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omments35.xml" ContentType="application/vnd.openxmlformats-officedocument.spreadsheetml.comments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omments36.xml" ContentType="application/vnd.openxmlformats-officedocument.spreadsheetml.comments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omments37.xml" ContentType="application/vnd.openxmlformats-officedocument.spreadsheetml.comments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omments38.xml" ContentType="application/vnd.openxmlformats-officedocument.spreadsheetml.comments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omments39.xml" ContentType="application/vnd.openxmlformats-officedocument.spreadsheetml.comments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omments40.xml" ContentType="application/vnd.openxmlformats-officedocument.spreadsheetml.comments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omments41.xml" ContentType="application/vnd.openxmlformats-officedocument.spreadsheetml.comments+xml"/>
  <Override PartName="/xl/charts/chart41.xml" ContentType="application/vnd.openxmlformats-officedocument.drawingml.chart+xml"/>
  <Override PartName="/xl/drawings/drawing42.xml" ContentType="application/vnd.openxmlformats-officedocument.drawing+xml"/>
  <Override PartName="/xl/comments42.xml" ContentType="application/vnd.openxmlformats-officedocument.spreadsheetml.comments+xml"/>
  <Override PartName="/xl/charts/chart42.xml" ContentType="application/vnd.openxmlformats-officedocument.drawingml.chart+xml"/>
  <Override PartName="/xl/drawings/drawing43.xml" ContentType="application/vnd.openxmlformats-officedocument.drawing+xml"/>
  <Override PartName="/xl/comments43.xml" ContentType="application/vnd.openxmlformats-officedocument.spreadsheetml.comments+xml"/>
  <Override PartName="/xl/charts/chart43.xml" ContentType="application/vnd.openxmlformats-officedocument.drawingml.chart+xml"/>
  <Override PartName="/xl/drawings/drawing44.xml" ContentType="application/vnd.openxmlformats-officedocument.drawing+xml"/>
  <Override PartName="/xl/comments44.xml" ContentType="application/vnd.openxmlformats-officedocument.spreadsheetml.comments+xml"/>
  <Override PartName="/xl/charts/chart44.xml" ContentType="application/vnd.openxmlformats-officedocument.drawingml.chart+xml"/>
  <Override PartName="/xl/drawings/drawing45.xml" ContentType="application/vnd.openxmlformats-officedocument.drawing+xml"/>
  <Override PartName="/xl/comments45.xml" ContentType="application/vnd.openxmlformats-officedocument.spreadsheetml.comments+xml"/>
  <Override PartName="/xl/charts/chart45.xml" ContentType="application/vnd.openxmlformats-officedocument.drawingml.chart+xml"/>
  <Override PartName="/xl/drawings/drawing46.xml" ContentType="application/vnd.openxmlformats-officedocument.drawing+xml"/>
  <Override PartName="/xl/comments46.xml" ContentType="application/vnd.openxmlformats-officedocument.spreadsheetml.comments+xml"/>
  <Override PartName="/xl/charts/chart46.xml" ContentType="application/vnd.openxmlformats-officedocument.drawingml.chart+xml"/>
  <Override PartName="/xl/drawings/drawing47.xml" ContentType="application/vnd.openxmlformats-officedocument.drawing+xml"/>
  <Override PartName="/xl/comments47.xml" ContentType="application/vnd.openxmlformats-officedocument.spreadsheetml.comments+xml"/>
  <Override PartName="/xl/charts/chart47.xml" ContentType="application/vnd.openxmlformats-officedocument.drawingml.chart+xml"/>
  <Override PartName="/xl/drawings/drawing48.xml" ContentType="application/vnd.openxmlformats-officedocument.drawing+xml"/>
  <Override PartName="/xl/comments48.xml" ContentType="application/vnd.openxmlformats-officedocument.spreadsheetml.comments+xml"/>
  <Override PartName="/xl/charts/chart48.xml" ContentType="application/vnd.openxmlformats-officedocument.drawingml.chart+xml"/>
  <Override PartName="/xl/drawings/drawing49.xml" ContentType="application/vnd.openxmlformats-officedocument.drawing+xml"/>
  <Override PartName="/xl/comments49.xml" ContentType="application/vnd.openxmlformats-officedocument.spreadsheetml.comments+xml"/>
  <Override PartName="/xl/charts/chart49.xml" ContentType="application/vnd.openxmlformats-officedocument.drawingml.chart+xml"/>
  <Override PartName="/xl/drawings/drawing50.xml" ContentType="application/vnd.openxmlformats-officedocument.drawing+xml"/>
  <Override PartName="/xl/comments50.xml" ContentType="application/vnd.openxmlformats-officedocument.spreadsheetml.comments+xml"/>
  <Override PartName="/xl/charts/chart50.xml" ContentType="application/vnd.openxmlformats-officedocument.drawingml.chart+xml"/>
  <Override PartName="/xl/drawings/drawing51.xml" ContentType="application/vnd.openxmlformats-officedocument.drawing+xml"/>
  <Override PartName="/xl/comments51.xml" ContentType="application/vnd.openxmlformats-officedocument.spreadsheetml.comments+xml"/>
  <Override PartName="/xl/charts/chart51.xml" ContentType="application/vnd.openxmlformats-officedocument.drawingml.chart+xml"/>
  <Override PartName="/xl/drawings/drawing52.xml" ContentType="application/vnd.openxmlformats-officedocument.drawing+xml"/>
  <Override PartName="/xl/comments52.xml" ContentType="application/vnd.openxmlformats-officedocument.spreadsheetml.comments+xml"/>
  <Override PartName="/xl/charts/chart52.xml" ContentType="application/vnd.openxmlformats-officedocument.drawingml.chart+xml"/>
  <Override PartName="/xl/drawings/drawing53.xml" ContentType="application/vnd.openxmlformats-officedocument.drawing+xml"/>
  <Override PartName="/xl/comments53.xml" ContentType="application/vnd.openxmlformats-officedocument.spreadsheetml.comments+xml"/>
  <Override PartName="/xl/charts/chart53.xml" ContentType="application/vnd.openxmlformats-officedocument.drawingml.chart+xml"/>
  <Override PartName="/xl/drawings/drawing54.xml" ContentType="application/vnd.openxmlformats-officedocument.drawing+xml"/>
  <Override PartName="/xl/comments54.xml" ContentType="application/vnd.openxmlformats-officedocument.spreadsheetml.comments+xml"/>
  <Override PartName="/xl/charts/chart54.xml" ContentType="application/vnd.openxmlformats-officedocument.drawingml.chart+xml"/>
  <Override PartName="/xl/drawings/drawing55.xml" ContentType="application/vnd.openxmlformats-officedocument.drawing+xml"/>
  <Override PartName="/xl/comments55.xml" ContentType="application/vnd.openxmlformats-officedocument.spreadsheetml.comments+xml"/>
  <Override PartName="/xl/charts/chart55.xml" ContentType="application/vnd.openxmlformats-officedocument.drawingml.chart+xml"/>
  <Override PartName="/xl/drawings/drawing56.xml" ContentType="application/vnd.openxmlformats-officedocument.drawing+xml"/>
  <Override PartName="/xl/comments56.xml" ContentType="application/vnd.openxmlformats-officedocument.spreadsheetml.comments+xml"/>
  <Override PartName="/xl/charts/chart56.xml" ContentType="application/vnd.openxmlformats-officedocument.drawingml.chart+xml"/>
  <Override PartName="/xl/drawings/drawing57.xml" ContentType="application/vnd.openxmlformats-officedocument.drawing+xml"/>
  <Override PartName="/xl/comments57.xml" ContentType="application/vnd.openxmlformats-officedocument.spreadsheetml.comments+xml"/>
  <Override PartName="/xl/charts/chart57.xml" ContentType="application/vnd.openxmlformats-officedocument.drawingml.chart+xml"/>
  <Override PartName="/xl/drawings/drawing58.xml" ContentType="application/vnd.openxmlformats-officedocument.drawing+xml"/>
  <Override PartName="/xl/comments58.xml" ContentType="application/vnd.openxmlformats-officedocument.spreadsheetml.comments+xml"/>
  <Override PartName="/xl/charts/chart58.xml" ContentType="application/vnd.openxmlformats-officedocument.drawingml.chart+xml"/>
  <Override PartName="/xl/drawings/drawing59.xml" ContentType="application/vnd.openxmlformats-officedocument.drawing+xml"/>
  <Override PartName="/xl/comments59.xml" ContentType="application/vnd.openxmlformats-officedocument.spreadsheetml.comments+xml"/>
  <Override PartName="/xl/charts/chart59.xml" ContentType="application/vnd.openxmlformats-officedocument.drawingml.chart+xml"/>
  <Override PartName="/xl/drawings/drawing60.xml" ContentType="application/vnd.openxmlformats-officedocument.drawing+xml"/>
  <Override PartName="/xl/comments60.xml" ContentType="application/vnd.openxmlformats-officedocument.spreadsheetml.comments+xml"/>
  <Override PartName="/xl/charts/chart6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2_F105_CO_FISE\"/>
    </mc:Choice>
  </mc:AlternateContent>
  <xr:revisionPtr revIDLastSave="0" documentId="13_ncr:1_{5CCAD58E-E1E0-4DFE-89F6-DDDEDA4DEBBC}" xr6:coauthVersionLast="47" xr6:coauthVersionMax="47" xr10:uidLastSave="{00000000-0000-0000-0000-000000000000}"/>
  <bookViews>
    <workbookView xWindow="-1515" yWindow="-27630" windowWidth="17850" windowHeight="18780" xr2:uid="{82712428-F67D-4F5C-8C08-990F5F370E00}"/>
  </bookViews>
  <sheets>
    <sheet name="EXNDVI" sheetId="1" r:id="rId1"/>
    <sheet name="DOY109" sheetId="2" r:id="rId2"/>
    <sheet name="DOY115" sheetId="3" r:id="rId3"/>
    <sheet name="DOY120" sheetId="4" r:id="rId4"/>
    <sheet name="DOY126" sheetId="5" r:id="rId5"/>
    <sheet name="DOY133" sheetId="6" r:id="rId6"/>
    <sheet name="DOY136" sheetId="7" r:id="rId7"/>
    <sheet name="DOY140" sheetId="8" r:id="rId8"/>
    <sheet name="DOY143" sheetId="9" r:id="rId9"/>
    <sheet name="DOY148" sheetId="10" r:id="rId10"/>
    <sheet name="DOY150" sheetId="11" r:id="rId11"/>
    <sheet name="DOY154" sheetId="12" r:id="rId12"/>
    <sheet name="DOY157" sheetId="13" r:id="rId13"/>
    <sheet name="DOY161" sheetId="14" r:id="rId14"/>
    <sheet name="DOY163" sheetId="15" r:id="rId15"/>
    <sheet name="DOY165" sheetId="16" r:id="rId16"/>
    <sheet name="DOY167" sheetId="17" r:id="rId17"/>
    <sheet name="DOY168" sheetId="18" r:id="rId18"/>
    <sheet name="DOY170" sheetId="19" r:id="rId19"/>
    <sheet name="DOY172" sheetId="20" r:id="rId20"/>
    <sheet name="DOY175" sheetId="21" r:id="rId21"/>
    <sheet name="DOY178" sheetId="22" r:id="rId22"/>
    <sheet name="DOY179" sheetId="23" r:id="rId23"/>
    <sheet name="DOY182" sheetId="24" r:id="rId24"/>
    <sheet name="DOY184" sheetId="25" r:id="rId25"/>
    <sheet name="DOY185" sheetId="26" r:id="rId26"/>
    <sheet name="DOY189" sheetId="27" r:id="rId27"/>
    <sheet name="DOY191" sheetId="28" r:id="rId28"/>
    <sheet name="DOY193" sheetId="29" r:id="rId29"/>
    <sheet name="DOY194" sheetId="30" r:id="rId30"/>
    <sheet name="DOY196" sheetId="31" r:id="rId31"/>
    <sheet name="DOY198" sheetId="32" r:id="rId32"/>
    <sheet name="DOY200" sheetId="33" r:id="rId33"/>
    <sheet name="DOY203" sheetId="34" r:id="rId34"/>
    <sheet name="DOY205" sheetId="35" r:id="rId35"/>
    <sheet name="DOY207" sheetId="36" r:id="rId36"/>
    <sheet name="DOY210" sheetId="37" r:id="rId37"/>
    <sheet name="DOY212" sheetId="38" r:id="rId38"/>
    <sheet name="DOY217" sheetId="39" r:id="rId39"/>
    <sheet name="DOY219" sheetId="40" r:id="rId40"/>
    <sheet name="DOY221" sheetId="41" r:id="rId41"/>
    <sheet name="DOY224" sheetId="42" r:id="rId42"/>
    <sheet name="DOY226" sheetId="43" r:id="rId43"/>
    <sheet name="DOY228" sheetId="44" r:id="rId44"/>
    <sheet name="DOY231" sheetId="45" r:id="rId45"/>
    <sheet name="DOY233" sheetId="46" r:id="rId46"/>
    <sheet name="DOY235" sheetId="47" r:id="rId47"/>
    <sheet name="DOY238" sheetId="48" r:id="rId48"/>
    <sheet name="DOY242" sheetId="49" r:id="rId49"/>
    <sheet name="DOY246" sheetId="50" r:id="rId50"/>
    <sheet name="DOY249" sheetId="51" r:id="rId51"/>
    <sheet name="DOY253" sheetId="52" r:id="rId52"/>
    <sheet name="DOY254" sheetId="53" r:id="rId53"/>
    <sheet name="DOY256" sheetId="54" r:id="rId54"/>
    <sheet name="DOY259" sheetId="55" r:id="rId55"/>
    <sheet name="DOY262" sheetId="56" r:id="rId56"/>
    <sheet name="DOY267" sheetId="57" r:id="rId57"/>
    <sheet name="DOY270" sheetId="58" r:id="rId58"/>
    <sheet name="DOY273" sheetId="59" r:id="rId59"/>
    <sheet name="DOY277" sheetId="60" r:id="rId60"/>
    <sheet name="DOY280" sheetId="61" r:id="rId61"/>
  </sheets>
  <definedNames>
    <definedName name="_xlnm._FilterDatabase" localSheetId="26" hidden="1">'DOY189'!$B$9:$BB$54</definedName>
    <definedName name="_xlnm._FilterDatabase" localSheetId="27" hidden="1">'DOY191'!$B$9:$BB$54</definedName>
    <definedName name="_xlnm._FilterDatabase" localSheetId="28" hidden="1">'DOY193'!$B$9:$BB$54</definedName>
    <definedName name="_xlnm._FilterDatabase" localSheetId="29" hidden="1">'DOY194'!$B$9:$BB$54</definedName>
    <definedName name="_xlnm._FilterDatabase" localSheetId="30" hidden="1">'DOY196'!$B$9:$BB$54</definedName>
    <definedName name="_xlnm._FilterDatabase" localSheetId="31" hidden="1">'DOY198'!$B$9:$BB$54</definedName>
    <definedName name="_xlnm._FilterDatabase" localSheetId="32" hidden="1">'DOY200'!$B$9:$BB$54</definedName>
    <definedName name="_xlnm._FilterDatabase" localSheetId="33" hidden="1">'DOY203'!$B$9:$BB$54</definedName>
    <definedName name="_xlnm._FilterDatabase" localSheetId="34" hidden="1">'DOY205'!$B$9:$BB$54</definedName>
    <definedName name="_xlnm._FilterDatabase" localSheetId="35" hidden="1">'DOY207'!$B$9:$BB$54</definedName>
    <definedName name="_xlnm._FilterDatabase" localSheetId="36" hidden="1">'DOY210'!$B$9:$BB$54</definedName>
    <definedName name="_xlnm._FilterDatabase" localSheetId="37" hidden="1">'DOY212'!$B$9:$BB$54</definedName>
    <definedName name="_xlnm._FilterDatabase" localSheetId="38" hidden="1">'DOY217'!$B$9:$BB$54</definedName>
    <definedName name="_xlnm._FilterDatabase" localSheetId="39" hidden="1">'DOY219'!$B$9:$BB$54</definedName>
    <definedName name="_xlnm._FilterDatabase" localSheetId="40" hidden="1">'DOY221'!$B$9:$BB$54</definedName>
    <definedName name="_xlnm._FilterDatabase" localSheetId="41" hidden="1">'DOY224'!$B$9:$BB$54</definedName>
    <definedName name="_xlnm._FilterDatabase" localSheetId="42" hidden="1">'DOY226'!$B$9:$BB$54</definedName>
    <definedName name="_xlnm._FilterDatabase" localSheetId="43" hidden="1">'DOY228'!$B$9:$BB$54</definedName>
    <definedName name="_xlnm._FilterDatabase" localSheetId="44" hidden="1">'DOY231'!$B$9:$BB$54</definedName>
    <definedName name="_xlnm._FilterDatabase" localSheetId="45" hidden="1">'DOY233'!$B$9:$BB$54</definedName>
    <definedName name="_xlnm._FilterDatabase" localSheetId="46" hidden="1">'DOY235'!$B$9:$BB$54</definedName>
    <definedName name="_xlnm._FilterDatabase" localSheetId="47" hidden="1">'DOY238'!$B$9:$BB$54</definedName>
    <definedName name="_xlnm._FilterDatabase" localSheetId="48" hidden="1">'DOY242'!$B$9:$BB$54</definedName>
    <definedName name="_xlnm._FilterDatabase" localSheetId="49" hidden="1">'DOY246'!$B$9:$BB$54</definedName>
    <definedName name="_xlnm._FilterDatabase" localSheetId="50" hidden="1">'DOY249'!$B$9:$BB$54</definedName>
    <definedName name="_xlnm._FilterDatabase" localSheetId="51" hidden="1">'DOY253'!$B$9:$BB$54</definedName>
    <definedName name="_xlnm._FilterDatabase" localSheetId="52" hidden="1">'DOY254'!$B$9:$BB$54</definedName>
    <definedName name="_xlnm._FilterDatabase" localSheetId="53" hidden="1">'DOY256'!$B$9:$BB$54</definedName>
    <definedName name="_xlnm._FilterDatabase" localSheetId="54" hidden="1">'DOY259'!$B$9:$BB$54</definedName>
    <definedName name="_xlnm._FilterDatabase" localSheetId="55" hidden="1">'DOY262'!$B$9:$BB$54</definedName>
    <definedName name="_xlnm._FilterDatabase" localSheetId="56" hidden="1">'DOY267'!$B$9:$BB$54</definedName>
    <definedName name="_xlnm._FilterDatabase" localSheetId="57" hidden="1">'DOY270'!$B$9:$BB$54</definedName>
    <definedName name="_xlnm._FilterDatabase" localSheetId="58" hidden="1">'DOY273'!$B$9:$BB$54</definedName>
    <definedName name="_xlnm._FilterDatabase" localSheetId="59" hidden="1">'DOY277'!$B$9:$BB$54</definedName>
    <definedName name="_xlnm._FilterDatabase" localSheetId="60" hidden="1">'DOY280'!$B$9:$BB$54</definedName>
    <definedName name="PlotSort" localSheetId="2">'DOY115'!$B$9:$BB$54</definedName>
    <definedName name="PlotSort" localSheetId="3">'DOY120'!$B$9:$BB$54</definedName>
    <definedName name="PlotSort" localSheetId="4">'DOY126'!$B$9:$BB$54</definedName>
    <definedName name="PlotSort" localSheetId="5">'DOY133'!$B$9:$BB$54</definedName>
    <definedName name="PlotSort" localSheetId="6">'DOY136'!$B$9:$BB$54</definedName>
    <definedName name="PlotSort" localSheetId="7">'DOY140'!$B$9:$BB$54</definedName>
    <definedName name="PlotSort" localSheetId="8">'DOY143'!$B$9:$BB$54</definedName>
    <definedName name="PlotSort" localSheetId="9">'DOY148'!$B$9:$BB$54</definedName>
    <definedName name="PlotSort" localSheetId="10">'DOY150'!$B$9:$BB$54</definedName>
    <definedName name="PlotSort" localSheetId="11">'DOY154'!$B$9:$BB$54</definedName>
    <definedName name="PlotSort" localSheetId="12">'DOY157'!$B$9:$BB$54</definedName>
    <definedName name="PlotSort" localSheetId="13">'DOY161'!$B$9:$BB$54</definedName>
    <definedName name="PlotSort" localSheetId="14">'DOY163'!$B$9:$BB$54</definedName>
    <definedName name="PlotSort" localSheetId="15">'DOY165'!$B$9:$BB$54</definedName>
    <definedName name="PlotSort" localSheetId="16">'DOY167'!$B$9:$BB$54</definedName>
    <definedName name="PlotSort" localSheetId="17">'DOY168'!$B$9:$BB$54</definedName>
    <definedName name="PlotSort" localSheetId="18">'DOY170'!$B$9:$BB$54</definedName>
    <definedName name="PlotSort" localSheetId="19">'DOY172'!$B$9:$BB$54</definedName>
    <definedName name="PlotSort" localSheetId="20">#REF!</definedName>
    <definedName name="PlotSort" localSheetId="21">'DOY178'!$B$9:$BB$54</definedName>
    <definedName name="PlotSort" localSheetId="22">'DOY179'!$B$9:$BB$54</definedName>
    <definedName name="PlotSort" localSheetId="23">'DOY182'!$B$9:$BB$54</definedName>
    <definedName name="PlotSort" localSheetId="24">'DOY184'!$B$9:$BB$54</definedName>
    <definedName name="PlotSort" localSheetId="25">#REF!</definedName>
    <definedName name="PlotSort" localSheetId="26">'DOY189'!$B$9:$BB$41</definedName>
    <definedName name="PlotSort" localSheetId="27">'DOY191'!$B$9:$BB$41</definedName>
    <definedName name="PlotSort" localSheetId="28">'DOY193'!$B$9:$BB$41</definedName>
    <definedName name="PlotSort" localSheetId="29">'DOY194'!$B$9:$BB$41</definedName>
    <definedName name="PlotSort" localSheetId="30">'DOY196'!$B$9:$BB$41</definedName>
    <definedName name="PlotSort" localSheetId="31">'DOY198'!$B$9:$BB$41</definedName>
    <definedName name="PlotSort" localSheetId="32">'DOY200'!$B$9:$BB$41</definedName>
    <definedName name="PlotSort" localSheetId="33">'DOY203'!$B$9:$BB$41</definedName>
    <definedName name="PlotSort" localSheetId="34">'DOY205'!$B$9:$BB$41</definedName>
    <definedName name="PlotSort" localSheetId="35">'DOY207'!$B$9:$BB$41</definedName>
    <definedName name="PlotSort" localSheetId="36">'DOY210'!$B$9:$BB$41</definedName>
    <definedName name="PlotSort" localSheetId="37">'DOY212'!$B$9:$BB$41</definedName>
    <definedName name="PlotSort" localSheetId="38">'DOY217'!$B$9:$BB$41</definedName>
    <definedName name="PlotSort" localSheetId="39">'DOY219'!$B$9:$BB$41</definedName>
    <definedName name="PlotSort" localSheetId="40">'DOY221'!$B$9:$BB$41</definedName>
    <definedName name="PlotSort" localSheetId="41">'DOY224'!$B$9:$BB$41</definedName>
    <definedName name="PlotSort" localSheetId="42">'DOY226'!$B$9:$BB$41</definedName>
    <definedName name="PlotSort" localSheetId="43">'DOY228'!$B$9:$BB$41</definedName>
    <definedName name="PlotSort" localSheetId="44">'DOY231'!$B$9:$BB$41</definedName>
    <definedName name="PlotSort" localSheetId="45">'DOY233'!$B$9:$BB$41</definedName>
    <definedName name="PlotSort" localSheetId="46">'DOY235'!$B$9:$BB$41</definedName>
    <definedName name="PlotSort" localSheetId="47">'DOY238'!$B$9:$BB$41</definedName>
    <definedName name="PlotSort" localSheetId="48">'DOY242'!$B$9:$BB$41</definedName>
    <definedName name="PlotSort" localSheetId="49">'DOY246'!$B$9:$BB$41</definedName>
    <definedName name="PlotSort" localSheetId="50">'DOY249'!$B$9:$BB$41</definedName>
    <definedName name="PlotSort" localSheetId="51">'DOY253'!$B$9:$BB$41</definedName>
    <definedName name="PlotSort" localSheetId="52">'DOY254'!$B$9:$BB$41</definedName>
    <definedName name="PlotSort" localSheetId="53">'DOY256'!$B$9:$BB$41</definedName>
    <definedName name="PlotSort" localSheetId="54">'DOY259'!$B$9:$BB$41</definedName>
    <definedName name="PlotSort" localSheetId="55">'DOY262'!$B$9:$BB$41</definedName>
    <definedName name="PlotSort" localSheetId="56">'DOY267'!$B$9:$BB$41</definedName>
    <definedName name="PlotSort" localSheetId="57">'DOY270'!$B$9:$BB$41</definedName>
    <definedName name="PlotSort" localSheetId="58">'DOY273'!$B$9:$BB$41</definedName>
    <definedName name="PlotSort" localSheetId="59">'DOY277'!$B$9:$BB$41</definedName>
    <definedName name="PlotSort" localSheetId="60">'DOY280'!$B$9:$BB$41</definedName>
    <definedName name="PlotSort">'DOY109'!$B$9:$BB$54</definedName>
    <definedName name="PlotSort2" localSheetId="26">'DOY189'!$B$9:$BB$54</definedName>
    <definedName name="PlotSort2" localSheetId="27">'DOY191'!$B$9:$BB$54</definedName>
    <definedName name="PlotSort2" localSheetId="28">'DOY193'!$B$9:$BB$54</definedName>
    <definedName name="PlotSort2" localSheetId="29">'DOY194'!$B$9:$BB$54</definedName>
    <definedName name="PlotSort2" localSheetId="30">'DOY196'!$B$9:$BB$54</definedName>
    <definedName name="PlotSort2" localSheetId="31">'DOY198'!$B$9:$BB$54</definedName>
    <definedName name="PlotSort2" localSheetId="32">'DOY200'!$B$9:$BB$54</definedName>
    <definedName name="PlotSort2" localSheetId="33">'DOY203'!$B$9:$BB$54</definedName>
    <definedName name="PlotSort2" localSheetId="34">'DOY205'!$B$9:$BB$54</definedName>
    <definedName name="PlotSort2" localSheetId="35">'DOY207'!$B$9:$BB$54</definedName>
    <definedName name="PlotSort2" localSheetId="36">'DOY210'!$B$9:$BB$54</definedName>
    <definedName name="PlotSort2" localSheetId="37">'DOY212'!$B$9:$BB$54</definedName>
    <definedName name="PlotSort2" localSheetId="38">'DOY217'!$B$9:$BB$54</definedName>
    <definedName name="PlotSort2" localSheetId="39">'DOY219'!$B$9:$BB$54</definedName>
    <definedName name="PlotSort2" localSheetId="40">'DOY221'!$B$9:$BB$54</definedName>
    <definedName name="PlotSort2" localSheetId="41">'DOY224'!$B$9:$BB$54</definedName>
    <definedName name="PlotSort2" localSheetId="42">'DOY226'!$B$9:$BB$54</definedName>
    <definedName name="PlotSort2" localSheetId="43">'DOY228'!$B$9:$BB$54</definedName>
    <definedName name="PlotSort2" localSheetId="44">'DOY231'!$B$9:$BB$54</definedName>
    <definedName name="PlotSort2" localSheetId="45">'DOY233'!$B$9:$BB$54</definedName>
    <definedName name="PlotSort2" localSheetId="46">'DOY235'!$B$9:$BB$54</definedName>
    <definedName name="PlotSort2" localSheetId="47">'DOY238'!$B$9:$BB$54</definedName>
    <definedName name="PlotSort2" localSheetId="48">'DOY242'!$B$9:$BB$54</definedName>
    <definedName name="PlotSort2" localSheetId="49">'DOY246'!$B$9:$BB$54</definedName>
    <definedName name="PlotSort2" localSheetId="50">'DOY249'!$B$9:$BB$54</definedName>
    <definedName name="PlotSort2" localSheetId="51">'DOY253'!$B$9:$BB$54</definedName>
    <definedName name="PlotSort2" localSheetId="52">'DOY254'!$B$9:$BB$54</definedName>
    <definedName name="PlotSort2" localSheetId="53">'DOY256'!$B$9:$BB$54</definedName>
    <definedName name="PlotSort2" localSheetId="54">'DOY259'!$B$9:$BB$54</definedName>
    <definedName name="PlotSort2" localSheetId="55">'DOY262'!$B$9:$BB$54</definedName>
    <definedName name="PlotSort2" localSheetId="56">'DOY267'!$B$9:$BB$54</definedName>
    <definedName name="PlotSort2" localSheetId="57">'DOY270'!$B$9:$BB$54</definedName>
    <definedName name="PlotSort2" localSheetId="58">'DOY273'!$B$9:$BB$54</definedName>
    <definedName name="PlotSort2" localSheetId="59">'DOY277'!$B$9:$BB$54</definedName>
    <definedName name="PlotSort2" localSheetId="60">'DOY280'!$B$9:$BB$54</definedName>
    <definedName name="PlotSort2">#REF!</definedName>
    <definedName name="TrtSort" localSheetId="1">'DOY109'!$G$9:$BB$54</definedName>
    <definedName name="TrtSort" localSheetId="2">'DOY115'!$G$9:$BB$54</definedName>
    <definedName name="TrtSort" localSheetId="3">'DOY120'!$G$9:$BB$54</definedName>
    <definedName name="TrtSort" localSheetId="4">'DOY126'!$G$9:$BB$54</definedName>
    <definedName name="TrtSort" localSheetId="5">'DOY133'!$G$9:$BB$54</definedName>
    <definedName name="TrtSort" localSheetId="6">'DOY136'!$G$9:$BB$54</definedName>
    <definedName name="TrtSort" localSheetId="7">'DOY140'!$G$9:$BB$54</definedName>
    <definedName name="TrtSort" localSheetId="8">'DOY143'!$G$9:$BB$54</definedName>
    <definedName name="TrtSort" localSheetId="9">'DOY148'!$G$9:$BB$54</definedName>
    <definedName name="TrtSort" localSheetId="10">'DOY150'!$G$9:$BB$54</definedName>
    <definedName name="TrtSort" localSheetId="11">'DOY154'!$G$9:$BB$54</definedName>
    <definedName name="TrtSort" localSheetId="12">'DOY157'!$G$9:$BB$54</definedName>
    <definedName name="TrtSort" localSheetId="13">'DOY161'!$G$9:$BB$54</definedName>
    <definedName name="TrtSort" localSheetId="14">'DOY163'!$G$9:$BB$54</definedName>
    <definedName name="TrtSort" localSheetId="15">'DOY165'!$G$9:$BB$54</definedName>
    <definedName name="TrtSort" localSheetId="16">'DOY167'!$G$9:$BB$54</definedName>
    <definedName name="TrtSort" localSheetId="17">'DOY168'!$G$9:$BB$54</definedName>
    <definedName name="TrtSort" localSheetId="18">'DOY170'!$G$9:$BB$54</definedName>
    <definedName name="TrtSort" localSheetId="19">'DOY172'!$G$9:$BB$54</definedName>
    <definedName name="TrtSort" localSheetId="21">'DOY178'!$G$9:$BB$54</definedName>
    <definedName name="TrtSort" localSheetId="22">'DOY179'!$G$9:$BB$54</definedName>
    <definedName name="TrtSort" localSheetId="23">'DOY182'!$G$9:$BB$54</definedName>
    <definedName name="TrtSort" localSheetId="24">'DOY184'!$G$9:$BB$54</definedName>
    <definedName name="TrtSort" localSheetId="25">'DOY185'!$G$9:$BC$48</definedName>
    <definedName name="TrtSort" localSheetId="26">'DOY189'!$G$9:$BB$48</definedName>
    <definedName name="TrtSort" localSheetId="27">'DOY191'!$G$9:$BB$48</definedName>
    <definedName name="TrtSort" localSheetId="28">'DOY193'!$G$9:$BB$48</definedName>
    <definedName name="TrtSort" localSheetId="29">'DOY194'!$G$9:$BB$48</definedName>
    <definedName name="TrtSort" localSheetId="30">'DOY196'!$G$9:$BB$48</definedName>
    <definedName name="TrtSort" localSheetId="31">'DOY198'!$G$9:$BB$48</definedName>
    <definedName name="TrtSort" localSheetId="32">'DOY200'!$G$9:$BB$48</definedName>
    <definedName name="TrtSort" localSheetId="33">'DOY203'!$G$9:$BB$48</definedName>
    <definedName name="TrtSort" localSheetId="34">'DOY205'!$G$9:$BB$48</definedName>
    <definedName name="TrtSort" localSheetId="35">'DOY207'!$G$9:$BB$48</definedName>
    <definedName name="TrtSort" localSheetId="36">'DOY210'!$G$9:$BB$48</definedName>
    <definedName name="TrtSort" localSheetId="37">'DOY212'!$G$9:$BB$48</definedName>
    <definedName name="TrtSort" localSheetId="38">'DOY217'!$G$9:$BB$48</definedName>
    <definedName name="TrtSort" localSheetId="39">'DOY219'!$G$9:$BB$48</definedName>
    <definedName name="TrtSort" localSheetId="40">'DOY221'!$G$9:$BB$48</definedName>
    <definedName name="TrtSort" localSheetId="41">'DOY224'!$G$9:$BB$48</definedName>
    <definedName name="TrtSort" localSheetId="42">'DOY226'!$G$9:$BB$48</definedName>
    <definedName name="TrtSort" localSheetId="43">'DOY228'!$G$9:$BB$48</definedName>
    <definedName name="TrtSort" localSheetId="44">'DOY231'!$G$9:$BB$48</definedName>
    <definedName name="TrtSort" localSheetId="45">'DOY233'!$G$9:$BB$48</definedName>
    <definedName name="TrtSort" localSheetId="46">'DOY235'!$G$9:$BB$48</definedName>
    <definedName name="TrtSort" localSheetId="47">'DOY238'!$G$9:$BB$48</definedName>
    <definedName name="TrtSort" localSheetId="48">'DOY242'!$G$9:$BB$48</definedName>
    <definedName name="TrtSort" localSheetId="49">'DOY246'!$G$9:$BB$48</definedName>
    <definedName name="TrtSort" localSheetId="50">'DOY249'!$G$9:$BB$48</definedName>
    <definedName name="TrtSort" localSheetId="51">'DOY253'!$G$9:$BB$48</definedName>
    <definedName name="TrtSort" localSheetId="52">'DOY254'!$G$9:$BB$48</definedName>
    <definedName name="TrtSort" localSheetId="53">'DOY256'!$G$9:$BB$48</definedName>
    <definedName name="TrtSort" localSheetId="54">'DOY259'!$G$9:$BB$48</definedName>
    <definedName name="TrtSort" localSheetId="55">'DOY262'!$G$9:$BB$48</definedName>
    <definedName name="TrtSort" localSheetId="56">'DOY267'!$G$9:$BB$48</definedName>
    <definedName name="TrtSort" localSheetId="57">'DOY270'!$G$9:$BB$48</definedName>
    <definedName name="TrtSort" localSheetId="58">'DOY273'!$G$9:$BB$48</definedName>
    <definedName name="TrtSort" localSheetId="59">'DOY277'!$G$9:$BB$48</definedName>
    <definedName name="TrtSort" localSheetId="60">'DOY280'!$G$9:$BB$48</definedName>
    <definedName name="TrtSort">'DOY175'!$G$9:$BC$54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61" l="1"/>
  <c r="O12" i="61"/>
  <c r="O13" i="61"/>
  <c r="O18" i="61"/>
  <c r="O23" i="61"/>
  <c r="O36" i="61"/>
  <c r="O37" i="61"/>
  <c r="K40" i="61"/>
  <c r="O40" i="61"/>
  <c r="O43" i="61"/>
  <c r="O12" i="60"/>
  <c r="O25" i="60"/>
  <c r="O26" i="60"/>
  <c r="O28" i="60"/>
  <c r="O36" i="60"/>
  <c r="K38" i="60"/>
  <c r="O38" i="60"/>
  <c r="K40" i="60"/>
  <c r="O41" i="60"/>
  <c r="O47" i="60"/>
  <c r="O20" i="59"/>
  <c r="O21" i="59"/>
  <c r="O22" i="59"/>
  <c r="K25" i="59"/>
  <c r="O27" i="59"/>
  <c r="O29" i="59"/>
  <c r="O35" i="59"/>
  <c r="N35" i="59"/>
  <c r="O40" i="59"/>
  <c r="O45" i="59"/>
  <c r="O10" i="58"/>
  <c r="O12" i="58"/>
  <c r="K12" i="58"/>
  <c r="O13" i="58"/>
  <c r="O17" i="58"/>
  <c r="O22" i="58"/>
  <c r="O23" i="58"/>
  <c r="O24" i="58"/>
  <c r="O26" i="58"/>
  <c r="O30" i="58"/>
  <c r="O33" i="58"/>
  <c r="O41" i="58"/>
  <c r="O12" i="57"/>
  <c r="O14" i="57"/>
  <c r="N18" i="57"/>
  <c r="O22" i="57"/>
  <c r="O26" i="57"/>
  <c r="O36" i="57"/>
  <c r="O43" i="57"/>
  <c r="O45" i="57"/>
  <c r="O12" i="56"/>
  <c r="K12" i="56"/>
  <c r="O22" i="56"/>
  <c r="O25" i="56"/>
  <c r="K28" i="56"/>
  <c r="O29" i="56"/>
  <c r="K29" i="56"/>
  <c r="N32" i="56"/>
  <c r="O38" i="56"/>
  <c r="O39" i="56"/>
  <c r="O41" i="56"/>
  <c r="K43" i="56"/>
  <c r="O43" i="56"/>
  <c r="O45" i="56"/>
  <c r="O47" i="56"/>
  <c r="O11" i="55"/>
  <c r="L14" i="55"/>
  <c r="O20" i="55"/>
  <c r="O32" i="55"/>
  <c r="O33" i="55"/>
  <c r="O35" i="55"/>
  <c r="K35" i="55"/>
  <c r="O38" i="55"/>
  <c r="O49" i="55"/>
  <c r="O15" i="54"/>
  <c r="K17" i="54"/>
  <c r="L17" i="54"/>
  <c r="O18" i="54"/>
  <c r="L21" i="54"/>
  <c r="K21" i="54"/>
  <c r="O21" i="54"/>
  <c r="O22" i="54"/>
  <c r="O24" i="54"/>
  <c r="O26" i="54"/>
  <c r="O29" i="54"/>
  <c r="O33" i="54"/>
  <c r="O36" i="54"/>
  <c r="K38" i="54"/>
  <c r="O20" i="53"/>
  <c r="O22" i="53"/>
  <c r="O24" i="53"/>
  <c r="K29" i="53"/>
  <c r="O31" i="53"/>
  <c r="O36" i="53"/>
  <c r="O37" i="53"/>
  <c r="O10" i="52"/>
  <c r="K10" i="52"/>
  <c r="O14" i="52"/>
  <c r="O15" i="52"/>
  <c r="O16" i="52"/>
  <c r="M16" i="52"/>
  <c r="O18" i="52"/>
  <c r="K18" i="52"/>
  <c r="L18" i="52"/>
  <c r="O20" i="52"/>
  <c r="O23" i="52"/>
  <c r="N32" i="52"/>
  <c r="K32" i="52"/>
  <c r="L32" i="52"/>
  <c r="M32" i="52"/>
  <c r="O32" i="52"/>
  <c r="O34" i="52"/>
  <c r="K34" i="52"/>
  <c r="O36" i="52"/>
  <c r="O37" i="52"/>
  <c r="L39" i="52"/>
  <c r="M39" i="52"/>
  <c r="N39" i="52"/>
  <c r="O39" i="52"/>
  <c r="K39" i="52"/>
  <c r="O45" i="52"/>
  <c r="N49" i="52"/>
  <c r="O49" i="52"/>
  <c r="N14" i="51"/>
  <c r="K14" i="51"/>
  <c r="O14" i="51"/>
  <c r="O15" i="51"/>
  <c r="O25" i="51"/>
  <c r="O26" i="51"/>
  <c r="O29" i="51"/>
  <c r="O31" i="51"/>
  <c r="O35" i="51"/>
  <c r="O41" i="51"/>
  <c r="O43" i="51"/>
  <c r="O14" i="50"/>
  <c r="O16" i="50"/>
  <c r="K20" i="50"/>
  <c r="O20" i="50"/>
  <c r="O24" i="50"/>
  <c r="O35" i="50"/>
  <c r="N35" i="50"/>
  <c r="K35" i="50"/>
  <c r="L35" i="50"/>
  <c r="O37" i="50"/>
  <c r="O39" i="50"/>
  <c r="O11" i="49"/>
  <c r="L11" i="49"/>
  <c r="O13" i="49"/>
  <c r="O14" i="49"/>
  <c r="O16" i="49"/>
  <c r="O17" i="49"/>
  <c r="O19" i="49"/>
  <c r="O22" i="49"/>
  <c r="O25" i="49"/>
  <c r="O27" i="49"/>
  <c r="O29" i="49"/>
  <c r="O31" i="49"/>
  <c r="O33" i="49"/>
  <c r="O35" i="49"/>
  <c r="O41" i="49"/>
  <c r="O43" i="49"/>
  <c r="O45" i="49"/>
  <c r="N12" i="48"/>
  <c r="N20" i="48"/>
  <c r="O31" i="48"/>
  <c r="O32" i="48"/>
  <c r="O36" i="48"/>
  <c r="O43" i="48"/>
  <c r="O49" i="48"/>
  <c r="O14" i="47"/>
  <c r="O16" i="47"/>
  <c r="O26" i="47"/>
  <c r="O31" i="47"/>
  <c r="O34" i="47"/>
  <c r="O36" i="47"/>
  <c r="O43" i="47"/>
  <c r="K43" i="47"/>
  <c r="O45" i="47"/>
  <c r="O13" i="46"/>
  <c r="O17" i="46"/>
  <c r="K19" i="46"/>
  <c r="M19" i="46"/>
  <c r="N19" i="46"/>
  <c r="L19" i="46"/>
  <c r="M24" i="46"/>
  <c r="O30" i="46"/>
  <c r="O33" i="46"/>
  <c r="O35" i="46"/>
  <c r="K35" i="46"/>
  <c r="O40" i="46"/>
  <c r="O45" i="46"/>
  <c r="O11" i="45"/>
  <c r="O17" i="45"/>
  <c r="O22" i="45"/>
  <c r="O25" i="45"/>
  <c r="O30" i="45"/>
  <c r="O33" i="45"/>
  <c r="O35" i="45"/>
  <c r="O36" i="45"/>
  <c r="O11" i="44"/>
  <c r="O31" i="44"/>
  <c r="K31" i="44"/>
  <c r="O32" i="44"/>
  <c r="O34" i="44"/>
  <c r="O37" i="44"/>
  <c r="O41" i="44"/>
  <c r="O11" i="43"/>
  <c r="O17" i="43"/>
  <c r="K19" i="43"/>
  <c r="O20" i="43"/>
  <c r="O24" i="43"/>
  <c r="O26" i="43"/>
  <c r="L29" i="43"/>
  <c r="K29" i="43"/>
  <c r="O29" i="43"/>
  <c r="O33" i="43"/>
  <c r="O38" i="43"/>
  <c r="K41" i="43"/>
  <c r="O41" i="43"/>
  <c r="O45" i="43"/>
  <c r="O13" i="42"/>
  <c r="N13" i="42"/>
  <c r="O20" i="42"/>
  <c r="K20" i="42"/>
  <c r="O22" i="42"/>
  <c r="O30" i="42"/>
  <c r="N31" i="42"/>
  <c r="O33" i="42"/>
  <c r="K35" i="42"/>
  <c r="O38" i="42"/>
  <c r="O40" i="42"/>
  <c r="O45" i="42"/>
  <c r="O47" i="42"/>
  <c r="O11" i="41"/>
  <c r="O12" i="41"/>
  <c r="L14" i="41"/>
  <c r="K14" i="41"/>
  <c r="O14" i="41"/>
  <c r="O19" i="41"/>
  <c r="O24" i="41"/>
  <c r="K24" i="41"/>
  <c r="O26" i="41"/>
  <c r="K26" i="41"/>
  <c r="O29" i="41"/>
  <c r="O31" i="41"/>
  <c r="O34" i="41"/>
  <c r="O37" i="41"/>
  <c r="O41" i="41"/>
  <c r="O43" i="41"/>
  <c r="O47" i="41"/>
  <c r="O15" i="40"/>
  <c r="O20" i="40"/>
  <c r="O31" i="40"/>
  <c r="N31" i="40"/>
  <c r="O36" i="40"/>
  <c r="O37" i="40"/>
  <c r="O38" i="40"/>
  <c r="K40" i="40"/>
  <c r="L45" i="40"/>
  <c r="M45" i="40"/>
  <c r="K12" i="39"/>
  <c r="O13" i="39"/>
  <c r="N15" i="39"/>
  <c r="K18" i="39"/>
  <c r="O18" i="39"/>
  <c r="O20" i="39"/>
  <c r="K20" i="39"/>
  <c r="M24" i="39"/>
  <c r="N24" i="39"/>
  <c r="K24" i="39"/>
  <c r="O26" i="39"/>
  <c r="O34" i="39"/>
  <c r="O36" i="39"/>
  <c r="K41" i="39"/>
  <c r="O41" i="39"/>
  <c r="O49" i="39"/>
  <c r="O11" i="38"/>
  <c r="O12" i="38"/>
  <c r="N12" i="38"/>
  <c r="O13" i="38"/>
  <c r="N15" i="38"/>
  <c r="K15" i="38"/>
  <c r="L15" i="38"/>
  <c r="M15" i="38"/>
  <c r="O15" i="38"/>
  <c r="K16" i="38"/>
  <c r="O17" i="38"/>
  <c r="O19" i="38"/>
  <c r="O20" i="38"/>
  <c r="O21" i="38"/>
  <c r="O25" i="38"/>
  <c r="O29" i="38"/>
  <c r="L32" i="38"/>
  <c r="K32" i="38"/>
  <c r="M32" i="38"/>
  <c r="N32" i="38"/>
  <c r="O32" i="38"/>
  <c r="M34" i="38"/>
  <c r="O35" i="38"/>
  <c r="O37" i="38"/>
  <c r="L37" i="38"/>
  <c r="O38" i="38"/>
  <c r="O39" i="38"/>
  <c r="O41" i="38"/>
  <c r="O45" i="38"/>
  <c r="O47" i="38"/>
  <c r="O49" i="38"/>
  <c r="K49" i="38"/>
  <c r="O15" i="37"/>
  <c r="K15" i="37"/>
  <c r="O17" i="37"/>
  <c r="O24" i="37"/>
  <c r="O28" i="37"/>
  <c r="K31" i="37"/>
  <c r="L31" i="37"/>
  <c r="O31" i="37"/>
  <c r="O34" i="37"/>
  <c r="O36" i="37"/>
  <c r="K49" i="37"/>
  <c r="K10" i="36"/>
  <c r="L10" i="36"/>
  <c r="O19" i="36"/>
  <c r="O29" i="36"/>
  <c r="O32" i="36"/>
  <c r="O34" i="36"/>
  <c r="O36" i="36"/>
  <c r="O38" i="36"/>
  <c r="O39" i="36"/>
  <c r="O40" i="36"/>
  <c r="O49" i="36"/>
  <c r="O17" i="35"/>
  <c r="O20" i="35"/>
  <c r="O25" i="35"/>
  <c r="K26" i="35"/>
  <c r="O28" i="35"/>
  <c r="O29" i="35"/>
  <c r="O30" i="35"/>
  <c r="O33" i="35"/>
  <c r="K35" i="35"/>
  <c r="O35" i="35"/>
  <c r="O41" i="35"/>
  <c r="K43" i="35"/>
  <c r="O43" i="35"/>
  <c r="O20" i="34"/>
  <c r="O22" i="34"/>
  <c r="O25" i="34"/>
  <c r="K25" i="34"/>
  <c r="O27" i="34"/>
  <c r="O29" i="34"/>
  <c r="K29" i="34"/>
  <c r="N29" i="34"/>
  <c r="O30" i="34"/>
  <c r="O32" i="34"/>
  <c r="O33" i="34"/>
  <c r="O41" i="34"/>
  <c r="O47" i="34"/>
  <c r="O11" i="33"/>
  <c r="O12" i="33"/>
  <c r="L14" i="33"/>
  <c r="O16" i="33"/>
  <c r="M16" i="33"/>
  <c r="O22" i="33"/>
  <c r="O26" i="33"/>
  <c r="O28" i="33"/>
  <c r="O29" i="33"/>
  <c r="O31" i="33"/>
  <c r="O33" i="33"/>
  <c r="O39" i="33"/>
  <c r="K49" i="33"/>
  <c r="O15" i="32"/>
  <c r="O33" i="32"/>
  <c r="O36" i="32"/>
  <c r="O37" i="32"/>
  <c r="O39" i="32"/>
  <c r="O45" i="32"/>
  <c r="O47" i="32"/>
  <c r="O10" i="31"/>
  <c r="O11" i="31"/>
  <c r="O14" i="31"/>
  <c r="O15" i="31"/>
  <c r="K15" i="31"/>
  <c r="K16" i="31"/>
  <c r="O17" i="31"/>
  <c r="O20" i="31"/>
  <c r="O23" i="31"/>
  <c r="K24" i="31"/>
  <c r="O26" i="31"/>
  <c r="O27" i="31"/>
  <c r="M29" i="31"/>
  <c r="L29" i="31"/>
  <c r="O29" i="31"/>
  <c r="L32" i="31"/>
  <c r="N34" i="31"/>
  <c r="O34" i="31"/>
  <c r="O35" i="31"/>
  <c r="O37" i="31"/>
  <c r="O38" i="31"/>
  <c r="O43" i="31"/>
  <c r="O47" i="31"/>
  <c r="O49" i="31"/>
  <c r="K49" i="31"/>
  <c r="O11" i="30"/>
  <c r="K11" i="30"/>
  <c r="O12" i="30"/>
  <c r="O17" i="30"/>
  <c r="O19" i="30"/>
  <c r="O21" i="30"/>
  <c r="O22" i="30"/>
  <c r="O27" i="30"/>
  <c r="O29" i="30"/>
  <c r="O30" i="30"/>
  <c r="O32" i="30"/>
  <c r="O33" i="30"/>
  <c r="O37" i="30"/>
  <c r="O40" i="30"/>
  <c r="N47" i="30"/>
  <c r="O17" i="29"/>
  <c r="K20" i="29"/>
  <c r="O24" i="29"/>
  <c r="K24" i="29"/>
  <c r="N24" i="29"/>
  <c r="K26" i="29"/>
  <c r="O28" i="29"/>
  <c r="O30" i="29"/>
  <c r="K32" i="29"/>
  <c r="O33" i="29"/>
  <c r="L35" i="29"/>
  <c r="M35" i="29"/>
  <c r="O35" i="29"/>
  <c r="O37" i="29"/>
  <c r="O45" i="29"/>
  <c r="K47" i="29"/>
  <c r="O49" i="29"/>
  <c r="O14" i="28"/>
  <c r="K14" i="28"/>
  <c r="L14" i="28"/>
  <c r="O17" i="28"/>
  <c r="O22" i="28"/>
  <c r="O24" i="28"/>
  <c r="O26" i="28"/>
  <c r="K26" i="28"/>
  <c r="O31" i="28"/>
  <c r="K31" i="28"/>
  <c r="O32" i="28"/>
  <c r="K32" i="28"/>
  <c r="O33" i="28"/>
  <c r="O34" i="28"/>
  <c r="O43" i="28"/>
  <c r="K43" i="28"/>
  <c r="O45" i="28"/>
  <c r="O49" i="28"/>
  <c r="O11" i="27"/>
  <c r="K14" i="27"/>
  <c r="O14" i="27"/>
  <c r="O26" i="27"/>
  <c r="O29" i="27"/>
  <c r="K29" i="27"/>
  <c r="O34" i="27"/>
  <c r="O37" i="27"/>
  <c r="N40" i="27"/>
  <c r="O40" i="27"/>
  <c r="O10" i="26"/>
  <c r="BH10" i="26"/>
  <c r="O11" i="26"/>
  <c r="K11" i="26"/>
  <c r="BL10" i="26"/>
  <c r="BN10" i="26"/>
  <c r="BG11" i="26"/>
  <c r="O12" i="26"/>
  <c r="L12" i="26"/>
  <c r="K13" i="26"/>
  <c r="O13" i="26"/>
  <c r="BH11" i="26"/>
  <c r="O14" i="26"/>
  <c r="N14" i="26"/>
  <c r="K14" i="26"/>
  <c r="BJ14" i="26"/>
  <c r="O15" i="26"/>
  <c r="O16" i="26"/>
  <c r="L16" i="26"/>
  <c r="BP16" i="26"/>
  <c r="K17" i="26"/>
  <c r="O17" i="26"/>
  <c r="BJ17" i="26"/>
  <c r="O18" i="26"/>
  <c r="K18" i="26"/>
  <c r="N18" i="26"/>
  <c r="O19" i="26"/>
  <c r="N19" i="26"/>
  <c r="K19" i="26"/>
  <c r="L19" i="26"/>
  <c r="M19" i="26"/>
  <c r="O20" i="26"/>
  <c r="N20" i="26"/>
  <c r="K20" i="26"/>
  <c r="L20" i="26"/>
  <c r="M20" i="26"/>
  <c r="O21" i="26"/>
  <c r="K21" i="26"/>
  <c r="O22" i="26"/>
  <c r="K22" i="26"/>
  <c r="M22" i="26"/>
  <c r="BT14" i="26"/>
  <c r="BL22" i="26"/>
  <c r="O23" i="26"/>
  <c r="M23" i="26"/>
  <c r="K23" i="26"/>
  <c r="L23" i="26"/>
  <c r="N23" i="26"/>
  <c r="BJ23" i="26"/>
  <c r="O24" i="26"/>
  <c r="K24" i="26"/>
  <c r="BH15" i="26"/>
  <c r="BR15" i="26"/>
  <c r="O25" i="26"/>
  <c r="L25" i="26"/>
  <c r="K25" i="26"/>
  <c r="O26" i="26"/>
  <c r="K26" i="26"/>
  <c r="O27" i="26"/>
  <c r="M27" i="26"/>
  <c r="K27" i="26"/>
  <c r="K28" i="26"/>
  <c r="L28" i="26"/>
  <c r="M28" i="26"/>
  <c r="N28" i="26"/>
  <c r="O28" i="26"/>
  <c r="BH17" i="26"/>
  <c r="BP17" i="26"/>
  <c r="BT17" i="26"/>
  <c r="O29" i="26"/>
  <c r="K29" i="26"/>
  <c r="L29" i="26"/>
  <c r="M29" i="26"/>
  <c r="N29" i="26"/>
  <c r="O30" i="26"/>
  <c r="K30" i="26"/>
  <c r="K31" i="26"/>
  <c r="N31" i="26"/>
  <c r="O31" i="26"/>
  <c r="O32" i="26"/>
  <c r="O33" i="26"/>
  <c r="K33" i="26"/>
  <c r="O34" i="26"/>
  <c r="K34" i="26"/>
  <c r="BG19" i="26"/>
  <c r="BJ19" i="26"/>
  <c r="O35" i="26"/>
  <c r="K35" i="26"/>
  <c r="L35" i="26"/>
  <c r="M35" i="26"/>
  <c r="N35" i="26"/>
  <c r="O36" i="26"/>
  <c r="O37" i="26"/>
  <c r="L37" i="26"/>
  <c r="O38" i="26"/>
  <c r="K38" i="26"/>
  <c r="L38" i="26"/>
  <c r="M38" i="26"/>
  <c r="N38" i="26"/>
  <c r="BN20" i="26"/>
  <c r="M39" i="26"/>
  <c r="K39" i="26"/>
  <c r="O39" i="26"/>
  <c r="BG20" i="26"/>
  <c r="BH20" i="26"/>
  <c r="BJ20" i="26"/>
  <c r="O40" i="26"/>
  <c r="K40" i="26"/>
  <c r="BR21" i="26"/>
  <c r="BT21" i="26"/>
  <c r="O41" i="26"/>
  <c r="K41" i="26"/>
  <c r="BL21" i="26"/>
  <c r="BN21" i="26"/>
  <c r="O42" i="26"/>
  <c r="BJ22" i="26"/>
  <c r="BP22" i="26"/>
  <c r="O43" i="26"/>
  <c r="K43" i="26"/>
  <c r="L43" i="26"/>
  <c r="K44" i="26"/>
  <c r="L44" i="26"/>
  <c r="M44" i="26"/>
  <c r="N44" i="26"/>
  <c r="O44" i="26"/>
  <c r="BH23" i="26"/>
  <c r="BR23" i="26"/>
  <c r="O45" i="26"/>
  <c r="K45" i="26"/>
  <c r="L45" i="26"/>
  <c r="BG27" i="26"/>
  <c r="O46" i="26"/>
  <c r="L46" i="26"/>
  <c r="BG24" i="26"/>
  <c r="BH24" i="26"/>
  <c r="BJ24" i="26"/>
  <c r="BL24" i="26"/>
  <c r="BN24" i="26"/>
  <c r="BP24" i="26"/>
  <c r="BR24" i="26"/>
  <c r="BT24" i="26"/>
  <c r="O47" i="26"/>
  <c r="O48" i="26"/>
  <c r="K48" i="26"/>
  <c r="L48" i="26"/>
  <c r="N48" i="26"/>
  <c r="BH25" i="26"/>
  <c r="O49" i="26"/>
  <c r="M49" i="26"/>
  <c r="BJ26" i="26"/>
  <c r="BT26" i="26"/>
  <c r="N50" i="26"/>
  <c r="O50" i="26"/>
  <c r="BP26" i="26"/>
  <c r="BR26" i="26"/>
  <c r="O51" i="26"/>
  <c r="BH27" i="26"/>
  <c r="BJ27" i="26"/>
  <c r="BL27" i="26"/>
  <c r="BN27" i="26"/>
  <c r="BP27" i="26"/>
  <c r="BR27" i="26"/>
  <c r="BT27" i="26"/>
  <c r="O52" i="26"/>
  <c r="O53" i="26"/>
  <c r="K53" i="26"/>
  <c r="O54" i="26"/>
  <c r="L54" i="26"/>
  <c r="M54" i="26"/>
  <c r="O10" i="25"/>
  <c r="O11" i="25"/>
  <c r="O12" i="25"/>
  <c r="K12" i="25"/>
  <c r="O13" i="25"/>
  <c r="K14" i="25"/>
  <c r="L14" i="25"/>
  <c r="N14" i="25"/>
  <c r="O14" i="25"/>
  <c r="O15" i="25"/>
  <c r="K16" i="25"/>
  <c r="O17" i="25"/>
  <c r="O18" i="25"/>
  <c r="O19" i="25"/>
  <c r="L19" i="25"/>
  <c r="M19" i="25"/>
  <c r="O20" i="25"/>
  <c r="K20" i="25"/>
  <c r="O21" i="25"/>
  <c r="K21" i="25"/>
  <c r="L21" i="25"/>
  <c r="BG21" i="25"/>
  <c r="BK21" i="25"/>
  <c r="BM21" i="25"/>
  <c r="BO21" i="25"/>
  <c r="O22" i="25"/>
  <c r="M22" i="25"/>
  <c r="O23" i="25"/>
  <c r="BK23" i="25"/>
  <c r="BM23" i="25"/>
  <c r="BO23" i="25"/>
  <c r="O24" i="25"/>
  <c r="K24" i="25"/>
  <c r="BK24" i="25"/>
  <c r="BM24" i="25"/>
  <c r="BS24" i="25"/>
  <c r="O25" i="25"/>
  <c r="M25" i="25"/>
  <c r="BG25" i="25"/>
  <c r="BK25" i="25"/>
  <c r="BM25" i="25"/>
  <c r="O26" i="25"/>
  <c r="L26" i="25"/>
  <c r="L27" i="25"/>
  <c r="M27" i="25"/>
  <c r="O27" i="25"/>
  <c r="O28" i="25"/>
  <c r="K28" i="25"/>
  <c r="L28" i="25"/>
  <c r="O29" i="25"/>
  <c r="O30" i="25"/>
  <c r="K30" i="25"/>
  <c r="L30" i="25"/>
  <c r="M30" i="25"/>
  <c r="N30" i="25"/>
  <c r="O31" i="25"/>
  <c r="L31" i="25"/>
  <c r="N31" i="25"/>
  <c r="O32" i="25"/>
  <c r="K32" i="25"/>
  <c r="O33" i="25"/>
  <c r="K33" i="25"/>
  <c r="O34" i="25"/>
  <c r="O35" i="25"/>
  <c r="K35" i="25"/>
  <c r="K36" i="25"/>
  <c r="N36" i="25"/>
  <c r="O36" i="25"/>
  <c r="O37" i="25"/>
  <c r="M37" i="25"/>
  <c r="K37" i="25"/>
  <c r="L37" i="25"/>
  <c r="N37" i="25"/>
  <c r="O38" i="25"/>
  <c r="L38" i="25"/>
  <c r="O39" i="25"/>
  <c r="O40" i="25"/>
  <c r="O41" i="25"/>
  <c r="M41" i="25"/>
  <c r="BF23" i="25"/>
  <c r="BG23" i="25"/>
  <c r="BI23" i="25"/>
  <c r="BQ23" i="25"/>
  <c r="BS23" i="25"/>
  <c r="BF22" i="25"/>
  <c r="BG22" i="25"/>
  <c r="BI22" i="25"/>
  <c r="BK22" i="25"/>
  <c r="BM22" i="25"/>
  <c r="BO22" i="25"/>
  <c r="BQ22" i="25"/>
  <c r="BS22" i="25"/>
  <c r="BF21" i="25"/>
  <c r="BI21" i="25"/>
  <c r="BQ21" i="25"/>
  <c r="BS21" i="25"/>
  <c r="BF24" i="25"/>
  <c r="BG24" i="25"/>
  <c r="BI24" i="25"/>
  <c r="BO24" i="25"/>
  <c r="BQ24" i="25"/>
  <c r="O10" i="24"/>
  <c r="K10" i="24"/>
  <c r="L10" i="24"/>
  <c r="M10" i="24"/>
  <c r="N10" i="24"/>
  <c r="O11" i="24"/>
  <c r="K11" i="24"/>
  <c r="L11" i="24"/>
  <c r="M11" i="24"/>
  <c r="N11" i="24"/>
  <c r="O12" i="24"/>
  <c r="K12" i="24"/>
  <c r="O13" i="24"/>
  <c r="M13" i="24"/>
  <c r="K13" i="24"/>
  <c r="L13" i="24"/>
  <c r="O14" i="24"/>
  <c r="K14" i="24"/>
  <c r="O15" i="24"/>
  <c r="O16" i="24"/>
  <c r="K16" i="24"/>
  <c r="M17" i="24"/>
  <c r="N17" i="24"/>
  <c r="O17" i="24"/>
  <c r="O18" i="24"/>
  <c r="O19" i="24"/>
  <c r="K19" i="24"/>
  <c r="K20" i="24"/>
  <c r="O21" i="24"/>
  <c r="BQ21" i="24"/>
  <c r="BS21" i="24"/>
  <c r="O22" i="24"/>
  <c r="BK22" i="24"/>
  <c r="O23" i="24"/>
  <c r="K23" i="24"/>
  <c r="L23" i="24"/>
  <c r="M23" i="24"/>
  <c r="N23" i="24"/>
  <c r="O24" i="24"/>
  <c r="K24" i="24"/>
  <c r="O25" i="24"/>
  <c r="O26" i="24"/>
  <c r="O27" i="24"/>
  <c r="O28" i="24"/>
  <c r="N28" i="24"/>
  <c r="O29" i="24"/>
  <c r="M29" i="24"/>
  <c r="O30" i="24"/>
  <c r="K30" i="24"/>
  <c r="L30" i="24"/>
  <c r="M30" i="24"/>
  <c r="N30" i="24"/>
  <c r="O31" i="24"/>
  <c r="K31" i="24"/>
  <c r="O32" i="24"/>
  <c r="K32" i="24"/>
  <c r="O33" i="24"/>
  <c r="O34" i="24"/>
  <c r="O35" i="24"/>
  <c r="K35" i="24"/>
  <c r="O36" i="24"/>
  <c r="L36" i="24"/>
  <c r="N37" i="24"/>
  <c r="L37" i="24"/>
  <c r="O37" i="24"/>
  <c r="L38" i="24"/>
  <c r="O39" i="24"/>
  <c r="K39" i="24"/>
  <c r="O40" i="24"/>
  <c r="K40" i="24"/>
  <c r="O41" i="24"/>
  <c r="L41" i="24"/>
  <c r="BF23" i="24"/>
  <c r="BG23" i="24"/>
  <c r="BI23" i="24"/>
  <c r="BK23" i="24"/>
  <c r="BM23" i="24"/>
  <c r="BO23" i="24"/>
  <c r="BQ23" i="24"/>
  <c r="BS23" i="24"/>
  <c r="BF22" i="24"/>
  <c r="BG22" i="24"/>
  <c r="BI22" i="24"/>
  <c r="BM22" i="24"/>
  <c r="BO22" i="24"/>
  <c r="BQ22" i="24"/>
  <c r="BS22" i="24"/>
  <c r="BF21" i="24"/>
  <c r="BG21" i="24"/>
  <c r="BI21" i="24"/>
  <c r="BK21" i="24"/>
  <c r="BM21" i="24"/>
  <c r="BO21" i="24"/>
  <c r="BF24" i="24"/>
  <c r="BG24" i="24"/>
  <c r="BI24" i="24"/>
  <c r="BK24" i="24"/>
  <c r="BM24" i="24"/>
  <c r="BO24" i="24"/>
  <c r="BQ24" i="24"/>
  <c r="BS24" i="24"/>
  <c r="O10" i="23"/>
  <c r="K10" i="23"/>
  <c r="L10" i="23"/>
  <c r="M10" i="23"/>
  <c r="N10" i="23"/>
  <c r="O11" i="23"/>
  <c r="N11" i="23"/>
  <c r="K11" i="23"/>
  <c r="L11" i="23"/>
  <c r="M11" i="23"/>
  <c r="L12" i="23"/>
  <c r="O13" i="23"/>
  <c r="K13" i="23"/>
  <c r="L13" i="23"/>
  <c r="M13" i="23"/>
  <c r="N13" i="23"/>
  <c r="O14" i="23"/>
  <c r="L14" i="23"/>
  <c r="K14" i="23"/>
  <c r="M14" i="23"/>
  <c r="N14" i="23"/>
  <c r="O15" i="23"/>
  <c r="N15" i="23"/>
  <c r="K15" i="23"/>
  <c r="L16" i="23"/>
  <c r="M16" i="23"/>
  <c r="K17" i="23"/>
  <c r="M17" i="23"/>
  <c r="O17" i="23"/>
  <c r="O18" i="23"/>
  <c r="M18" i="23"/>
  <c r="K18" i="23"/>
  <c r="L18" i="23"/>
  <c r="O19" i="23"/>
  <c r="L20" i="23"/>
  <c r="K20" i="23"/>
  <c r="O21" i="23"/>
  <c r="BO21" i="23"/>
  <c r="L22" i="23"/>
  <c r="N22" i="23"/>
  <c r="O22" i="23"/>
  <c r="BM22" i="23"/>
  <c r="BO22" i="23"/>
  <c r="O23" i="23"/>
  <c r="N23" i="23"/>
  <c r="K23" i="23"/>
  <c r="O24" i="23"/>
  <c r="BM24" i="23"/>
  <c r="O25" i="23"/>
  <c r="M25" i="23"/>
  <c r="O26" i="23"/>
  <c r="O27" i="23"/>
  <c r="K27" i="23"/>
  <c r="L27" i="23"/>
  <c r="O28" i="23"/>
  <c r="M28" i="23"/>
  <c r="O29" i="23"/>
  <c r="N29" i="23"/>
  <c r="L29" i="23"/>
  <c r="M29" i="23"/>
  <c r="O30" i="23"/>
  <c r="O31" i="23"/>
  <c r="K31" i="23"/>
  <c r="O32" i="23"/>
  <c r="O33" i="23"/>
  <c r="K33" i="23"/>
  <c r="L33" i="23"/>
  <c r="M33" i="23"/>
  <c r="N33" i="23"/>
  <c r="K34" i="23"/>
  <c r="O34" i="23"/>
  <c r="O35" i="23"/>
  <c r="K35" i="23"/>
  <c r="N35" i="23"/>
  <c r="O37" i="23"/>
  <c r="L40" i="23"/>
  <c r="K40" i="23"/>
  <c r="N40" i="23"/>
  <c r="O40" i="23"/>
  <c r="O41" i="23"/>
  <c r="M41" i="23"/>
  <c r="BF23" i="23"/>
  <c r="BG23" i="23"/>
  <c r="BI23" i="23"/>
  <c r="BK23" i="23"/>
  <c r="BM23" i="23"/>
  <c r="BO23" i="23"/>
  <c r="BQ23" i="23"/>
  <c r="BS23" i="23"/>
  <c r="BF22" i="23"/>
  <c r="BG22" i="23"/>
  <c r="BI22" i="23"/>
  <c r="BK22" i="23"/>
  <c r="BQ22" i="23"/>
  <c r="BS22" i="23"/>
  <c r="BF21" i="23"/>
  <c r="BG21" i="23"/>
  <c r="BI21" i="23"/>
  <c r="BK21" i="23"/>
  <c r="BM21" i="23"/>
  <c r="BQ21" i="23"/>
  <c r="BS21" i="23"/>
  <c r="BF24" i="23"/>
  <c r="BG24" i="23"/>
  <c r="BI24" i="23"/>
  <c r="BK24" i="23"/>
  <c r="BO24" i="23"/>
  <c r="BQ24" i="23"/>
  <c r="BS24" i="23"/>
  <c r="O10" i="22"/>
  <c r="K10" i="22"/>
  <c r="O11" i="22"/>
  <c r="M11" i="22"/>
  <c r="O12" i="22"/>
  <c r="K12" i="22"/>
  <c r="K13" i="22"/>
  <c r="L13" i="22"/>
  <c r="N13" i="22"/>
  <c r="O13" i="22"/>
  <c r="O14" i="22"/>
  <c r="M14" i="22"/>
  <c r="K14" i="22"/>
  <c r="L14" i="22"/>
  <c r="O17" i="22"/>
  <c r="N17" i="22"/>
  <c r="K17" i="22"/>
  <c r="L17" i="22"/>
  <c r="M17" i="22"/>
  <c r="O18" i="22"/>
  <c r="K18" i="22"/>
  <c r="L18" i="22"/>
  <c r="M18" i="22"/>
  <c r="N18" i="22"/>
  <c r="O19" i="22"/>
  <c r="O20" i="22"/>
  <c r="K20" i="22"/>
  <c r="O21" i="22"/>
  <c r="K21" i="22"/>
  <c r="O22" i="22"/>
  <c r="O23" i="22"/>
  <c r="K23" i="22"/>
  <c r="L23" i="22"/>
  <c r="M23" i="22"/>
  <c r="N23" i="22"/>
  <c r="BI23" i="22"/>
  <c r="O24" i="22"/>
  <c r="BM24" i="22"/>
  <c r="N26" i="22"/>
  <c r="O27" i="22"/>
  <c r="K27" i="22"/>
  <c r="O28" i="22"/>
  <c r="N28" i="22"/>
  <c r="K28" i="22"/>
  <c r="L28" i="22"/>
  <c r="K29" i="22"/>
  <c r="L29" i="22"/>
  <c r="M29" i="22"/>
  <c r="N29" i="22"/>
  <c r="N30" i="22"/>
  <c r="K30" i="22"/>
  <c r="L30" i="22"/>
  <c r="M30" i="22"/>
  <c r="O30" i="22"/>
  <c r="O31" i="22"/>
  <c r="K31" i="22"/>
  <c r="M31" i="22"/>
  <c r="O32" i="22"/>
  <c r="O33" i="22"/>
  <c r="O34" i="22"/>
  <c r="O35" i="22"/>
  <c r="K36" i="22"/>
  <c r="L36" i="22"/>
  <c r="M36" i="22"/>
  <c r="N36" i="22"/>
  <c r="O36" i="22"/>
  <c r="O37" i="22"/>
  <c r="N37" i="22"/>
  <c r="L37" i="22"/>
  <c r="M37" i="22"/>
  <c r="K38" i="22"/>
  <c r="O39" i="22"/>
  <c r="K39" i="22"/>
  <c r="L39" i="22"/>
  <c r="O40" i="22"/>
  <c r="L40" i="22"/>
  <c r="K41" i="22"/>
  <c r="BF23" i="22"/>
  <c r="BG23" i="22"/>
  <c r="BK23" i="22"/>
  <c r="BM23" i="22"/>
  <c r="BO23" i="22"/>
  <c r="BQ23" i="22"/>
  <c r="BS23" i="22"/>
  <c r="BF22" i="22"/>
  <c r="BG22" i="22"/>
  <c r="BI22" i="22"/>
  <c r="BK22" i="22"/>
  <c r="BM22" i="22"/>
  <c r="BO22" i="22"/>
  <c r="BQ22" i="22"/>
  <c r="BS22" i="22"/>
  <c r="BF21" i="22"/>
  <c r="BG21" i="22"/>
  <c r="BI21" i="22"/>
  <c r="BK21" i="22"/>
  <c r="BM21" i="22"/>
  <c r="BO21" i="22"/>
  <c r="BQ21" i="22"/>
  <c r="BS21" i="22"/>
  <c r="BF24" i="22"/>
  <c r="BG24" i="22"/>
  <c r="BI24" i="22"/>
  <c r="BK24" i="22"/>
  <c r="BO24" i="22"/>
  <c r="BQ24" i="22"/>
  <c r="BS24" i="22"/>
  <c r="BG25" i="22"/>
  <c r="O10" i="21"/>
  <c r="K10" i="21"/>
  <c r="BL10" i="21"/>
  <c r="O11" i="21"/>
  <c r="N11" i="21"/>
  <c r="BG11" i="21"/>
  <c r="BJ11" i="21"/>
  <c r="O12" i="21"/>
  <c r="M12" i="21"/>
  <c r="BH11" i="21"/>
  <c r="BT11" i="21"/>
  <c r="O13" i="21"/>
  <c r="M13" i="21"/>
  <c r="K13" i="21"/>
  <c r="O14" i="21"/>
  <c r="O15" i="21"/>
  <c r="K15" i="21"/>
  <c r="BH15" i="21"/>
  <c r="N16" i="21"/>
  <c r="K16" i="21"/>
  <c r="L16" i="21"/>
  <c r="M16" i="21"/>
  <c r="O16" i="21"/>
  <c r="O17" i="21"/>
  <c r="O18" i="21"/>
  <c r="L18" i="21"/>
  <c r="K18" i="21"/>
  <c r="BT13" i="21"/>
  <c r="O19" i="21"/>
  <c r="O20" i="21"/>
  <c r="K20" i="21"/>
  <c r="N20" i="21"/>
  <c r="O21" i="21"/>
  <c r="K21" i="21"/>
  <c r="BJ21" i="21"/>
  <c r="BP21" i="21"/>
  <c r="BR21" i="21"/>
  <c r="K22" i="21"/>
  <c r="N22" i="21"/>
  <c r="O22" i="21"/>
  <c r="BN14" i="21"/>
  <c r="BG22" i="21"/>
  <c r="O23" i="21"/>
  <c r="N23" i="21"/>
  <c r="K23" i="21"/>
  <c r="L23" i="21"/>
  <c r="M23" i="21"/>
  <c r="BH14" i="21"/>
  <c r="BJ14" i="21"/>
  <c r="BG23" i="21"/>
  <c r="O24" i="21"/>
  <c r="M24" i="21"/>
  <c r="O25" i="21"/>
  <c r="O26" i="21"/>
  <c r="N26" i="21"/>
  <c r="K26" i="21"/>
  <c r="L26" i="21"/>
  <c r="M26" i="21"/>
  <c r="BH16" i="21"/>
  <c r="BP16" i="21"/>
  <c r="BR16" i="21"/>
  <c r="M27" i="21"/>
  <c r="N27" i="21"/>
  <c r="O27" i="21"/>
  <c r="BL16" i="21"/>
  <c r="BN27" i="21"/>
  <c r="BP27" i="21"/>
  <c r="O28" i="21"/>
  <c r="M28" i="21"/>
  <c r="L28" i="21"/>
  <c r="O29" i="21"/>
  <c r="M29" i="21"/>
  <c r="K29" i="21"/>
  <c r="L29" i="21"/>
  <c r="O30" i="21"/>
  <c r="BG18" i="21"/>
  <c r="O31" i="21"/>
  <c r="O32" i="21"/>
  <c r="M32" i="21"/>
  <c r="O33" i="21"/>
  <c r="O34" i="21"/>
  <c r="L34" i="21"/>
  <c r="O35" i="21"/>
  <c r="K35" i="21"/>
  <c r="M35" i="21"/>
  <c r="N35" i="21"/>
  <c r="O36" i="21"/>
  <c r="O37" i="21"/>
  <c r="O38" i="21"/>
  <c r="BJ20" i="21"/>
  <c r="BT20" i="21"/>
  <c r="O39" i="21"/>
  <c r="M39" i="21"/>
  <c r="N39" i="21"/>
  <c r="N40" i="21"/>
  <c r="K40" i="21"/>
  <c r="L40" i="21"/>
  <c r="O40" i="21"/>
  <c r="BL21" i="21"/>
  <c r="O41" i="21"/>
  <c r="N41" i="21"/>
  <c r="BH21" i="21"/>
  <c r="BT21" i="21"/>
  <c r="BG24" i="21"/>
  <c r="BH24" i="21"/>
  <c r="BJ24" i="21"/>
  <c r="BL24" i="21"/>
  <c r="BN24" i="21"/>
  <c r="BP24" i="21"/>
  <c r="BR24" i="21"/>
  <c r="BT24" i="21"/>
  <c r="BG25" i="21"/>
  <c r="BH25" i="21"/>
  <c r="BJ25" i="21"/>
  <c r="BL25" i="21"/>
  <c r="BN25" i="21"/>
  <c r="BP25" i="21"/>
  <c r="BR25" i="21"/>
  <c r="BT25" i="21"/>
  <c r="BG26" i="21"/>
  <c r="BH26" i="21"/>
  <c r="BJ26" i="21"/>
  <c r="BL26" i="21"/>
  <c r="BN26" i="21"/>
  <c r="BP26" i="21"/>
  <c r="BR26" i="21"/>
  <c r="BT26" i="21"/>
  <c r="BG27" i="21"/>
  <c r="BH27" i="21"/>
  <c r="BJ27" i="21"/>
  <c r="BL27" i="21"/>
  <c r="BR27" i="21"/>
  <c r="BT27" i="21"/>
  <c r="BH28" i="21"/>
  <c r="O10" i="20"/>
  <c r="K10" i="20"/>
  <c r="O11" i="20"/>
  <c r="K11" i="20"/>
  <c r="O13" i="20"/>
  <c r="M13" i="20"/>
  <c r="K13" i="20"/>
  <c r="N13" i="20"/>
  <c r="O14" i="20"/>
  <c r="O15" i="20"/>
  <c r="K15" i="20"/>
  <c r="O17" i="20"/>
  <c r="O18" i="20"/>
  <c r="K18" i="20"/>
  <c r="O19" i="20"/>
  <c r="O20" i="20"/>
  <c r="O21" i="20"/>
  <c r="K21" i="20"/>
  <c r="N21" i="20"/>
  <c r="O22" i="20"/>
  <c r="O23" i="20"/>
  <c r="BF23" i="20"/>
  <c r="BG23" i="20"/>
  <c r="O24" i="20"/>
  <c r="BG24" i="20"/>
  <c r="O25" i="20"/>
  <c r="M25" i="20"/>
  <c r="K25" i="20"/>
  <c r="L25" i="20"/>
  <c r="K26" i="20"/>
  <c r="L26" i="20"/>
  <c r="M26" i="20"/>
  <c r="N26" i="20"/>
  <c r="O26" i="20"/>
  <c r="O27" i="20"/>
  <c r="N27" i="20"/>
  <c r="K27" i="20"/>
  <c r="M27" i="20"/>
  <c r="O28" i="20"/>
  <c r="K28" i="20"/>
  <c r="O29" i="20"/>
  <c r="K29" i="20"/>
  <c r="O30" i="20"/>
  <c r="K30" i="20"/>
  <c r="L30" i="20"/>
  <c r="M30" i="20"/>
  <c r="N30" i="20"/>
  <c r="K31" i="20"/>
  <c r="M33" i="20"/>
  <c r="N33" i="20"/>
  <c r="O33" i="20"/>
  <c r="O34" i="20"/>
  <c r="O35" i="20"/>
  <c r="O36" i="20"/>
  <c r="M36" i="20"/>
  <c r="O37" i="20"/>
  <c r="L37" i="20"/>
  <c r="K37" i="20"/>
  <c r="O38" i="20"/>
  <c r="K38" i="20"/>
  <c r="O39" i="20"/>
  <c r="K39" i="20"/>
  <c r="L39" i="20"/>
  <c r="M39" i="20"/>
  <c r="N39" i="20"/>
  <c r="O40" i="20"/>
  <c r="K40" i="20"/>
  <c r="O41" i="20"/>
  <c r="M41" i="20"/>
  <c r="K41" i="20"/>
  <c r="L41" i="20"/>
  <c r="BI23" i="20"/>
  <c r="BK23" i="20"/>
  <c r="BM23" i="20"/>
  <c r="BO23" i="20"/>
  <c r="BQ23" i="20"/>
  <c r="BS23" i="20"/>
  <c r="BF22" i="20"/>
  <c r="BG22" i="20"/>
  <c r="BI22" i="20"/>
  <c r="BK22" i="20"/>
  <c r="BM22" i="20"/>
  <c r="BO22" i="20"/>
  <c r="BQ22" i="20"/>
  <c r="BF21" i="20"/>
  <c r="BG21" i="20"/>
  <c r="BI21" i="20"/>
  <c r="BK21" i="20"/>
  <c r="BM21" i="20"/>
  <c r="BO21" i="20"/>
  <c r="BQ21" i="20"/>
  <c r="BS21" i="20"/>
  <c r="BF24" i="20"/>
  <c r="BI24" i="20"/>
  <c r="BK24" i="20"/>
  <c r="BM24" i="20"/>
  <c r="BO24" i="20"/>
  <c r="BQ24" i="20"/>
  <c r="BS24" i="20"/>
  <c r="O10" i="19"/>
  <c r="N10" i="19"/>
  <c r="O11" i="19"/>
  <c r="O12" i="19"/>
  <c r="O13" i="19"/>
  <c r="K14" i="19"/>
  <c r="L14" i="19"/>
  <c r="M14" i="19"/>
  <c r="N14" i="19"/>
  <c r="O14" i="19"/>
  <c r="O15" i="19"/>
  <c r="M15" i="19"/>
  <c r="O16" i="19"/>
  <c r="L17" i="19"/>
  <c r="K17" i="19"/>
  <c r="M17" i="19"/>
  <c r="N17" i="19"/>
  <c r="O17" i="19"/>
  <c r="O18" i="19"/>
  <c r="O19" i="19"/>
  <c r="K19" i="19"/>
  <c r="O20" i="19"/>
  <c r="N21" i="19"/>
  <c r="K21" i="19"/>
  <c r="L21" i="19"/>
  <c r="M21" i="19"/>
  <c r="O21" i="19"/>
  <c r="BS21" i="19"/>
  <c r="M22" i="19"/>
  <c r="O22" i="19"/>
  <c r="K23" i="19"/>
  <c r="O24" i="19"/>
  <c r="BG24" i="19"/>
  <c r="O25" i="19"/>
  <c r="L25" i="19"/>
  <c r="O26" i="19"/>
  <c r="K26" i="19"/>
  <c r="O27" i="19"/>
  <c r="K27" i="19"/>
  <c r="M27" i="19"/>
  <c r="O28" i="19"/>
  <c r="L28" i="19"/>
  <c r="O29" i="19"/>
  <c r="K29" i="19"/>
  <c r="O30" i="19"/>
  <c r="O31" i="19"/>
  <c r="K31" i="19"/>
  <c r="L31" i="19"/>
  <c r="M31" i="19"/>
  <c r="N31" i="19"/>
  <c r="O33" i="19"/>
  <c r="O34" i="19"/>
  <c r="O35" i="19"/>
  <c r="O36" i="19"/>
  <c r="K36" i="19"/>
  <c r="L36" i="19"/>
  <c r="O37" i="19"/>
  <c r="K37" i="19"/>
  <c r="O38" i="19"/>
  <c r="K38" i="19"/>
  <c r="O39" i="19"/>
  <c r="L39" i="19"/>
  <c r="K40" i="19"/>
  <c r="L40" i="19"/>
  <c r="N40" i="19"/>
  <c r="O40" i="19"/>
  <c r="L41" i="19"/>
  <c r="K41" i="19"/>
  <c r="BF23" i="19"/>
  <c r="BG23" i="19"/>
  <c r="BI23" i="19"/>
  <c r="BK23" i="19"/>
  <c r="BM23" i="19"/>
  <c r="BO23" i="19"/>
  <c r="BQ23" i="19"/>
  <c r="BF22" i="19"/>
  <c r="BG22" i="19"/>
  <c r="BI22" i="19"/>
  <c r="BK22" i="19"/>
  <c r="BM22" i="19"/>
  <c r="BO22" i="19"/>
  <c r="BQ22" i="19"/>
  <c r="BS22" i="19"/>
  <c r="BF21" i="19"/>
  <c r="BG21" i="19"/>
  <c r="BI21" i="19"/>
  <c r="BK21" i="19"/>
  <c r="BM21" i="19"/>
  <c r="BO21" i="19"/>
  <c r="BQ21" i="19"/>
  <c r="BF24" i="19"/>
  <c r="BI24" i="19"/>
  <c r="BK24" i="19"/>
  <c r="BM24" i="19"/>
  <c r="BO24" i="19"/>
  <c r="BQ24" i="19"/>
  <c r="BS24" i="19"/>
  <c r="O10" i="18"/>
  <c r="O11" i="18"/>
  <c r="K11" i="18"/>
  <c r="O12" i="18"/>
  <c r="L12" i="18"/>
  <c r="O13" i="18"/>
  <c r="K13" i="18"/>
  <c r="L13" i="18"/>
  <c r="M13" i="18"/>
  <c r="N13" i="18"/>
  <c r="O14" i="18"/>
  <c r="O15" i="18"/>
  <c r="O16" i="18"/>
  <c r="O17" i="18"/>
  <c r="N17" i="18"/>
  <c r="L17" i="18"/>
  <c r="M17" i="18"/>
  <c r="O18" i="18"/>
  <c r="L18" i="18"/>
  <c r="K18" i="18"/>
  <c r="O19" i="18"/>
  <c r="K19" i="18"/>
  <c r="O20" i="18"/>
  <c r="O21" i="18"/>
  <c r="O22" i="18"/>
  <c r="N22" i="18"/>
  <c r="K22" i="18"/>
  <c r="L22" i="18"/>
  <c r="M22" i="18"/>
  <c r="BF22" i="18"/>
  <c r="M23" i="18"/>
  <c r="K23" i="18"/>
  <c r="BI23" i="18"/>
  <c r="O24" i="18"/>
  <c r="BF24" i="18"/>
  <c r="O25" i="18"/>
  <c r="M25" i="18"/>
  <c r="K25" i="18"/>
  <c r="L25" i="18"/>
  <c r="L26" i="18"/>
  <c r="O27" i="18"/>
  <c r="M27" i="18"/>
  <c r="K27" i="18"/>
  <c r="L27" i="18"/>
  <c r="N27" i="18"/>
  <c r="O28" i="18"/>
  <c r="K28" i="18"/>
  <c r="O29" i="18"/>
  <c r="O30" i="18"/>
  <c r="L30" i="18"/>
  <c r="K30" i="18"/>
  <c r="M30" i="18"/>
  <c r="N30" i="18"/>
  <c r="O31" i="18"/>
  <c r="K31" i="18"/>
  <c r="O32" i="18"/>
  <c r="O33" i="18"/>
  <c r="O34" i="18"/>
  <c r="O35" i="18"/>
  <c r="O36" i="18"/>
  <c r="O37" i="18"/>
  <c r="M37" i="18"/>
  <c r="O38" i="18"/>
  <c r="K38" i="18"/>
  <c r="O39" i="18"/>
  <c r="L40" i="18"/>
  <c r="M41" i="18"/>
  <c r="L41" i="18"/>
  <c r="BF23" i="18"/>
  <c r="BG23" i="18"/>
  <c r="BK23" i="18"/>
  <c r="BM23" i="18"/>
  <c r="BO23" i="18"/>
  <c r="BQ23" i="18"/>
  <c r="BG22" i="18"/>
  <c r="BI22" i="18"/>
  <c r="BK22" i="18"/>
  <c r="BM22" i="18"/>
  <c r="BO22" i="18"/>
  <c r="BQ22" i="18"/>
  <c r="BS22" i="18"/>
  <c r="BF21" i="18"/>
  <c r="BG21" i="18"/>
  <c r="BI21" i="18"/>
  <c r="BK21" i="18"/>
  <c r="BM21" i="18"/>
  <c r="BO21" i="18"/>
  <c r="BQ21" i="18"/>
  <c r="BS21" i="18"/>
  <c r="BG24" i="18"/>
  <c r="BI24" i="18"/>
  <c r="BK24" i="18"/>
  <c r="BM24" i="18"/>
  <c r="BO24" i="18"/>
  <c r="BQ24" i="18"/>
  <c r="BS24" i="18"/>
  <c r="L10" i="17"/>
  <c r="K10" i="17"/>
  <c r="M10" i="17"/>
  <c r="N10" i="17"/>
  <c r="O10" i="17"/>
  <c r="O11" i="17"/>
  <c r="K11" i="17"/>
  <c r="O12" i="17"/>
  <c r="K12" i="17"/>
  <c r="O13" i="17"/>
  <c r="L14" i="17"/>
  <c r="O14" i="17"/>
  <c r="O15" i="17"/>
  <c r="N15" i="17"/>
  <c r="K15" i="17"/>
  <c r="O16" i="17"/>
  <c r="O17" i="17"/>
  <c r="O18" i="17"/>
  <c r="L18" i="17"/>
  <c r="M19" i="17"/>
  <c r="K19" i="17"/>
  <c r="L19" i="17"/>
  <c r="O19" i="17"/>
  <c r="O20" i="17"/>
  <c r="K20" i="17"/>
  <c r="K21" i="17"/>
  <c r="L21" i="17"/>
  <c r="M21" i="17"/>
  <c r="N21" i="17"/>
  <c r="O21" i="17"/>
  <c r="BM21" i="17"/>
  <c r="BQ21" i="17"/>
  <c r="BS21" i="17"/>
  <c r="O22" i="17"/>
  <c r="BM22" i="17"/>
  <c r="O24" i="17"/>
  <c r="BG24" i="17"/>
  <c r="BM24" i="17"/>
  <c r="O25" i="17"/>
  <c r="O26" i="17"/>
  <c r="K26" i="17"/>
  <c r="L26" i="17"/>
  <c r="M26" i="17"/>
  <c r="N26" i="17"/>
  <c r="L27" i="17"/>
  <c r="K27" i="17"/>
  <c r="N27" i="17"/>
  <c r="O27" i="17"/>
  <c r="O28" i="17"/>
  <c r="K29" i="17"/>
  <c r="L29" i="17"/>
  <c r="M29" i="17"/>
  <c r="N29" i="17"/>
  <c r="O30" i="17"/>
  <c r="O31" i="17"/>
  <c r="K31" i="17"/>
  <c r="O33" i="17"/>
  <c r="L33" i="17"/>
  <c r="N33" i="17"/>
  <c r="O34" i="17"/>
  <c r="L34" i="17"/>
  <c r="M34" i="17"/>
  <c r="N34" i="17"/>
  <c r="O35" i="17"/>
  <c r="K36" i="17"/>
  <c r="O37" i="17"/>
  <c r="N37" i="17"/>
  <c r="K37" i="17"/>
  <c r="L37" i="17"/>
  <c r="M37" i="17"/>
  <c r="O38" i="17"/>
  <c r="K38" i="17"/>
  <c r="O39" i="17"/>
  <c r="K39" i="17"/>
  <c r="L39" i="17"/>
  <c r="O40" i="17"/>
  <c r="O41" i="17"/>
  <c r="K41" i="17"/>
  <c r="L41" i="17"/>
  <c r="BF23" i="17"/>
  <c r="BG23" i="17"/>
  <c r="BI23" i="17"/>
  <c r="BK23" i="17"/>
  <c r="BM23" i="17"/>
  <c r="BO23" i="17"/>
  <c r="BQ23" i="17"/>
  <c r="BS23" i="17"/>
  <c r="BF22" i="17"/>
  <c r="BG22" i="17"/>
  <c r="BI22" i="17"/>
  <c r="BK22" i="17"/>
  <c r="BO22" i="17"/>
  <c r="BQ22" i="17"/>
  <c r="BF21" i="17"/>
  <c r="BG21" i="17"/>
  <c r="BI21" i="17"/>
  <c r="BK21" i="17"/>
  <c r="BO21" i="17"/>
  <c r="BF24" i="17"/>
  <c r="BI24" i="17"/>
  <c r="BK24" i="17"/>
  <c r="BO24" i="17"/>
  <c r="BQ24" i="17"/>
  <c r="BS24" i="17"/>
  <c r="BG25" i="17"/>
  <c r="O10" i="16"/>
  <c r="O11" i="16"/>
  <c r="K11" i="16"/>
  <c r="L11" i="16"/>
  <c r="O12" i="16"/>
  <c r="K13" i="16"/>
  <c r="N13" i="16"/>
  <c r="O13" i="16"/>
  <c r="O14" i="16"/>
  <c r="L14" i="16"/>
  <c r="M14" i="16"/>
  <c r="L15" i="16"/>
  <c r="N17" i="16"/>
  <c r="K17" i="16"/>
  <c r="L17" i="16"/>
  <c r="M17" i="16"/>
  <c r="O17" i="16"/>
  <c r="O18" i="16"/>
  <c r="O19" i="16"/>
  <c r="O20" i="16"/>
  <c r="O21" i="16"/>
  <c r="BO21" i="16"/>
  <c r="BS21" i="16"/>
  <c r="O22" i="16"/>
  <c r="K22" i="16"/>
  <c r="O23" i="16"/>
  <c r="O24" i="16"/>
  <c r="BG24" i="16"/>
  <c r="BI24" i="16"/>
  <c r="BK24" i="16"/>
  <c r="L25" i="16"/>
  <c r="K25" i="16"/>
  <c r="O26" i="16"/>
  <c r="N26" i="16"/>
  <c r="M26" i="16"/>
  <c r="O27" i="16"/>
  <c r="K27" i="16"/>
  <c r="O28" i="16"/>
  <c r="N28" i="16"/>
  <c r="L28" i="16"/>
  <c r="M28" i="16"/>
  <c r="O29" i="16"/>
  <c r="K29" i="16"/>
  <c r="L29" i="16"/>
  <c r="O30" i="16"/>
  <c r="N30" i="16"/>
  <c r="K30" i="16"/>
  <c r="L30" i="16"/>
  <c r="M30" i="16"/>
  <c r="O31" i="16"/>
  <c r="L31" i="16"/>
  <c r="K31" i="16"/>
  <c r="O32" i="16"/>
  <c r="K33" i="16"/>
  <c r="L33" i="16"/>
  <c r="N33" i="16"/>
  <c r="O33" i="16"/>
  <c r="O34" i="16"/>
  <c r="O35" i="16"/>
  <c r="O36" i="16"/>
  <c r="L36" i="16"/>
  <c r="K37" i="16"/>
  <c r="L37" i="16"/>
  <c r="M37" i="16"/>
  <c r="N37" i="16"/>
  <c r="O37" i="16"/>
  <c r="K38" i="16"/>
  <c r="O39" i="16"/>
  <c r="O40" i="16"/>
  <c r="BF23" i="16"/>
  <c r="BG23" i="16"/>
  <c r="BI23" i="16"/>
  <c r="BK23" i="16"/>
  <c r="BM23" i="16"/>
  <c r="BO23" i="16"/>
  <c r="BQ23" i="16"/>
  <c r="BS23" i="16"/>
  <c r="BF22" i="16"/>
  <c r="BG22" i="16"/>
  <c r="BI22" i="16"/>
  <c r="BK22" i="16"/>
  <c r="BM22" i="16"/>
  <c r="BO22" i="16"/>
  <c r="BQ22" i="16"/>
  <c r="BS22" i="16"/>
  <c r="BF21" i="16"/>
  <c r="BG21" i="16"/>
  <c r="BI21" i="16"/>
  <c r="BK21" i="16"/>
  <c r="BM21" i="16"/>
  <c r="BQ21" i="16"/>
  <c r="BF24" i="16"/>
  <c r="BM24" i="16"/>
  <c r="BO24" i="16"/>
  <c r="BQ24" i="16"/>
  <c r="BS24" i="16"/>
  <c r="O10" i="15"/>
  <c r="L10" i="15"/>
  <c r="M10" i="15"/>
  <c r="O11" i="15"/>
  <c r="K11" i="15"/>
  <c r="O12" i="15"/>
  <c r="K12" i="15"/>
  <c r="K13" i="15"/>
  <c r="L13" i="15"/>
  <c r="M13" i="15"/>
  <c r="N13" i="15"/>
  <c r="O13" i="15"/>
  <c r="O14" i="15"/>
  <c r="M14" i="15"/>
  <c r="O15" i="15"/>
  <c r="N15" i="15"/>
  <c r="L15" i="15"/>
  <c r="O16" i="15"/>
  <c r="K16" i="15"/>
  <c r="O17" i="15"/>
  <c r="O18" i="15"/>
  <c r="K18" i="15"/>
  <c r="O19" i="15"/>
  <c r="K19" i="15"/>
  <c r="O20" i="15"/>
  <c r="K20" i="15"/>
  <c r="L20" i="15"/>
  <c r="M20" i="15"/>
  <c r="N20" i="15"/>
  <c r="O21" i="15"/>
  <c r="K21" i="15"/>
  <c r="O22" i="15"/>
  <c r="O23" i="15"/>
  <c r="K23" i="15"/>
  <c r="L23" i="15"/>
  <c r="N23" i="15"/>
  <c r="O24" i="15"/>
  <c r="K24" i="15"/>
  <c r="O25" i="15"/>
  <c r="M25" i="15"/>
  <c r="K25" i="15"/>
  <c r="BK25" i="15"/>
  <c r="O26" i="15"/>
  <c r="O27" i="15"/>
  <c r="M27" i="15"/>
  <c r="K27" i="15"/>
  <c r="L27" i="15"/>
  <c r="N27" i="15"/>
  <c r="O28" i="15"/>
  <c r="N28" i="15"/>
  <c r="K29" i="15"/>
  <c r="L29" i="15"/>
  <c r="O30" i="15"/>
  <c r="K30" i="15"/>
  <c r="L30" i="15"/>
  <c r="M30" i="15"/>
  <c r="N30" i="15"/>
  <c r="K31" i="15"/>
  <c r="O31" i="15"/>
  <c r="O32" i="15"/>
  <c r="K32" i="15"/>
  <c r="O33" i="15"/>
  <c r="L33" i="15"/>
  <c r="K33" i="15"/>
  <c r="O34" i="15"/>
  <c r="L34" i="15"/>
  <c r="K34" i="15"/>
  <c r="O35" i="15"/>
  <c r="K35" i="15"/>
  <c r="O36" i="15"/>
  <c r="K36" i="15"/>
  <c r="L36" i="15"/>
  <c r="M37" i="15"/>
  <c r="K37" i="15"/>
  <c r="L37" i="15"/>
  <c r="O37" i="15"/>
  <c r="L38" i="15"/>
  <c r="K38" i="15"/>
  <c r="K39" i="15"/>
  <c r="L39" i="15"/>
  <c r="M39" i="15"/>
  <c r="N39" i="15"/>
  <c r="O39" i="15"/>
  <c r="N40" i="15"/>
  <c r="K40" i="15"/>
  <c r="O41" i="15"/>
  <c r="BF23" i="15"/>
  <c r="BG23" i="15"/>
  <c r="BI23" i="15"/>
  <c r="BK23" i="15"/>
  <c r="BM23" i="15"/>
  <c r="BO23" i="15"/>
  <c r="BQ23" i="15"/>
  <c r="BS23" i="15"/>
  <c r="BF22" i="15"/>
  <c r="BG22" i="15"/>
  <c r="BI22" i="15"/>
  <c r="BK22" i="15"/>
  <c r="BM22" i="15"/>
  <c r="BO22" i="15"/>
  <c r="BQ22" i="15"/>
  <c r="BS22" i="15"/>
  <c r="BF21" i="15"/>
  <c r="BG21" i="15"/>
  <c r="BI21" i="15"/>
  <c r="BK21" i="15"/>
  <c r="BM21" i="15"/>
  <c r="BO21" i="15"/>
  <c r="BQ21" i="15"/>
  <c r="BS21" i="15"/>
  <c r="BF24" i="15"/>
  <c r="BG24" i="15"/>
  <c r="BI24" i="15"/>
  <c r="BK24" i="15"/>
  <c r="BM24" i="15"/>
  <c r="BO24" i="15"/>
  <c r="BQ24" i="15"/>
  <c r="BS24" i="15"/>
  <c r="O10" i="14"/>
  <c r="O11" i="14"/>
  <c r="K11" i="14"/>
  <c r="O12" i="14"/>
  <c r="K12" i="14"/>
  <c r="O13" i="14"/>
  <c r="K13" i="14"/>
  <c r="O14" i="14"/>
  <c r="M14" i="14"/>
  <c r="O15" i="14"/>
  <c r="N15" i="14"/>
  <c r="O17" i="14"/>
  <c r="K17" i="14"/>
  <c r="L17" i="14"/>
  <c r="N17" i="14"/>
  <c r="N18" i="14"/>
  <c r="K18" i="14"/>
  <c r="L18" i="14"/>
  <c r="M18" i="14"/>
  <c r="O18" i="14"/>
  <c r="O19" i="14"/>
  <c r="O20" i="14"/>
  <c r="K20" i="14"/>
  <c r="M21" i="14"/>
  <c r="K21" i="14"/>
  <c r="L21" i="14"/>
  <c r="N21" i="14"/>
  <c r="O21" i="14"/>
  <c r="O22" i="14"/>
  <c r="BF22" i="14"/>
  <c r="BK22" i="14"/>
  <c r="BQ22" i="14"/>
  <c r="BS22" i="14"/>
  <c r="L23" i="14"/>
  <c r="K23" i="14"/>
  <c r="N23" i="14"/>
  <c r="BM24" i="14"/>
  <c r="L25" i="14"/>
  <c r="K25" i="14"/>
  <c r="BK25" i="14"/>
  <c r="O26" i="14"/>
  <c r="O27" i="14"/>
  <c r="K27" i="14"/>
  <c r="L27" i="14"/>
  <c r="M27" i="14"/>
  <c r="N27" i="14"/>
  <c r="O28" i="14"/>
  <c r="N28" i="14"/>
  <c r="K28" i="14"/>
  <c r="L28" i="14"/>
  <c r="M28" i="14"/>
  <c r="O29" i="14"/>
  <c r="M30" i="14"/>
  <c r="K30" i="14"/>
  <c r="L30" i="14"/>
  <c r="N30" i="14"/>
  <c r="O30" i="14"/>
  <c r="O31" i="14"/>
  <c r="K31" i="14"/>
  <c r="L31" i="14"/>
  <c r="M31" i="14"/>
  <c r="N31" i="14"/>
  <c r="O32" i="14"/>
  <c r="O33" i="14"/>
  <c r="N33" i="14"/>
  <c r="K33" i="14"/>
  <c r="O34" i="14"/>
  <c r="K36" i="14"/>
  <c r="L36" i="14"/>
  <c r="M36" i="14"/>
  <c r="N36" i="14"/>
  <c r="K37" i="14"/>
  <c r="L37" i="14"/>
  <c r="M37" i="14"/>
  <c r="N37" i="14"/>
  <c r="O37" i="14"/>
  <c r="K38" i="14"/>
  <c r="K39" i="14"/>
  <c r="K40" i="14"/>
  <c r="L40" i="14"/>
  <c r="M40" i="14"/>
  <c r="N40" i="14"/>
  <c r="O40" i="14"/>
  <c r="O41" i="14"/>
  <c r="BF23" i="14"/>
  <c r="BG23" i="14"/>
  <c r="BI23" i="14"/>
  <c r="BK23" i="14"/>
  <c r="BM23" i="14"/>
  <c r="BO23" i="14"/>
  <c r="BQ23" i="14"/>
  <c r="BS23" i="14"/>
  <c r="BG22" i="14"/>
  <c r="BI22" i="14"/>
  <c r="BM22" i="14"/>
  <c r="BO22" i="14"/>
  <c r="BF21" i="14"/>
  <c r="BG21" i="14"/>
  <c r="BI21" i="14"/>
  <c r="BK21" i="14"/>
  <c r="BM21" i="14"/>
  <c r="BO21" i="14"/>
  <c r="BQ21" i="14"/>
  <c r="BS21" i="14"/>
  <c r="BF24" i="14"/>
  <c r="BG24" i="14"/>
  <c r="BI24" i="14"/>
  <c r="BK24" i="14"/>
  <c r="BO24" i="14"/>
  <c r="BQ24" i="14"/>
  <c r="BS24" i="14"/>
  <c r="BG25" i="14"/>
  <c r="O10" i="13"/>
  <c r="K10" i="13"/>
  <c r="L10" i="13"/>
  <c r="M10" i="13"/>
  <c r="N10" i="13"/>
  <c r="O11" i="13"/>
  <c r="O12" i="13"/>
  <c r="L12" i="13"/>
  <c r="K12" i="13"/>
  <c r="O13" i="13"/>
  <c r="K13" i="13"/>
  <c r="M13" i="13"/>
  <c r="N13" i="13"/>
  <c r="O14" i="13"/>
  <c r="L14" i="13"/>
  <c r="O15" i="13"/>
  <c r="K15" i="13"/>
  <c r="O16" i="13"/>
  <c r="K16" i="13"/>
  <c r="O17" i="13"/>
  <c r="K17" i="13"/>
  <c r="O18" i="13"/>
  <c r="M18" i="13"/>
  <c r="K18" i="13"/>
  <c r="L18" i="13"/>
  <c r="N18" i="13"/>
  <c r="O19" i="13"/>
  <c r="K19" i="13"/>
  <c r="L19" i="13"/>
  <c r="M19" i="13"/>
  <c r="N19" i="13"/>
  <c r="O20" i="13"/>
  <c r="L20" i="13"/>
  <c r="O21" i="13"/>
  <c r="BO21" i="13"/>
  <c r="BQ21" i="13"/>
  <c r="O22" i="13"/>
  <c r="L22" i="13"/>
  <c r="K22" i="13"/>
  <c r="M22" i="13"/>
  <c r="N22" i="13"/>
  <c r="O23" i="13"/>
  <c r="M23" i="13"/>
  <c r="N23" i="13"/>
  <c r="BF23" i="13"/>
  <c r="O24" i="13"/>
  <c r="K24" i="13"/>
  <c r="BF24" i="13"/>
  <c r="O25" i="13"/>
  <c r="M25" i="13"/>
  <c r="O26" i="13"/>
  <c r="K26" i="13"/>
  <c r="L26" i="13"/>
  <c r="M26" i="13"/>
  <c r="N26" i="13"/>
  <c r="O27" i="13"/>
  <c r="O28" i="13"/>
  <c r="K28" i="13"/>
  <c r="M28" i="13"/>
  <c r="N28" i="13"/>
  <c r="O29" i="13"/>
  <c r="O30" i="13"/>
  <c r="K31" i="13"/>
  <c r="L31" i="13"/>
  <c r="M31" i="13"/>
  <c r="N31" i="13"/>
  <c r="O31" i="13"/>
  <c r="O32" i="13"/>
  <c r="K32" i="13"/>
  <c r="O33" i="13"/>
  <c r="O34" i="13"/>
  <c r="N34" i="13"/>
  <c r="O35" i="13"/>
  <c r="K35" i="13"/>
  <c r="O36" i="13"/>
  <c r="O37" i="13"/>
  <c r="K37" i="13"/>
  <c r="L37" i="13"/>
  <c r="M37" i="13"/>
  <c r="N37" i="13"/>
  <c r="O38" i="13"/>
  <c r="L38" i="13"/>
  <c r="K38" i="13"/>
  <c r="O39" i="13"/>
  <c r="K39" i="13"/>
  <c r="O40" i="13"/>
  <c r="K40" i="13"/>
  <c r="O41" i="13"/>
  <c r="M41" i="13"/>
  <c r="K41" i="13"/>
  <c r="BG23" i="13"/>
  <c r="BI23" i="13"/>
  <c r="BK23" i="13"/>
  <c r="BM23" i="13"/>
  <c r="BO23" i="13"/>
  <c r="BQ23" i="13"/>
  <c r="BS23" i="13"/>
  <c r="BF22" i="13"/>
  <c r="BG22" i="13"/>
  <c r="BI22" i="13"/>
  <c r="BK22" i="13"/>
  <c r="BM22" i="13"/>
  <c r="BO22" i="13"/>
  <c r="BQ22" i="13"/>
  <c r="BS22" i="13"/>
  <c r="BF21" i="13"/>
  <c r="BG21" i="13"/>
  <c r="BI21" i="13"/>
  <c r="BK21" i="13"/>
  <c r="BM21" i="13"/>
  <c r="BG24" i="13"/>
  <c r="BI24" i="13"/>
  <c r="BK24" i="13"/>
  <c r="BM24" i="13"/>
  <c r="BO24" i="13"/>
  <c r="BQ24" i="13"/>
  <c r="BS24" i="13"/>
  <c r="K10" i="12"/>
  <c r="O10" i="12"/>
  <c r="O11" i="12"/>
  <c r="M11" i="12"/>
  <c r="L11" i="12"/>
  <c r="N11" i="12"/>
  <c r="O12" i="12"/>
  <c r="L12" i="12"/>
  <c r="O13" i="12"/>
  <c r="K13" i="12"/>
  <c r="O14" i="12"/>
  <c r="L14" i="12"/>
  <c r="K14" i="12"/>
  <c r="M14" i="12"/>
  <c r="N14" i="12"/>
  <c r="O15" i="12"/>
  <c r="N15" i="12"/>
  <c r="O16" i="12"/>
  <c r="L16" i="12"/>
  <c r="K17" i="12"/>
  <c r="M17" i="12"/>
  <c r="N17" i="12"/>
  <c r="O17" i="12"/>
  <c r="L18" i="12"/>
  <c r="N18" i="12"/>
  <c r="O18" i="12"/>
  <c r="O19" i="12"/>
  <c r="L19" i="12"/>
  <c r="K19" i="12"/>
  <c r="M19" i="12"/>
  <c r="N19" i="12"/>
  <c r="O21" i="12"/>
  <c r="BO21" i="12"/>
  <c r="BQ21" i="12"/>
  <c r="BS21" i="12"/>
  <c r="O22" i="12"/>
  <c r="BF22" i="12"/>
  <c r="BK22" i="12"/>
  <c r="M23" i="12"/>
  <c r="K23" i="12"/>
  <c r="L23" i="12"/>
  <c r="BF23" i="12"/>
  <c r="BG23" i="12"/>
  <c r="O24" i="12"/>
  <c r="K24" i="12"/>
  <c r="BF24" i="12"/>
  <c r="BK24" i="12"/>
  <c r="O25" i="12"/>
  <c r="K25" i="12"/>
  <c r="O26" i="12"/>
  <c r="K26" i="12"/>
  <c r="O27" i="12"/>
  <c r="K27" i="12"/>
  <c r="N28" i="12"/>
  <c r="K28" i="12"/>
  <c r="L28" i="12"/>
  <c r="M28" i="12"/>
  <c r="O28" i="12"/>
  <c r="O29" i="12"/>
  <c r="K29" i="12"/>
  <c r="L29" i="12"/>
  <c r="M29" i="12"/>
  <c r="N29" i="12"/>
  <c r="O30" i="12"/>
  <c r="O31" i="12"/>
  <c r="L31" i="12"/>
  <c r="M31" i="12"/>
  <c r="N31" i="12"/>
  <c r="O32" i="12"/>
  <c r="K33" i="12"/>
  <c r="L33" i="12"/>
  <c r="M33" i="12"/>
  <c r="N33" i="12"/>
  <c r="O33" i="12"/>
  <c r="O34" i="12"/>
  <c r="N34" i="12"/>
  <c r="L34" i="12"/>
  <c r="M34" i="12"/>
  <c r="O35" i="12"/>
  <c r="K35" i="12"/>
  <c r="L36" i="12"/>
  <c r="K36" i="12"/>
  <c r="O37" i="12"/>
  <c r="L37" i="12"/>
  <c r="O38" i="12"/>
  <c r="L38" i="12"/>
  <c r="K39" i="12"/>
  <c r="L39" i="12"/>
  <c r="M39" i="12"/>
  <c r="N39" i="12"/>
  <c r="L40" i="12"/>
  <c r="K40" i="12"/>
  <c r="M40" i="12"/>
  <c r="N40" i="12"/>
  <c r="O40" i="12"/>
  <c r="O41" i="12"/>
  <c r="M41" i="12"/>
  <c r="K41" i="12"/>
  <c r="L41" i="12"/>
  <c r="BI23" i="12"/>
  <c r="BK23" i="12"/>
  <c r="BM23" i="12"/>
  <c r="BO23" i="12"/>
  <c r="BQ23" i="12"/>
  <c r="BS23" i="12"/>
  <c r="BG22" i="12"/>
  <c r="BI22" i="12"/>
  <c r="BM22" i="12"/>
  <c r="BO22" i="12"/>
  <c r="BQ22" i="12"/>
  <c r="BS22" i="12"/>
  <c r="BF21" i="12"/>
  <c r="BG21" i="12"/>
  <c r="BI21" i="12"/>
  <c r="BK21" i="12"/>
  <c r="BM21" i="12"/>
  <c r="BG24" i="12"/>
  <c r="BI24" i="12"/>
  <c r="BM24" i="12"/>
  <c r="BO24" i="12"/>
  <c r="BQ24" i="12"/>
  <c r="BS24" i="12"/>
  <c r="BI25" i="12"/>
  <c r="O10" i="11"/>
  <c r="L10" i="11"/>
  <c r="K10" i="11"/>
  <c r="M10" i="11"/>
  <c r="N10" i="11"/>
  <c r="O11" i="11"/>
  <c r="K11" i="11"/>
  <c r="L11" i="11"/>
  <c r="M11" i="11"/>
  <c r="N11" i="11"/>
  <c r="O12" i="11"/>
  <c r="L12" i="11"/>
  <c r="K12" i="11"/>
  <c r="O13" i="11"/>
  <c r="K14" i="11"/>
  <c r="L14" i="11"/>
  <c r="M14" i="11"/>
  <c r="N14" i="11"/>
  <c r="O14" i="11"/>
  <c r="O15" i="11"/>
  <c r="N15" i="11"/>
  <c r="K16" i="11"/>
  <c r="O17" i="11"/>
  <c r="O18" i="11"/>
  <c r="K18" i="11"/>
  <c r="O19" i="11"/>
  <c r="N19" i="11"/>
  <c r="K19" i="11"/>
  <c r="L19" i="11"/>
  <c r="M19" i="11"/>
  <c r="O20" i="11"/>
  <c r="L20" i="11"/>
  <c r="K20" i="11"/>
  <c r="K21" i="11"/>
  <c r="L21" i="11"/>
  <c r="M21" i="11"/>
  <c r="N21" i="11"/>
  <c r="O21" i="11"/>
  <c r="O22" i="11"/>
  <c r="N22" i="11"/>
  <c r="K22" i="11"/>
  <c r="L22" i="11"/>
  <c r="M22" i="11"/>
  <c r="O23" i="11"/>
  <c r="BG23" i="11"/>
  <c r="BI23" i="11"/>
  <c r="O24" i="11"/>
  <c r="K24" i="11"/>
  <c r="BF24" i="11"/>
  <c r="O25" i="11"/>
  <c r="M25" i="11"/>
  <c r="O26" i="11"/>
  <c r="N26" i="11"/>
  <c r="K26" i="11"/>
  <c r="L26" i="11"/>
  <c r="M26" i="11"/>
  <c r="O27" i="11"/>
  <c r="O28" i="11"/>
  <c r="L28" i="11"/>
  <c r="K28" i="11"/>
  <c r="M28" i="11"/>
  <c r="O29" i="11"/>
  <c r="K29" i="11"/>
  <c r="O30" i="11"/>
  <c r="M30" i="11"/>
  <c r="K30" i="11"/>
  <c r="L30" i="11"/>
  <c r="O31" i="11"/>
  <c r="K31" i="11"/>
  <c r="L31" i="11"/>
  <c r="M31" i="11"/>
  <c r="N31" i="11"/>
  <c r="O32" i="11"/>
  <c r="K32" i="11"/>
  <c r="K33" i="11"/>
  <c r="L33" i="11"/>
  <c r="M33" i="11"/>
  <c r="N33" i="11"/>
  <c r="O33" i="11"/>
  <c r="O34" i="11"/>
  <c r="N34" i="11"/>
  <c r="K34" i="11"/>
  <c r="L34" i="11"/>
  <c r="M34" i="11"/>
  <c r="O35" i="11"/>
  <c r="K35" i="11"/>
  <c r="O36" i="11"/>
  <c r="O37" i="11"/>
  <c r="M37" i="11"/>
  <c r="L38" i="11"/>
  <c r="K39" i="11"/>
  <c r="L39" i="11"/>
  <c r="M39" i="11"/>
  <c r="N39" i="11"/>
  <c r="O40" i="11"/>
  <c r="K40" i="11"/>
  <c r="L40" i="11"/>
  <c r="M40" i="11"/>
  <c r="N40" i="11"/>
  <c r="O41" i="11"/>
  <c r="M41" i="11"/>
  <c r="BF23" i="11"/>
  <c r="BK23" i="11"/>
  <c r="BM23" i="11"/>
  <c r="BO23" i="11"/>
  <c r="BQ23" i="11"/>
  <c r="BF22" i="11"/>
  <c r="BG22" i="11"/>
  <c r="BI22" i="11"/>
  <c r="BK22" i="11"/>
  <c r="BM22" i="11"/>
  <c r="BO22" i="11"/>
  <c r="BQ22" i="11"/>
  <c r="BS22" i="11"/>
  <c r="BF21" i="11"/>
  <c r="BG21" i="11"/>
  <c r="BI21" i="11"/>
  <c r="BK21" i="11"/>
  <c r="BM21" i="11"/>
  <c r="BO21" i="11"/>
  <c r="BQ21" i="11"/>
  <c r="BS21" i="11"/>
  <c r="BG24" i="11"/>
  <c r="BI24" i="11"/>
  <c r="BK24" i="11"/>
  <c r="BM24" i="11"/>
  <c r="BO24" i="11"/>
  <c r="BQ24" i="11"/>
  <c r="BS24" i="11"/>
  <c r="K10" i="10"/>
  <c r="O11" i="10"/>
  <c r="O12" i="10"/>
  <c r="L12" i="10"/>
  <c r="K13" i="10"/>
  <c r="L13" i="10"/>
  <c r="M13" i="10"/>
  <c r="N13" i="10"/>
  <c r="O13" i="10"/>
  <c r="O14" i="10"/>
  <c r="K14" i="10"/>
  <c r="O15" i="10"/>
  <c r="O16" i="10"/>
  <c r="M16" i="10"/>
  <c r="N17" i="10"/>
  <c r="O17" i="10"/>
  <c r="O18" i="10"/>
  <c r="K18" i="10"/>
  <c r="K19" i="10"/>
  <c r="O19" i="10"/>
  <c r="O20" i="10"/>
  <c r="L20" i="10"/>
  <c r="O21" i="10"/>
  <c r="K21" i="10"/>
  <c r="O22" i="10"/>
  <c r="K22" i="10"/>
  <c r="L22" i="10"/>
  <c r="M22" i="10"/>
  <c r="N22" i="10"/>
  <c r="BF22" i="10"/>
  <c r="BK22" i="10"/>
  <c r="O23" i="10"/>
  <c r="L23" i="10"/>
  <c r="M23" i="10"/>
  <c r="BI23" i="10"/>
  <c r="O24" i="10"/>
  <c r="BF24" i="10"/>
  <c r="BK24" i="10"/>
  <c r="O25" i="10"/>
  <c r="M25" i="10"/>
  <c r="O26" i="10"/>
  <c r="K26" i="10"/>
  <c r="L26" i="10"/>
  <c r="M26" i="10"/>
  <c r="N26" i="10"/>
  <c r="O27" i="10"/>
  <c r="N27" i="10"/>
  <c r="K27" i="10"/>
  <c r="L27" i="10"/>
  <c r="M27" i="10"/>
  <c r="O28" i="10"/>
  <c r="O29" i="10"/>
  <c r="K29" i="10"/>
  <c r="L29" i="10"/>
  <c r="M29" i="10"/>
  <c r="N29" i="10"/>
  <c r="K30" i="10"/>
  <c r="O30" i="10"/>
  <c r="O31" i="10"/>
  <c r="L31" i="10"/>
  <c r="N31" i="10"/>
  <c r="O32" i="10"/>
  <c r="M32" i="10"/>
  <c r="O33" i="10"/>
  <c r="M34" i="10"/>
  <c r="O34" i="10"/>
  <c r="O35" i="10"/>
  <c r="K35" i="10"/>
  <c r="O36" i="10"/>
  <c r="L36" i="10"/>
  <c r="O37" i="10"/>
  <c r="K37" i="10"/>
  <c r="O38" i="10"/>
  <c r="L38" i="10"/>
  <c r="O39" i="10"/>
  <c r="K39" i="10"/>
  <c r="L39" i="10"/>
  <c r="M39" i="10"/>
  <c r="N39" i="10"/>
  <c r="O40" i="10"/>
  <c r="K40" i="10"/>
  <c r="M41" i="10"/>
  <c r="BF23" i="10"/>
  <c r="BG23" i="10"/>
  <c r="BK23" i="10"/>
  <c r="BM23" i="10"/>
  <c r="BO23" i="10"/>
  <c r="BQ23" i="10"/>
  <c r="BG22" i="10"/>
  <c r="BI22" i="10"/>
  <c r="BM22" i="10"/>
  <c r="BO22" i="10"/>
  <c r="BQ22" i="10"/>
  <c r="BS22" i="10"/>
  <c r="BF21" i="10"/>
  <c r="BG21" i="10"/>
  <c r="BI21" i="10"/>
  <c r="BK21" i="10"/>
  <c r="BM21" i="10"/>
  <c r="BO21" i="10"/>
  <c r="BQ21" i="10"/>
  <c r="BS21" i="10"/>
  <c r="BG24" i="10"/>
  <c r="BI24" i="10"/>
  <c r="BM24" i="10"/>
  <c r="BO24" i="10"/>
  <c r="BQ24" i="10"/>
  <c r="BS24" i="10"/>
  <c r="K10" i="9"/>
  <c r="L10" i="9"/>
  <c r="M10" i="9"/>
  <c r="N10" i="9"/>
  <c r="O10" i="9"/>
  <c r="O11" i="9"/>
  <c r="K11" i="9"/>
  <c r="O13" i="9"/>
  <c r="O14" i="9"/>
  <c r="O15" i="9"/>
  <c r="N15" i="9"/>
  <c r="O17" i="9"/>
  <c r="K17" i="9"/>
  <c r="N17" i="9"/>
  <c r="O18" i="9"/>
  <c r="N18" i="9"/>
  <c r="O19" i="9"/>
  <c r="K19" i="9"/>
  <c r="L19" i="9"/>
  <c r="M19" i="9"/>
  <c r="N19" i="9"/>
  <c r="L20" i="9"/>
  <c r="K20" i="9"/>
  <c r="O21" i="9"/>
  <c r="N21" i="9"/>
  <c r="K21" i="9"/>
  <c r="L21" i="9"/>
  <c r="M21" i="9"/>
  <c r="O22" i="9"/>
  <c r="K22" i="9"/>
  <c r="N22" i="9"/>
  <c r="BK22" i="9"/>
  <c r="O23" i="9"/>
  <c r="M23" i="9"/>
  <c r="BK24" i="9"/>
  <c r="O25" i="9"/>
  <c r="K25" i="9"/>
  <c r="L25" i="9"/>
  <c r="O26" i="9"/>
  <c r="L26" i="9"/>
  <c r="K26" i="9"/>
  <c r="O27" i="9"/>
  <c r="O28" i="9"/>
  <c r="L28" i="9"/>
  <c r="K28" i="9"/>
  <c r="M28" i="9"/>
  <c r="O29" i="9"/>
  <c r="M29" i="9"/>
  <c r="K29" i="9"/>
  <c r="L29" i="9"/>
  <c r="N29" i="9"/>
  <c r="O30" i="9"/>
  <c r="K30" i="9"/>
  <c r="L30" i="9"/>
  <c r="O31" i="9"/>
  <c r="K31" i="9"/>
  <c r="N31" i="9"/>
  <c r="O32" i="9"/>
  <c r="O33" i="9"/>
  <c r="N33" i="9"/>
  <c r="L33" i="9"/>
  <c r="M33" i="9"/>
  <c r="K34" i="9"/>
  <c r="L34" i="9"/>
  <c r="M34" i="9"/>
  <c r="N34" i="9"/>
  <c r="O34" i="9"/>
  <c r="O36" i="9"/>
  <c r="O37" i="9"/>
  <c r="O38" i="9"/>
  <c r="K38" i="9"/>
  <c r="O39" i="9"/>
  <c r="K39" i="9"/>
  <c r="L39" i="9"/>
  <c r="M39" i="9"/>
  <c r="N39" i="9"/>
  <c r="O40" i="9"/>
  <c r="M40" i="9"/>
  <c r="K40" i="9"/>
  <c r="L40" i="9"/>
  <c r="N40" i="9"/>
  <c r="O41" i="9"/>
  <c r="K41" i="9"/>
  <c r="BF23" i="9"/>
  <c r="BG23" i="9"/>
  <c r="BI23" i="9"/>
  <c r="BK23" i="9"/>
  <c r="BM23" i="9"/>
  <c r="BO23" i="9"/>
  <c r="BQ23" i="9"/>
  <c r="BS23" i="9"/>
  <c r="BF22" i="9"/>
  <c r="BG22" i="9"/>
  <c r="BI22" i="9"/>
  <c r="BM22" i="9"/>
  <c r="BO22" i="9"/>
  <c r="BQ22" i="9"/>
  <c r="BS22" i="9"/>
  <c r="BF21" i="9"/>
  <c r="BG21" i="9"/>
  <c r="BI21" i="9"/>
  <c r="BK21" i="9"/>
  <c r="BM21" i="9"/>
  <c r="BO21" i="9"/>
  <c r="BQ21" i="9"/>
  <c r="BS21" i="9"/>
  <c r="BF24" i="9"/>
  <c r="BG24" i="9"/>
  <c r="BI24" i="9"/>
  <c r="BM24" i="9"/>
  <c r="BO24" i="9"/>
  <c r="BQ24" i="9"/>
  <c r="BS24" i="9"/>
  <c r="BO24" i="8"/>
  <c r="BQ24" i="8"/>
  <c r="BS24" i="8"/>
  <c r="BO22" i="8"/>
  <c r="BQ22" i="8"/>
  <c r="BS22" i="8"/>
  <c r="O10" i="8"/>
  <c r="N10" i="8"/>
  <c r="O11" i="8"/>
  <c r="N11" i="8"/>
  <c r="M11" i="8"/>
  <c r="K12" i="8"/>
  <c r="M13" i="8"/>
  <c r="K13" i="8"/>
  <c r="L13" i="8"/>
  <c r="N13" i="8"/>
  <c r="O13" i="8"/>
  <c r="O14" i="8"/>
  <c r="L15" i="8"/>
  <c r="M15" i="8"/>
  <c r="K17" i="8"/>
  <c r="L17" i="8"/>
  <c r="M17" i="8"/>
  <c r="N17" i="8"/>
  <c r="O17" i="8"/>
  <c r="O18" i="8"/>
  <c r="K18" i="8"/>
  <c r="M18" i="8"/>
  <c r="N18" i="8"/>
  <c r="O19" i="8"/>
  <c r="N19" i="8"/>
  <c r="K20" i="8"/>
  <c r="O21" i="8"/>
  <c r="L21" i="8"/>
  <c r="O22" i="8"/>
  <c r="K22" i="8"/>
  <c r="BK24" i="8"/>
  <c r="L25" i="8"/>
  <c r="K25" i="8"/>
  <c r="K26" i="8"/>
  <c r="L26" i="8"/>
  <c r="L27" i="8"/>
  <c r="K27" i="8"/>
  <c r="M27" i="8"/>
  <c r="N27" i="8"/>
  <c r="O27" i="8"/>
  <c r="O28" i="8"/>
  <c r="N28" i="8"/>
  <c r="K28" i="8"/>
  <c r="L28" i="8"/>
  <c r="M28" i="8"/>
  <c r="O29" i="8"/>
  <c r="M29" i="8"/>
  <c r="O30" i="8"/>
  <c r="M30" i="8"/>
  <c r="O31" i="8"/>
  <c r="O32" i="8"/>
  <c r="O33" i="8"/>
  <c r="O34" i="8"/>
  <c r="N34" i="8"/>
  <c r="O35" i="8"/>
  <c r="O36" i="8"/>
  <c r="L36" i="8"/>
  <c r="K36" i="8"/>
  <c r="O37" i="8"/>
  <c r="K37" i="8"/>
  <c r="N37" i="8"/>
  <c r="O38" i="8"/>
  <c r="K38" i="8"/>
  <c r="O39" i="8"/>
  <c r="K39" i="8"/>
  <c r="L40" i="8"/>
  <c r="O40" i="8"/>
  <c r="O41" i="8"/>
  <c r="K41" i="8"/>
  <c r="BF23" i="8"/>
  <c r="BG23" i="8"/>
  <c r="BI23" i="8"/>
  <c r="BK23" i="8"/>
  <c r="BM23" i="8"/>
  <c r="BO23" i="8"/>
  <c r="BQ23" i="8"/>
  <c r="BF22" i="8"/>
  <c r="BG22" i="8"/>
  <c r="BI22" i="8"/>
  <c r="BK22" i="8"/>
  <c r="BM22" i="8"/>
  <c r="BF21" i="8"/>
  <c r="BG21" i="8"/>
  <c r="BI21" i="8"/>
  <c r="BK21" i="8"/>
  <c r="BM21" i="8"/>
  <c r="BO21" i="8"/>
  <c r="BQ21" i="8"/>
  <c r="BS21" i="8"/>
  <c r="BF24" i="8"/>
  <c r="BG24" i="8"/>
  <c r="BI24" i="8"/>
  <c r="BM24" i="8"/>
  <c r="O10" i="7"/>
  <c r="O11" i="7"/>
  <c r="N11" i="7"/>
  <c r="K11" i="7"/>
  <c r="L11" i="7"/>
  <c r="M11" i="7"/>
  <c r="O12" i="7"/>
  <c r="O13" i="7"/>
  <c r="O14" i="7"/>
  <c r="M14" i="7"/>
  <c r="K14" i="7"/>
  <c r="L14" i="7"/>
  <c r="N14" i="7"/>
  <c r="O15" i="7"/>
  <c r="O17" i="7"/>
  <c r="K17" i="7"/>
  <c r="K18" i="7"/>
  <c r="L18" i="7"/>
  <c r="M18" i="7"/>
  <c r="N18" i="7"/>
  <c r="O18" i="7"/>
  <c r="O19" i="7"/>
  <c r="O20" i="7"/>
  <c r="L20" i="7"/>
  <c r="K20" i="7"/>
  <c r="O21" i="7"/>
  <c r="BQ21" i="7"/>
  <c r="BS21" i="7"/>
  <c r="K22" i="7"/>
  <c r="L22" i="7"/>
  <c r="M22" i="7"/>
  <c r="N22" i="7"/>
  <c r="O22" i="7"/>
  <c r="K23" i="7"/>
  <c r="L23" i="7"/>
  <c r="M23" i="7"/>
  <c r="N23" i="7"/>
  <c r="BG23" i="7"/>
  <c r="BI23" i="7"/>
  <c r="K25" i="7"/>
  <c r="L25" i="7"/>
  <c r="L26" i="7"/>
  <c r="N26" i="7"/>
  <c r="O27" i="7"/>
  <c r="K27" i="7"/>
  <c r="L27" i="7"/>
  <c r="M27" i="7"/>
  <c r="N27" i="7"/>
  <c r="K28" i="7"/>
  <c r="L28" i="7"/>
  <c r="M28" i="7"/>
  <c r="N28" i="7"/>
  <c r="O28" i="7"/>
  <c r="O29" i="7"/>
  <c r="O30" i="7"/>
  <c r="O31" i="7"/>
  <c r="M31" i="7"/>
  <c r="K31" i="7"/>
  <c r="L31" i="7"/>
  <c r="O32" i="7"/>
  <c r="O33" i="7"/>
  <c r="K33" i="7"/>
  <c r="O34" i="7"/>
  <c r="L34" i="7"/>
  <c r="K34" i="7"/>
  <c r="M34" i="7"/>
  <c r="O35" i="7"/>
  <c r="K36" i="7"/>
  <c r="L36" i="7"/>
  <c r="M36" i="7"/>
  <c r="N36" i="7"/>
  <c r="O36" i="7"/>
  <c r="O37" i="7"/>
  <c r="K37" i="7"/>
  <c r="M39" i="7"/>
  <c r="O40" i="7"/>
  <c r="O41" i="7"/>
  <c r="K41" i="7"/>
  <c r="L41" i="7"/>
  <c r="BF23" i="7"/>
  <c r="BK23" i="7"/>
  <c r="BM23" i="7"/>
  <c r="BO23" i="7"/>
  <c r="BQ23" i="7"/>
  <c r="BF22" i="7"/>
  <c r="BG22" i="7"/>
  <c r="BI22" i="7"/>
  <c r="BK22" i="7"/>
  <c r="BM22" i="7"/>
  <c r="BO22" i="7"/>
  <c r="BQ22" i="7"/>
  <c r="BS22" i="7"/>
  <c r="BF21" i="7"/>
  <c r="BG21" i="7"/>
  <c r="BI21" i="7"/>
  <c r="BK21" i="7"/>
  <c r="BM21" i="7"/>
  <c r="BO21" i="7"/>
  <c r="BF24" i="7"/>
  <c r="BG24" i="7"/>
  <c r="BI24" i="7"/>
  <c r="BK24" i="7"/>
  <c r="BM24" i="7"/>
  <c r="BO24" i="7"/>
  <c r="BQ24" i="7"/>
  <c r="BS24" i="7"/>
  <c r="N10" i="6"/>
  <c r="K10" i="6"/>
  <c r="L10" i="6"/>
  <c r="M10" i="6"/>
  <c r="O10" i="6"/>
  <c r="O11" i="6"/>
  <c r="O12" i="6"/>
  <c r="K12" i="6"/>
  <c r="O13" i="6"/>
  <c r="O14" i="6"/>
  <c r="K14" i="6"/>
  <c r="M15" i="6"/>
  <c r="K17" i="6"/>
  <c r="L17" i="6"/>
  <c r="M17" i="6"/>
  <c r="N17" i="6"/>
  <c r="O17" i="6"/>
  <c r="O18" i="6"/>
  <c r="N18" i="6"/>
  <c r="K18" i="6"/>
  <c r="M18" i="6"/>
  <c r="K19" i="6"/>
  <c r="O19" i="6"/>
  <c r="O20" i="6"/>
  <c r="K20" i="6"/>
  <c r="O21" i="6"/>
  <c r="N21" i="6"/>
  <c r="K21" i="6"/>
  <c r="L21" i="6"/>
  <c r="M21" i="6"/>
  <c r="BM21" i="6"/>
  <c r="O22" i="6"/>
  <c r="BF22" i="6"/>
  <c r="BO22" i="6"/>
  <c r="O23" i="6"/>
  <c r="K23" i="6"/>
  <c r="L23" i="6"/>
  <c r="M23" i="6"/>
  <c r="N23" i="6"/>
  <c r="O24" i="6"/>
  <c r="O27" i="6"/>
  <c r="L28" i="6"/>
  <c r="K28" i="6"/>
  <c r="M28" i="6"/>
  <c r="N28" i="6"/>
  <c r="O28" i="6"/>
  <c r="N29" i="6"/>
  <c r="M29" i="6"/>
  <c r="O30" i="6"/>
  <c r="K30" i="6"/>
  <c r="O31" i="6"/>
  <c r="L31" i="6"/>
  <c r="N31" i="6"/>
  <c r="O32" i="6"/>
  <c r="O33" i="6"/>
  <c r="O34" i="6"/>
  <c r="N34" i="6"/>
  <c r="O35" i="6"/>
  <c r="O36" i="6"/>
  <c r="M36" i="6"/>
  <c r="K37" i="6"/>
  <c r="O37" i="6"/>
  <c r="O38" i="6"/>
  <c r="K38" i="6"/>
  <c r="O40" i="6"/>
  <c r="L40" i="6"/>
  <c r="BF23" i="6"/>
  <c r="BG23" i="6"/>
  <c r="BI23" i="6"/>
  <c r="BK23" i="6"/>
  <c r="BM23" i="6"/>
  <c r="BO23" i="6"/>
  <c r="BQ23" i="6"/>
  <c r="BS23" i="6"/>
  <c r="BG22" i="6"/>
  <c r="BI22" i="6"/>
  <c r="BK22" i="6"/>
  <c r="BM22" i="6"/>
  <c r="BQ22" i="6"/>
  <c r="BS22" i="6"/>
  <c r="BF21" i="6"/>
  <c r="BG21" i="6"/>
  <c r="BI21" i="6"/>
  <c r="BK21" i="6"/>
  <c r="BO21" i="6"/>
  <c r="BQ21" i="6"/>
  <c r="BS21" i="6"/>
  <c r="BF24" i="6"/>
  <c r="BG24" i="6"/>
  <c r="BI24" i="6"/>
  <c r="BK24" i="6"/>
  <c r="BM24" i="6"/>
  <c r="BO24" i="6"/>
  <c r="BQ24" i="6"/>
  <c r="BS24" i="6"/>
  <c r="O10" i="5"/>
  <c r="K10" i="5"/>
  <c r="O11" i="5"/>
  <c r="K11" i="5"/>
  <c r="L11" i="5"/>
  <c r="M11" i="5"/>
  <c r="N11" i="5"/>
  <c r="K12" i="5"/>
  <c r="O13" i="5"/>
  <c r="K13" i="5"/>
  <c r="N13" i="5"/>
  <c r="O14" i="5"/>
  <c r="L14" i="5"/>
  <c r="K14" i="5"/>
  <c r="O15" i="5"/>
  <c r="K15" i="5"/>
  <c r="K16" i="5"/>
  <c r="O17" i="5"/>
  <c r="K17" i="5"/>
  <c r="L17" i="5"/>
  <c r="O18" i="5"/>
  <c r="O19" i="5"/>
  <c r="K19" i="5"/>
  <c r="L19" i="5"/>
  <c r="M19" i="5"/>
  <c r="N19" i="5"/>
  <c r="K20" i="5"/>
  <c r="K21" i="5"/>
  <c r="L21" i="5"/>
  <c r="O21" i="5"/>
  <c r="O22" i="5"/>
  <c r="M22" i="5"/>
  <c r="K22" i="5"/>
  <c r="L22" i="5"/>
  <c r="N22" i="5"/>
  <c r="O23" i="5"/>
  <c r="L23" i="5"/>
  <c r="K23" i="5"/>
  <c r="M23" i="5"/>
  <c r="N23" i="5"/>
  <c r="BK23" i="5"/>
  <c r="O24" i="5"/>
  <c r="K24" i="5"/>
  <c r="BF24" i="5"/>
  <c r="BI24" i="5"/>
  <c r="O25" i="5"/>
  <c r="L25" i="5"/>
  <c r="BK25" i="5"/>
  <c r="O26" i="5"/>
  <c r="K26" i="5"/>
  <c r="K27" i="5"/>
  <c r="L27" i="5"/>
  <c r="M27" i="5"/>
  <c r="N27" i="5"/>
  <c r="O27" i="5"/>
  <c r="O28" i="5"/>
  <c r="K28" i="5"/>
  <c r="L28" i="5"/>
  <c r="M28" i="5"/>
  <c r="N28" i="5"/>
  <c r="O29" i="5"/>
  <c r="L29" i="5"/>
  <c r="O30" i="5"/>
  <c r="M30" i="5"/>
  <c r="K30" i="5"/>
  <c r="L30" i="5"/>
  <c r="N30" i="5"/>
  <c r="O31" i="5"/>
  <c r="K31" i="5"/>
  <c r="L31" i="5"/>
  <c r="M31" i="5"/>
  <c r="N31" i="5"/>
  <c r="O32" i="5"/>
  <c r="L32" i="5"/>
  <c r="O33" i="5"/>
  <c r="N33" i="5"/>
  <c r="K33" i="5"/>
  <c r="L33" i="5"/>
  <c r="M33" i="5"/>
  <c r="M34" i="5"/>
  <c r="K34" i="5"/>
  <c r="L34" i="5"/>
  <c r="O34" i="5"/>
  <c r="O35" i="5"/>
  <c r="K35" i="5"/>
  <c r="O36" i="5"/>
  <c r="K37" i="5"/>
  <c r="L37" i="5"/>
  <c r="O37" i="5"/>
  <c r="L39" i="5"/>
  <c r="K39" i="5"/>
  <c r="M39" i="5"/>
  <c r="N39" i="5"/>
  <c r="M40" i="5"/>
  <c r="K40" i="5"/>
  <c r="L40" i="5"/>
  <c r="O40" i="5"/>
  <c r="O41" i="5"/>
  <c r="BF23" i="5"/>
  <c r="BG23" i="5"/>
  <c r="BI23" i="5"/>
  <c r="BM23" i="5"/>
  <c r="BO23" i="5"/>
  <c r="BQ23" i="5"/>
  <c r="BF22" i="5"/>
  <c r="BG22" i="5"/>
  <c r="BI22" i="5"/>
  <c r="BK22" i="5"/>
  <c r="BM22" i="5"/>
  <c r="BO22" i="5"/>
  <c r="BQ22" i="5"/>
  <c r="BS22" i="5"/>
  <c r="BF21" i="5"/>
  <c r="BG21" i="5"/>
  <c r="BI21" i="5"/>
  <c r="BK21" i="5"/>
  <c r="BM21" i="5"/>
  <c r="BO21" i="5"/>
  <c r="BQ21" i="5"/>
  <c r="BS21" i="5"/>
  <c r="BG24" i="5"/>
  <c r="BK24" i="5"/>
  <c r="BM24" i="5"/>
  <c r="BO24" i="5"/>
  <c r="BQ24" i="5"/>
  <c r="BS24" i="5"/>
  <c r="O10" i="4"/>
  <c r="L11" i="4"/>
  <c r="K11" i="4"/>
  <c r="M11" i="4"/>
  <c r="O11" i="4"/>
  <c r="O12" i="4"/>
  <c r="K12" i="4"/>
  <c r="O13" i="4"/>
  <c r="K14" i="4"/>
  <c r="L14" i="4"/>
  <c r="M14" i="4"/>
  <c r="N14" i="4"/>
  <c r="O14" i="4"/>
  <c r="K16" i="4"/>
  <c r="O17" i="4"/>
  <c r="M17" i="4"/>
  <c r="K17" i="4"/>
  <c r="L17" i="4"/>
  <c r="K18" i="4"/>
  <c r="O18" i="4"/>
  <c r="O19" i="4"/>
  <c r="O20" i="4"/>
  <c r="L20" i="4"/>
  <c r="N20" i="4"/>
  <c r="O21" i="4"/>
  <c r="K21" i="4"/>
  <c r="BG21" i="4"/>
  <c r="O22" i="4"/>
  <c r="K22" i="4"/>
  <c r="BF22" i="4"/>
  <c r="BS22" i="4"/>
  <c r="K23" i="4"/>
  <c r="L23" i="4"/>
  <c r="M23" i="4"/>
  <c r="N23" i="4"/>
  <c r="O23" i="4"/>
  <c r="BG23" i="4"/>
  <c r="O24" i="4"/>
  <c r="M24" i="4"/>
  <c r="BF24" i="4"/>
  <c r="BK24" i="4"/>
  <c r="BQ24" i="4"/>
  <c r="BS24" i="4"/>
  <c r="O25" i="4"/>
  <c r="O26" i="4"/>
  <c r="K26" i="4"/>
  <c r="L26" i="4"/>
  <c r="M26" i="4"/>
  <c r="N26" i="4"/>
  <c r="O27" i="4"/>
  <c r="L27" i="4"/>
  <c r="O28" i="4"/>
  <c r="O29" i="4"/>
  <c r="M30" i="4"/>
  <c r="O30" i="4"/>
  <c r="O31" i="4"/>
  <c r="O32" i="4"/>
  <c r="K32" i="4"/>
  <c r="M33" i="4"/>
  <c r="K33" i="4"/>
  <c r="L33" i="4"/>
  <c r="O33" i="4"/>
  <c r="O34" i="4"/>
  <c r="K35" i="4"/>
  <c r="M35" i="4"/>
  <c r="N35" i="4"/>
  <c r="K36" i="4"/>
  <c r="L36" i="4"/>
  <c r="M36" i="4"/>
  <c r="N36" i="4"/>
  <c r="O36" i="4"/>
  <c r="O37" i="4"/>
  <c r="O38" i="4"/>
  <c r="O39" i="4"/>
  <c r="K39" i="4"/>
  <c r="L39" i="4"/>
  <c r="M39" i="4"/>
  <c r="N39" i="4"/>
  <c r="L40" i="4"/>
  <c r="O40" i="4"/>
  <c r="BF23" i="4"/>
  <c r="BI23" i="4"/>
  <c r="BK23" i="4"/>
  <c r="BM23" i="4"/>
  <c r="BO23" i="4"/>
  <c r="BQ23" i="4"/>
  <c r="BS23" i="4"/>
  <c r="BG22" i="4"/>
  <c r="BI22" i="4"/>
  <c r="BK22" i="4"/>
  <c r="BM22" i="4"/>
  <c r="BO22" i="4"/>
  <c r="BQ22" i="4"/>
  <c r="BF21" i="4"/>
  <c r="BI21" i="4"/>
  <c r="BK21" i="4"/>
  <c r="BM21" i="4"/>
  <c r="BO21" i="4"/>
  <c r="BQ21" i="4"/>
  <c r="BS21" i="4"/>
  <c r="BG24" i="4"/>
  <c r="BI24" i="4"/>
  <c r="BM24" i="4"/>
  <c r="BO24" i="4"/>
  <c r="BK25" i="3"/>
  <c r="BO25" i="3"/>
  <c r="BI25" i="3"/>
  <c r="BS24" i="3"/>
  <c r="BQ24" i="3"/>
  <c r="BO24" i="3"/>
  <c r="BM24" i="3"/>
  <c r="BK24" i="3"/>
  <c r="BI24" i="3"/>
  <c r="BF24" i="3"/>
  <c r="BQ21" i="3"/>
  <c r="BO21" i="3"/>
  <c r="BM21" i="3"/>
  <c r="BK21" i="3"/>
  <c r="BI21" i="3"/>
  <c r="BG21" i="3"/>
  <c r="BF21" i="3"/>
  <c r="BS22" i="3"/>
  <c r="BQ22" i="3"/>
  <c r="BO22" i="3"/>
  <c r="BM22" i="3"/>
  <c r="BK22" i="3"/>
  <c r="BI22" i="3"/>
  <c r="BF22" i="3"/>
  <c r="BK23" i="3"/>
  <c r="BI23" i="3"/>
  <c r="BG23" i="3"/>
  <c r="BF23" i="3"/>
  <c r="O41" i="3"/>
  <c r="O40" i="3"/>
  <c r="K39" i="3"/>
  <c r="O39" i="3"/>
  <c r="O38" i="3"/>
  <c r="O37" i="3"/>
  <c r="N37" i="3"/>
  <c r="N36" i="3"/>
  <c r="O36" i="3"/>
  <c r="K35" i="3"/>
  <c r="O35" i="3"/>
  <c r="N34" i="3"/>
  <c r="O34" i="3"/>
  <c r="O33" i="3"/>
  <c r="N33" i="3"/>
  <c r="O32" i="3"/>
  <c r="N31" i="3"/>
  <c r="O31" i="3"/>
  <c r="O30" i="3"/>
  <c r="M30" i="3"/>
  <c r="O29" i="3"/>
  <c r="N28" i="3"/>
  <c r="O28" i="3"/>
  <c r="L27" i="3"/>
  <c r="O27" i="3"/>
  <c r="N26" i="3"/>
  <c r="O26" i="3"/>
  <c r="BM25" i="3"/>
  <c r="N25" i="3"/>
  <c r="O25" i="3"/>
  <c r="BG24" i="3"/>
  <c r="O24" i="3"/>
  <c r="BS23" i="3"/>
  <c r="BQ23" i="3"/>
  <c r="BO23" i="3"/>
  <c r="BM23" i="3"/>
  <c r="O23" i="3"/>
  <c r="BG22" i="3"/>
  <c r="N22" i="3"/>
  <c r="O22" i="3"/>
  <c r="BS21" i="3"/>
  <c r="O21" i="3"/>
  <c r="M21" i="3"/>
  <c r="L21" i="3"/>
  <c r="O20" i="3"/>
  <c r="N19" i="3"/>
  <c r="O19" i="3"/>
  <c r="O18" i="3"/>
  <c r="M17" i="3"/>
  <c r="O17" i="3"/>
  <c r="O16" i="3"/>
  <c r="N15" i="3"/>
  <c r="O15" i="3"/>
  <c r="O14" i="3"/>
  <c r="N13" i="3"/>
  <c r="O13" i="3"/>
  <c r="O12" i="3"/>
  <c r="O11" i="3"/>
  <c r="O10" i="3"/>
  <c r="N10" i="3"/>
  <c r="M10" i="3"/>
  <c r="BS25" i="2"/>
  <c r="BQ25" i="2"/>
  <c r="BG25" i="2"/>
  <c r="BS24" i="2"/>
  <c r="BQ24" i="2"/>
  <c r="BO24" i="2"/>
  <c r="BM24" i="2"/>
  <c r="BK24" i="2"/>
  <c r="BI24" i="2"/>
  <c r="BF24" i="2"/>
  <c r="BQ21" i="2"/>
  <c r="BO21" i="2"/>
  <c r="BM21" i="2"/>
  <c r="BK21" i="2"/>
  <c r="BI21" i="2"/>
  <c r="BG21" i="2"/>
  <c r="BF21" i="2"/>
  <c r="BS22" i="2"/>
  <c r="BQ22" i="2"/>
  <c r="BO22" i="2"/>
  <c r="BM22" i="2"/>
  <c r="BK22" i="2"/>
  <c r="BI22" i="2"/>
  <c r="BG22" i="2"/>
  <c r="BF22" i="2"/>
  <c r="BS23" i="2"/>
  <c r="BQ23" i="2"/>
  <c r="BO23" i="2"/>
  <c r="BM23" i="2"/>
  <c r="BK23" i="2"/>
  <c r="BI23" i="2"/>
  <c r="BG23" i="2"/>
  <c r="BF23" i="2"/>
  <c r="N41" i="2"/>
  <c r="O41" i="2"/>
  <c r="K40" i="2"/>
  <c r="O40" i="2"/>
  <c r="N39" i="2"/>
  <c r="O39" i="2"/>
  <c r="O38" i="2"/>
  <c r="O37" i="2"/>
  <c r="N36" i="2"/>
  <c r="O36" i="2"/>
  <c r="N35" i="2"/>
  <c r="O35" i="2"/>
  <c r="O34" i="2"/>
  <c r="N33" i="2"/>
  <c r="O33" i="2"/>
  <c r="N32" i="2"/>
  <c r="O32" i="2"/>
  <c r="N31" i="2"/>
  <c r="O31" i="2"/>
  <c r="O30" i="2"/>
  <c r="O29" i="2"/>
  <c r="N28" i="2"/>
  <c r="O28" i="2"/>
  <c r="O27" i="2"/>
  <c r="N27" i="2"/>
  <c r="M27" i="2"/>
  <c r="L27" i="2"/>
  <c r="O26" i="2"/>
  <c r="N25" i="2"/>
  <c r="O25" i="2"/>
  <c r="BG24" i="2"/>
  <c r="O24" i="2"/>
  <c r="O23" i="2"/>
  <c r="O22" i="2"/>
  <c r="BS21" i="2"/>
  <c r="L21" i="2"/>
  <c r="O21" i="2"/>
  <c r="O20" i="2"/>
  <c r="N19" i="2"/>
  <c r="O19" i="2"/>
  <c r="K18" i="2"/>
  <c r="L18" i="2"/>
  <c r="O18" i="2"/>
  <c r="O17" i="2"/>
  <c r="M16" i="2"/>
  <c r="L16" i="2"/>
  <c r="K16" i="2"/>
  <c r="N16" i="2"/>
  <c r="O16" i="2"/>
  <c r="O15" i="2"/>
  <c r="N15" i="2"/>
  <c r="K14" i="2"/>
  <c r="O14" i="2"/>
  <c r="N13" i="2"/>
  <c r="O13" i="2"/>
  <c r="N12" i="2"/>
  <c r="O12" i="2"/>
  <c r="N11" i="2"/>
  <c r="O11" i="2"/>
  <c r="N10" i="2"/>
  <c r="O10" i="2"/>
  <c r="K14" i="9" l="1"/>
  <c r="L14" i="9"/>
  <c r="M14" i="9"/>
  <c r="N14" i="9"/>
  <c r="L12" i="9"/>
  <c r="K12" i="9"/>
  <c r="O41" i="27"/>
  <c r="M25" i="24"/>
  <c r="L25" i="24"/>
  <c r="O36" i="38"/>
  <c r="K12" i="44"/>
  <c r="O12" i="44"/>
  <c r="L12" i="4"/>
  <c r="M12" i="4"/>
  <c r="N12" i="4"/>
  <c r="N30" i="12"/>
  <c r="L30" i="12"/>
  <c r="O43" i="38"/>
  <c r="O36" i="59"/>
  <c r="O19" i="34"/>
  <c r="K19" i="34"/>
  <c r="K33" i="10"/>
  <c r="L33" i="10"/>
  <c r="M33" i="10"/>
  <c r="N33" i="10"/>
  <c r="L28" i="17"/>
  <c r="K28" i="17"/>
  <c r="L34" i="20"/>
  <c r="M34" i="20"/>
  <c r="O36" i="34"/>
  <c r="O13" i="37"/>
  <c r="O29" i="50"/>
  <c r="K29" i="50"/>
  <c r="O43" i="52"/>
  <c r="M28" i="4"/>
  <c r="K28" i="4"/>
  <c r="L28" i="4"/>
  <c r="N10" i="4"/>
  <c r="K10" i="4"/>
  <c r="L10" i="4"/>
  <c r="M10" i="4"/>
  <c r="K22" i="14"/>
  <c r="M22" i="14"/>
  <c r="N22" i="14"/>
  <c r="N32" i="26"/>
  <c r="K32" i="26"/>
  <c r="L32" i="26"/>
  <c r="M32" i="26"/>
  <c r="O13" i="40"/>
  <c r="K30" i="23"/>
  <c r="L30" i="23"/>
  <c r="K15" i="30"/>
  <c r="O15" i="30"/>
  <c r="K16" i="23"/>
  <c r="N16" i="23"/>
  <c r="O35" i="41"/>
  <c r="O40" i="48"/>
  <c r="N37" i="4"/>
  <c r="L37" i="4"/>
  <c r="K37" i="4"/>
  <c r="M37" i="4"/>
  <c r="K37" i="12"/>
  <c r="K23" i="16"/>
  <c r="L23" i="16"/>
  <c r="M23" i="16"/>
  <c r="N23" i="16"/>
  <c r="N28" i="23"/>
  <c r="M26" i="30"/>
  <c r="L26" i="30"/>
  <c r="O25" i="30"/>
  <c r="K25" i="30"/>
  <c r="O35" i="37"/>
  <c r="O32" i="47"/>
  <c r="O36" i="58"/>
  <c r="O32" i="61"/>
  <c r="N32" i="61"/>
  <c r="K33" i="9"/>
  <c r="K28" i="16"/>
  <c r="K13" i="25"/>
  <c r="N13" i="25"/>
  <c r="BG25" i="6"/>
  <c r="M39" i="16"/>
  <c r="K39" i="16"/>
  <c r="L39" i="16"/>
  <c r="O37" i="37"/>
  <c r="K47" i="56"/>
  <c r="L47" i="56"/>
  <c r="K26" i="42"/>
  <c r="O26" i="42"/>
  <c r="O15" i="45"/>
  <c r="K15" i="45"/>
  <c r="O35" i="53"/>
  <c r="K45" i="61"/>
  <c r="L45" i="61"/>
  <c r="N17" i="13"/>
  <c r="K12" i="18"/>
  <c r="M22" i="24"/>
  <c r="N22" i="24"/>
  <c r="K22" i="24"/>
  <c r="L22" i="24"/>
  <c r="K20" i="32"/>
  <c r="L17" i="15"/>
  <c r="K17" i="15"/>
  <c r="N17" i="15"/>
  <c r="N18" i="24"/>
  <c r="M18" i="24"/>
  <c r="K18" i="24"/>
  <c r="L18" i="24"/>
  <c r="O32" i="39"/>
  <c r="N32" i="39"/>
  <c r="N35" i="27"/>
  <c r="K35" i="27"/>
  <c r="K18" i="16"/>
  <c r="L18" i="16"/>
  <c r="M18" i="16"/>
  <c r="N18" i="16"/>
  <c r="K22" i="20"/>
  <c r="L22" i="20"/>
  <c r="M22" i="20"/>
  <c r="N22" i="20"/>
  <c r="O49" i="60"/>
  <c r="L31" i="38"/>
  <c r="O31" i="38"/>
  <c r="O24" i="52"/>
  <c r="L24" i="52"/>
  <c r="K27" i="6"/>
  <c r="L27" i="6"/>
  <c r="N27" i="6"/>
  <c r="K40" i="7"/>
  <c r="L40" i="7"/>
  <c r="M40" i="7"/>
  <c r="N40" i="7"/>
  <c r="L13" i="7"/>
  <c r="N13" i="7"/>
  <c r="K23" i="17"/>
  <c r="L23" i="17"/>
  <c r="M23" i="17"/>
  <c r="N23" i="17"/>
  <c r="M22" i="15"/>
  <c r="K22" i="15"/>
  <c r="L22" i="15"/>
  <c r="K34" i="6"/>
  <c r="L34" i="6"/>
  <c r="M34" i="6"/>
  <c r="N32" i="44"/>
  <c r="L32" i="44"/>
  <c r="M32" i="44"/>
  <c r="K32" i="44"/>
  <c r="BQ25" i="4"/>
  <c r="K34" i="19"/>
  <c r="N34" i="19"/>
  <c r="O20" i="30"/>
  <c r="N37" i="50"/>
  <c r="K37" i="50"/>
  <c r="L37" i="50"/>
  <c r="M37" i="50"/>
  <c r="M19" i="23"/>
  <c r="N19" i="23"/>
  <c r="K19" i="23"/>
  <c r="L19" i="23"/>
  <c r="K43" i="40"/>
  <c r="N24" i="53"/>
  <c r="K24" i="53"/>
  <c r="L24" i="53"/>
  <c r="O29" i="61"/>
  <c r="N18" i="3"/>
  <c r="M18" i="3"/>
  <c r="L18" i="3"/>
  <c r="L36" i="11"/>
  <c r="M36" i="11"/>
  <c r="N36" i="11"/>
  <c r="K36" i="11"/>
  <c r="K29" i="18"/>
  <c r="L29" i="18"/>
  <c r="M29" i="18"/>
  <c r="N29" i="18"/>
  <c r="O31" i="50"/>
  <c r="O43" i="53"/>
  <c r="M41" i="15"/>
  <c r="K41" i="15"/>
  <c r="L41" i="15"/>
  <c r="O13" i="28"/>
  <c r="L32" i="46"/>
  <c r="K32" i="46"/>
  <c r="M24" i="2"/>
  <c r="N24" i="2"/>
  <c r="N33" i="13"/>
  <c r="K33" i="13"/>
  <c r="L33" i="13"/>
  <c r="M33" i="13"/>
  <c r="K27" i="25"/>
  <c r="N27" i="25"/>
  <c r="L41" i="6"/>
  <c r="K41" i="6"/>
  <c r="K39" i="6"/>
  <c r="L39" i="6"/>
  <c r="M39" i="6"/>
  <c r="N39" i="6"/>
  <c r="K21" i="7"/>
  <c r="L21" i="7"/>
  <c r="K11" i="13"/>
  <c r="L11" i="13"/>
  <c r="K36" i="21"/>
  <c r="L36" i="21"/>
  <c r="M36" i="21"/>
  <c r="N36" i="21"/>
  <c r="O12" i="31"/>
  <c r="O43" i="32"/>
  <c r="O12" i="34"/>
  <c r="N40" i="37"/>
  <c r="K40" i="37"/>
  <c r="L40" i="37"/>
  <c r="M40" i="37"/>
  <c r="O41" i="42"/>
  <c r="L41" i="42"/>
  <c r="K19" i="7"/>
  <c r="L19" i="7"/>
  <c r="M19" i="7"/>
  <c r="N19" i="7"/>
  <c r="L26" i="15"/>
  <c r="K26" i="15"/>
  <c r="M26" i="15"/>
  <c r="N26" i="15"/>
  <c r="K36" i="18"/>
  <c r="L36" i="18"/>
  <c r="M36" i="18"/>
  <c r="N36" i="18"/>
  <c r="O28" i="42"/>
  <c r="N41" i="49"/>
  <c r="M41" i="49"/>
  <c r="N40" i="2"/>
  <c r="M40" i="2"/>
  <c r="L40" i="2"/>
  <c r="N21" i="5"/>
  <c r="M21" i="5"/>
  <c r="L13" i="6"/>
  <c r="K13" i="6"/>
  <c r="M13" i="6"/>
  <c r="N13" i="6"/>
  <c r="K28" i="10"/>
  <c r="L28" i="10"/>
  <c r="M28" i="10"/>
  <c r="N28" i="10"/>
  <c r="K25" i="24"/>
  <c r="M14" i="24"/>
  <c r="N14" i="24"/>
  <c r="M40" i="49"/>
  <c r="O40" i="49"/>
  <c r="O20" i="60"/>
  <c r="K22" i="17"/>
  <c r="L22" i="17"/>
  <c r="M22" i="17"/>
  <c r="N22" i="17"/>
  <c r="M19" i="21"/>
  <c r="N19" i="21"/>
  <c r="BH26" i="26"/>
  <c r="L13" i="12"/>
  <c r="M13" i="12"/>
  <c r="K36" i="20"/>
  <c r="L36" i="20"/>
  <c r="L29" i="25"/>
  <c r="K29" i="25"/>
  <c r="M29" i="25"/>
  <c r="O35" i="27"/>
  <c r="O24" i="30"/>
  <c r="K20" i="35"/>
  <c r="O36" i="42"/>
  <c r="K14" i="50"/>
  <c r="N10" i="15"/>
  <c r="K10" i="15"/>
  <c r="O15" i="28"/>
  <c r="M47" i="31"/>
  <c r="L24" i="39"/>
  <c r="O43" i="43"/>
  <c r="K29" i="7"/>
  <c r="N29" i="7"/>
  <c r="K41" i="14"/>
  <c r="L41" i="14"/>
  <c r="BG21" i="21"/>
  <c r="L15" i="26"/>
  <c r="K15" i="26"/>
  <c r="O32" i="35"/>
  <c r="K23" i="36"/>
  <c r="L23" i="36"/>
  <c r="O29" i="53"/>
  <c r="K30" i="54"/>
  <c r="K19" i="58"/>
  <c r="M27" i="13"/>
  <c r="K27" i="13"/>
  <c r="L27" i="13"/>
  <c r="BM25" i="8"/>
  <c r="N19" i="10"/>
  <c r="K19" i="16"/>
  <c r="L19" i="16"/>
  <c r="M19" i="16"/>
  <c r="N19" i="16"/>
  <c r="M28" i="19"/>
  <c r="K28" i="19"/>
  <c r="K30" i="21"/>
  <c r="L30" i="21"/>
  <c r="M30" i="21"/>
  <c r="N30" i="21"/>
  <c r="BK11" i="21"/>
  <c r="M26" i="23"/>
  <c r="L26" i="23"/>
  <c r="BG12" i="26"/>
  <c r="N13" i="54"/>
  <c r="K31" i="4"/>
  <c r="L31" i="4"/>
  <c r="M31" i="4"/>
  <c r="N31" i="4"/>
  <c r="M19" i="10"/>
  <c r="N39" i="19"/>
  <c r="BL13" i="21"/>
  <c r="L15" i="21"/>
  <c r="N15" i="21"/>
  <c r="K24" i="4"/>
  <c r="N24" i="4"/>
  <c r="M21" i="8"/>
  <c r="L19" i="10"/>
  <c r="N37" i="11"/>
  <c r="BQ25" i="14"/>
  <c r="M39" i="19"/>
  <c r="M21" i="26"/>
  <c r="O43" i="42"/>
  <c r="O14" i="44"/>
  <c r="K14" i="44"/>
  <c r="O20" i="49"/>
  <c r="M11" i="49"/>
  <c r="N34" i="7"/>
  <c r="K21" i="8"/>
  <c r="K37" i="11"/>
  <c r="N28" i="11"/>
  <c r="K36" i="13"/>
  <c r="L36" i="13"/>
  <c r="M36" i="13"/>
  <c r="N36" i="13"/>
  <c r="L25" i="13"/>
  <c r="K20" i="13"/>
  <c r="N39" i="17"/>
  <c r="K39" i="19"/>
  <c r="BN13" i="21"/>
  <c r="L13" i="21"/>
  <c r="K19" i="22"/>
  <c r="L19" i="22"/>
  <c r="M19" i="22"/>
  <c r="N19" i="22"/>
  <c r="K12" i="23"/>
  <c r="BN22" i="26"/>
  <c r="L21" i="26"/>
  <c r="O25" i="41"/>
  <c r="O24" i="44"/>
  <c r="O23" i="36"/>
  <c r="O20" i="48"/>
  <c r="O26" i="61"/>
  <c r="K26" i="61"/>
  <c r="N11" i="4"/>
  <c r="BG25" i="5"/>
  <c r="L29" i="6"/>
  <c r="M18" i="9"/>
  <c r="N36" i="12"/>
  <c r="L28" i="13"/>
  <c r="M13" i="16"/>
  <c r="L31" i="20"/>
  <c r="M21" i="20"/>
  <c r="L35" i="21"/>
  <c r="BN17" i="21"/>
  <c r="L31" i="22"/>
  <c r="N31" i="22"/>
  <c r="BN25" i="26"/>
  <c r="O43" i="60"/>
  <c r="K43" i="60"/>
  <c r="O13" i="43"/>
  <c r="M22" i="4"/>
  <c r="N40" i="6"/>
  <c r="K29" i="6"/>
  <c r="L18" i="9"/>
  <c r="M36" i="12"/>
  <c r="K14" i="13"/>
  <c r="N27" i="16"/>
  <c r="L13" i="16"/>
  <c r="L21" i="20"/>
  <c r="K17" i="24"/>
  <c r="L17" i="24"/>
  <c r="N15" i="24"/>
  <c r="L15" i="24"/>
  <c r="N13" i="24"/>
  <c r="K41" i="33"/>
  <c r="K32" i="37"/>
  <c r="O47" i="39"/>
  <c r="K18" i="9"/>
  <c r="K20" i="10"/>
  <c r="BI25" i="13"/>
  <c r="N11" i="16"/>
  <c r="L36" i="26"/>
  <c r="K36" i="26"/>
  <c r="BT15" i="26"/>
  <c r="K12" i="26"/>
  <c r="K14" i="31"/>
  <c r="O15" i="33"/>
  <c r="O18" i="36"/>
  <c r="O32" i="37"/>
  <c r="O29" i="40"/>
  <c r="O16" i="48"/>
  <c r="O47" i="51"/>
  <c r="O13" i="54"/>
  <c r="O29" i="55"/>
  <c r="N22" i="4"/>
  <c r="L22" i="4"/>
  <c r="L18" i="5"/>
  <c r="N18" i="5"/>
  <c r="BS25" i="16"/>
  <c r="BR11" i="21"/>
  <c r="BG14" i="26"/>
  <c r="O26" i="37"/>
  <c r="O29" i="47"/>
  <c r="K26" i="56"/>
  <c r="O24" i="56"/>
  <c r="K31" i="60"/>
  <c r="BF25" i="20"/>
  <c r="O39" i="31"/>
  <c r="O49" i="37"/>
  <c r="K43" i="39"/>
  <c r="O43" i="39"/>
  <c r="O26" i="52"/>
  <c r="M23" i="58"/>
  <c r="L23" i="58"/>
  <c r="N23" i="58"/>
  <c r="O31" i="60"/>
  <c r="O45" i="31"/>
  <c r="O16" i="34"/>
  <c r="M29" i="38"/>
  <c r="K26" i="14"/>
  <c r="N26" i="14"/>
  <c r="N24" i="48"/>
  <c r="M25" i="5"/>
  <c r="K25" i="5"/>
  <c r="L17" i="10"/>
  <c r="K17" i="10"/>
  <c r="O35" i="34"/>
  <c r="O38" i="33"/>
  <c r="K38" i="33"/>
  <c r="K14" i="52"/>
  <c r="BN16" i="21"/>
  <c r="M45" i="26"/>
  <c r="N45" i="26"/>
  <c r="BL16" i="26"/>
  <c r="O40" i="37"/>
  <c r="O25" i="55"/>
  <c r="O26" i="56"/>
  <c r="O49" i="61"/>
  <c r="O32" i="41"/>
  <c r="O29" i="45"/>
  <c r="O29" i="48"/>
  <c r="K11" i="49"/>
  <c r="N11" i="49"/>
  <c r="N39" i="61"/>
  <c r="O39" i="61"/>
  <c r="K26" i="6"/>
  <c r="L26" i="6"/>
  <c r="M26" i="6"/>
  <c r="N26" i="6"/>
  <c r="K28" i="21"/>
  <c r="N28" i="21"/>
  <c r="O43" i="44"/>
  <c r="BG15" i="21"/>
  <c r="BQ15" i="21" s="1"/>
  <c r="N42" i="26"/>
  <c r="K42" i="26"/>
  <c r="M42" i="26"/>
  <c r="BH13" i="26"/>
  <c r="O26" i="44"/>
  <c r="K26" i="44"/>
  <c r="L38" i="55"/>
  <c r="K38" i="55"/>
  <c r="O24" i="61"/>
  <c r="O19" i="61"/>
  <c r="M27" i="9"/>
  <c r="K27" i="9"/>
  <c r="L27" i="9"/>
  <c r="N27" i="9"/>
  <c r="O47" i="40"/>
  <c r="N30" i="3"/>
  <c r="M28" i="25"/>
  <c r="N28" i="25"/>
  <c r="N14" i="33"/>
  <c r="K14" i="33"/>
  <c r="M14" i="33"/>
  <c r="O15" i="55"/>
  <c r="L33" i="6"/>
  <c r="K33" i="6"/>
  <c r="M33" i="6"/>
  <c r="N33" i="6"/>
  <c r="N33" i="22"/>
  <c r="K33" i="22"/>
  <c r="L33" i="22"/>
  <c r="M33" i="22"/>
  <c r="L39" i="25"/>
  <c r="K39" i="25"/>
  <c r="BL20" i="26"/>
  <c r="O21" i="52"/>
  <c r="BK25" i="11"/>
  <c r="L33" i="19"/>
  <c r="K33" i="19"/>
  <c r="M33" i="19"/>
  <c r="N33" i="19"/>
  <c r="L11" i="19"/>
  <c r="K11" i="19"/>
  <c r="N11" i="19"/>
  <c r="BH17" i="21"/>
  <c r="L31" i="17"/>
  <c r="M31" i="17"/>
  <c r="N31" i="17"/>
  <c r="L39" i="24"/>
  <c r="M39" i="24"/>
  <c r="N39" i="24"/>
  <c r="K32" i="27"/>
  <c r="O26" i="29"/>
  <c r="O41" i="33"/>
  <c r="M18" i="2"/>
  <c r="N18" i="2"/>
  <c r="K10" i="3"/>
  <c r="N14" i="5"/>
  <c r="BI25" i="6"/>
  <c r="N15" i="6"/>
  <c r="L15" i="6"/>
  <c r="M10" i="8"/>
  <c r="N33" i="15"/>
  <c r="N12" i="15"/>
  <c r="L27" i="19"/>
  <c r="N27" i="19"/>
  <c r="N29" i="20"/>
  <c r="BH10" i="21"/>
  <c r="L10" i="3"/>
  <c r="M14" i="5"/>
  <c r="M40" i="15"/>
  <c r="M33" i="15"/>
  <c r="M12" i="15"/>
  <c r="M15" i="17"/>
  <c r="M29" i="20"/>
  <c r="L19" i="21"/>
  <c r="BN11" i="21"/>
  <c r="N18" i="23"/>
  <c r="BG25" i="26"/>
  <c r="BI25" i="26" s="1"/>
  <c r="M45" i="31"/>
  <c r="K24" i="44"/>
  <c r="K29" i="48"/>
  <c r="O12" i="59"/>
  <c r="L12" i="7"/>
  <c r="K12" i="7"/>
  <c r="N26" i="8"/>
  <c r="M26" i="8"/>
  <c r="BS25" i="9"/>
  <c r="N28" i="9"/>
  <c r="N13" i="12"/>
  <c r="L40" i="15"/>
  <c r="N21" i="15"/>
  <c r="L12" i="15"/>
  <c r="K40" i="17"/>
  <c r="L40" i="17"/>
  <c r="M40" i="17"/>
  <c r="N40" i="17"/>
  <c r="M17" i="17"/>
  <c r="K17" i="17"/>
  <c r="L17" i="17"/>
  <c r="N17" i="17"/>
  <c r="L15" i="17"/>
  <c r="N36" i="20"/>
  <c r="L29" i="20"/>
  <c r="M40" i="21"/>
  <c r="K19" i="21"/>
  <c r="BT10" i="21"/>
  <c r="L34" i="23"/>
  <c r="M34" i="23"/>
  <c r="N34" i="23"/>
  <c r="M23" i="23"/>
  <c r="K19" i="25"/>
  <c r="N19" i="25"/>
  <c r="M40" i="27"/>
  <c r="K40" i="27"/>
  <c r="L40" i="27"/>
  <c r="L31" i="28"/>
  <c r="M31" i="28"/>
  <c r="N31" i="28"/>
  <c r="K36" i="30"/>
  <c r="O13" i="30"/>
  <c r="O43" i="33"/>
  <c r="N28" i="39"/>
  <c r="O28" i="39"/>
  <c r="M35" i="50"/>
  <c r="K12" i="57"/>
  <c r="BR14" i="26"/>
  <c r="M13" i="42"/>
  <c r="L13" i="42"/>
  <c r="BR20" i="21"/>
  <c r="O20" i="28"/>
  <c r="O26" i="38"/>
  <c r="K12" i="42"/>
  <c r="O12" i="42"/>
  <c r="O47" i="61"/>
  <c r="O34" i="53"/>
  <c r="BF25" i="13"/>
  <c r="M27" i="17"/>
  <c r="K41" i="18"/>
  <c r="K17" i="18"/>
  <c r="BG17" i="21"/>
  <c r="BU17" i="21" s="1"/>
  <c r="M40" i="23"/>
  <c r="K29" i="23"/>
  <c r="K24" i="43"/>
  <c r="O14" i="53"/>
  <c r="M14" i="53"/>
  <c r="O45" i="61"/>
  <c r="BL18" i="21"/>
  <c r="L10" i="26"/>
  <c r="M10" i="26"/>
  <c r="M24" i="31"/>
  <c r="L24" i="31"/>
  <c r="N24" i="31"/>
  <c r="K43" i="41"/>
  <c r="N28" i="44"/>
  <c r="K12" i="60"/>
  <c r="BG25" i="12"/>
  <c r="L26" i="16"/>
  <c r="K26" i="16"/>
  <c r="BN28" i="21"/>
  <c r="BT17" i="21"/>
  <c r="BP15" i="21"/>
  <c r="BO25" i="25"/>
  <c r="BG16" i="26"/>
  <c r="BH14" i="26"/>
  <c r="L38" i="27"/>
  <c r="L26" i="31"/>
  <c r="K29" i="49"/>
  <c r="K38" i="12"/>
  <c r="K31" i="12"/>
  <c r="K34" i="17"/>
  <c r="BH20" i="21"/>
  <c r="K22" i="23"/>
  <c r="K28" i="24"/>
  <c r="L28" i="24"/>
  <c r="M28" i="24"/>
  <c r="BG21" i="26"/>
  <c r="BO21" i="26" s="1"/>
  <c r="K37" i="26"/>
  <c r="BH19" i="26"/>
  <c r="K11" i="27"/>
  <c r="M24" i="29"/>
  <c r="O49" i="30"/>
  <c r="L43" i="31"/>
  <c r="K20" i="43"/>
  <c r="N43" i="48"/>
  <c r="K24" i="50"/>
  <c r="O16" i="57"/>
  <c r="L14" i="20"/>
  <c r="K14" i="20"/>
  <c r="M14" i="20"/>
  <c r="N14" i="20"/>
  <c r="BG14" i="21"/>
  <c r="BP10" i="21"/>
  <c r="N52" i="26"/>
  <c r="K52" i="26"/>
  <c r="BN17" i="26"/>
  <c r="O12" i="47"/>
  <c r="K10" i="2"/>
  <c r="L10" i="2"/>
  <c r="M10" i="2"/>
  <c r="L41" i="9"/>
  <c r="M22" i="9"/>
  <c r="M17" i="9"/>
  <c r="BG25" i="3"/>
  <c r="BS25" i="3"/>
  <c r="BG13" i="21"/>
  <c r="BL14" i="26"/>
  <c r="O38" i="27"/>
  <c r="K20" i="28"/>
  <c r="M31" i="29"/>
  <c r="L24" i="29"/>
  <c r="O47" i="36"/>
  <c r="O43" i="45"/>
  <c r="K29" i="51"/>
  <c r="N18" i="15"/>
  <c r="M18" i="15"/>
  <c r="BN20" i="21"/>
  <c r="BR19" i="21"/>
  <c r="BN12" i="21"/>
  <c r="O35" i="40"/>
  <c r="K45" i="49"/>
  <c r="BN14" i="26"/>
  <c r="BR13" i="21"/>
  <c r="BG17" i="26"/>
  <c r="BK17" i="26" s="1"/>
  <c r="BL13" i="26"/>
  <c r="O10" i="36"/>
  <c r="BP21" i="26"/>
  <c r="BT20" i="26"/>
  <c r="K14" i="32"/>
  <c r="K26" i="39"/>
  <c r="K20" i="44"/>
  <c r="O39" i="46"/>
  <c r="K12" i="50"/>
  <c r="BJ16" i="21"/>
  <c r="BJ11" i="26"/>
  <c r="O14" i="32"/>
  <c r="O35" i="43"/>
  <c r="O29" i="52"/>
  <c r="BP20" i="26"/>
  <c r="BN16" i="26"/>
  <c r="O32" i="31"/>
  <c r="O20" i="44"/>
  <c r="BT11" i="26"/>
  <c r="BF25" i="6"/>
  <c r="L37" i="7"/>
  <c r="K30" i="7"/>
  <c r="M30" i="7"/>
  <c r="BM25" i="18"/>
  <c r="N15" i="18"/>
  <c r="L15" i="18"/>
  <c r="K15" i="18"/>
  <c r="M15" i="18"/>
  <c r="K17" i="20"/>
  <c r="L17" i="20"/>
  <c r="BF25" i="24"/>
  <c r="BH25" i="24" s="1"/>
  <c r="K26" i="24"/>
  <c r="L26" i="24"/>
  <c r="M26" i="24"/>
  <c r="N26" i="24"/>
  <c r="O32" i="33"/>
  <c r="O14" i="40"/>
  <c r="N21" i="3"/>
  <c r="L25" i="6"/>
  <c r="K25" i="6"/>
  <c r="M30" i="23"/>
  <c r="N30" i="23"/>
  <c r="BI25" i="25"/>
  <c r="O29" i="39"/>
  <c r="K29" i="39"/>
  <c r="M40" i="3"/>
  <c r="L40" i="3"/>
  <c r="N40" i="3"/>
  <c r="L26" i="5"/>
  <c r="M26" i="5"/>
  <c r="N26" i="5"/>
  <c r="BG25" i="10"/>
  <c r="K17" i="25"/>
  <c r="L17" i="25"/>
  <c r="M17" i="25"/>
  <c r="N17" i="25"/>
  <c r="N15" i="25"/>
  <c r="K15" i="25"/>
  <c r="L45" i="28"/>
  <c r="K45" i="28"/>
  <c r="M45" i="28"/>
  <c r="N45" i="28"/>
  <c r="L12" i="34"/>
  <c r="K12" i="34"/>
  <c r="M12" i="34"/>
  <c r="O11" i="34"/>
  <c r="K22" i="22"/>
  <c r="L22" i="22"/>
  <c r="M22" i="22"/>
  <c r="N22" i="22"/>
  <c r="BQ25" i="23"/>
  <c r="L45" i="27"/>
  <c r="M45" i="27"/>
  <c r="N45" i="27"/>
  <c r="K45" i="27"/>
  <c r="O31" i="31"/>
  <c r="BI19" i="3"/>
  <c r="K40" i="3"/>
  <c r="K14" i="15"/>
  <c r="L14" i="15"/>
  <c r="N14" i="15"/>
  <c r="BI25" i="16"/>
  <c r="N15" i="19"/>
  <c r="K15" i="19"/>
  <c r="L15" i="19"/>
  <c r="BK25" i="26"/>
  <c r="BJ25" i="26"/>
  <c r="N15" i="37"/>
  <c r="L15" i="37"/>
  <c r="M15" i="37"/>
  <c r="N19" i="4"/>
  <c r="K19" i="4"/>
  <c r="L19" i="4"/>
  <c r="M19" i="4"/>
  <c r="N29" i="5"/>
  <c r="N29" i="19"/>
  <c r="L34" i="22"/>
  <c r="M34" i="22"/>
  <c r="N34" i="22"/>
  <c r="K34" i="22"/>
  <c r="L22" i="25"/>
  <c r="K22" i="25"/>
  <c r="N22" i="25"/>
  <c r="K47" i="28"/>
  <c r="L47" i="28"/>
  <c r="M47" i="28"/>
  <c r="N47" i="28"/>
  <c r="BK25" i="7"/>
  <c r="N15" i="22"/>
  <c r="L15" i="22"/>
  <c r="K15" i="22"/>
  <c r="M15" i="22"/>
  <c r="K14" i="3"/>
  <c r="N14" i="3"/>
  <c r="M14" i="3"/>
  <c r="L14" i="3"/>
  <c r="K34" i="4"/>
  <c r="L34" i="4"/>
  <c r="M34" i="4"/>
  <c r="N34" i="4"/>
  <c r="K36" i="5"/>
  <c r="L36" i="5"/>
  <c r="M36" i="5"/>
  <c r="N36" i="5"/>
  <c r="N34" i="5"/>
  <c r="BK25" i="6"/>
  <c r="M37" i="12"/>
  <c r="N37" i="12"/>
  <c r="M29" i="19"/>
  <c r="BM25" i="23"/>
  <c r="BU25" i="26"/>
  <c r="BO18" i="3"/>
  <c r="M36" i="9"/>
  <c r="N36" i="9"/>
  <c r="K36" i="9"/>
  <c r="L36" i="9"/>
  <c r="K30" i="12"/>
  <c r="M30" i="12"/>
  <c r="L20" i="12"/>
  <c r="K20" i="12"/>
  <c r="K23" i="13"/>
  <c r="L23" i="13"/>
  <c r="L29" i="19"/>
  <c r="K22" i="19"/>
  <c r="L22" i="19"/>
  <c r="N22" i="19"/>
  <c r="L10" i="21"/>
  <c r="M10" i="21"/>
  <c r="N10" i="21"/>
  <c r="N39" i="25"/>
  <c r="K11" i="25"/>
  <c r="L11" i="25"/>
  <c r="M11" i="25"/>
  <c r="N11" i="25"/>
  <c r="L43" i="34"/>
  <c r="M43" i="34"/>
  <c r="K43" i="34"/>
  <c r="O13" i="34"/>
  <c r="O26" i="50"/>
  <c r="K26" i="50"/>
  <c r="O29" i="57"/>
  <c r="L20" i="2"/>
  <c r="N20" i="2"/>
  <c r="M20" i="2"/>
  <c r="K20" i="2"/>
  <c r="K26" i="40"/>
  <c r="L11" i="14"/>
  <c r="M11" i="14"/>
  <c r="N11" i="14"/>
  <c r="BM25" i="7"/>
  <c r="K18" i="17"/>
  <c r="M18" i="17"/>
  <c r="N18" i="17"/>
  <c r="O47" i="35"/>
  <c r="K34" i="10"/>
  <c r="N34" i="10"/>
  <c r="L12" i="31"/>
  <c r="K12" i="31"/>
  <c r="K29" i="5"/>
  <c r="M29" i="5"/>
  <c r="M40" i="24"/>
  <c r="N40" i="24"/>
  <c r="L40" i="24"/>
  <c r="BG25" i="19"/>
  <c r="BP20" i="21"/>
  <c r="K33" i="21"/>
  <c r="L33" i="21"/>
  <c r="M33" i="21"/>
  <c r="N33" i="21"/>
  <c r="K10" i="16"/>
  <c r="L10" i="16"/>
  <c r="N10" i="16"/>
  <c r="M10" i="16"/>
  <c r="BS25" i="4"/>
  <c r="M36" i="19"/>
  <c r="N36" i="19"/>
  <c r="M36" i="15"/>
  <c r="N36" i="15"/>
  <c r="O49" i="34"/>
  <c r="BF25" i="3"/>
  <c r="M21" i="7"/>
  <c r="N21" i="7"/>
  <c r="L40" i="13"/>
  <c r="M40" i="13"/>
  <c r="N40" i="13"/>
  <c r="K10" i="14"/>
  <c r="L10" i="14"/>
  <c r="M10" i="14"/>
  <c r="N10" i="14"/>
  <c r="K36" i="23"/>
  <c r="N36" i="23"/>
  <c r="L36" i="23"/>
  <c r="M36" i="23"/>
  <c r="O29" i="29"/>
  <c r="K38" i="30"/>
  <c r="K13" i="4"/>
  <c r="L13" i="4"/>
  <c r="M13" i="4"/>
  <c r="N13" i="4"/>
  <c r="BF25" i="17"/>
  <c r="BH25" i="17" s="1"/>
  <c r="BT19" i="21"/>
  <c r="N28" i="33"/>
  <c r="O15" i="47"/>
  <c r="BI25" i="5"/>
  <c r="K36" i="6"/>
  <c r="L36" i="6"/>
  <c r="N36" i="6"/>
  <c r="N21" i="13"/>
  <c r="K21" i="13"/>
  <c r="L21" i="13"/>
  <c r="M21" i="13"/>
  <c r="L22" i="16"/>
  <c r="M22" i="16"/>
  <c r="N22" i="16"/>
  <c r="N15" i="16"/>
  <c r="K15" i="16"/>
  <c r="M15" i="16"/>
  <c r="L40" i="20"/>
  <c r="M40" i="20"/>
  <c r="N40" i="20"/>
  <c r="K34" i="24"/>
  <c r="L34" i="24"/>
  <c r="M34" i="24"/>
  <c r="N34" i="24"/>
  <c r="BL18" i="26"/>
  <c r="N15" i="31"/>
  <c r="L15" i="31"/>
  <c r="M15" i="31"/>
  <c r="O20" i="36"/>
  <c r="BF25" i="5"/>
  <c r="L37" i="18"/>
  <c r="O12" i="27"/>
  <c r="O39" i="37"/>
  <c r="BR22" i="26"/>
  <c r="N15" i="13"/>
  <c r="L15" i="13"/>
  <c r="M15" i="13"/>
  <c r="BT28" i="21"/>
  <c r="K33" i="8"/>
  <c r="M33" i="8"/>
  <c r="L33" i="8"/>
  <c r="N33" i="8"/>
  <c r="N17" i="21"/>
  <c r="K17" i="21"/>
  <c r="L17" i="21"/>
  <c r="M17" i="21"/>
  <c r="L39" i="14"/>
  <c r="M39" i="14"/>
  <c r="N39" i="14"/>
  <c r="N40" i="16"/>
  <c r="K40" i="16"/>
  <c r="L40" i="16"/>
  <c r="M40" i="16"/>
  <c r="L47" i="26"/>
  <c r="K47" i="26"/>
  <c r="N47" i="26"/>
  <c r="M47" i="26"/>
  <c r="N14" i="31"/>
  <c r="M14" i="31"/>
  <c r="O13" i="31"/>
  <c r="L13" i="37"/>
  <c r="K13" i="37"/>
  <c r="M13" i="37"/>
  <c r="N13" i="37"/>
  <c r="L27" i="12"/>
  <c r="M27" i="12"/>
  <c r="N27" i="12"/>
  <c r="O20" i="41"/>
  <c r="K20" i="41"/>
  <c r="M34" i="16"/>
  <c r="K34" i="16"/>
  <c r="L34" i="16"/>
  <c r="N34" i="16"/>
  <c r="BG19" i="3"/>
  <c r="N29" i="15"/>
  <c r="M29" i="15"/>
  <c r="K14" i="18"/>
  <c r="L14" i="18"/>
  <c r="M14" i="18"/>
  <c r="N14" i="18"/>
  <c r="N23" i="20"/>
  <c r="K23" i="20"/>
  <c r="L23" i="20"/>
  <c r="M23" i="20"/>
  <c r="M41" i="5"/>
  <c r="K41" i="5"/>
  <c r="L41" i="5"/>
  <c r="O37" i="51"/>
  <c r="M30" i="2"/>
  <c r="N30" i="2"/>
  <c r="BF25" i="25"/>
  <c r="L37" i="29"/>
  <c r="K37" i="29"/>
  <c r="M37" i="29"/>
  <c r="N37" i="29"/>
  <c r="L29" i="11"/>
  <c r="M26" i="12"/>
  <c r="N26" i="12"/>
  <c r="L26" i="12"/>
  <c r="K25" i="17"/>
  <c r="L25" i="17"/>
  <c r="K39" i="18"/>
  <c r="L39" i="18"/>
  <c r="M39" i="18"/>
  <c r="N39" i="18"/>
  <c r="K37" i="18"/>
  <c r="K10" i="7"/>
  <c r="L10" i="7"/>
  <c r="M10" i="7"/>
  <c r="N10" i="7"/>
  <c r="BQ25" i="10"/>
  <c r="L14" i="10"/>
  <c r="M14" i="10"/>
  <c r="N14" i="10"/>
  <c r="L19" i="14"/>
  <c r="M19" i="14"/>
  <c r="K19" i="14"/>
  <c r="N19" i="14"/>
  <c r="K29" i="47"/>
  <c r="L29" i="47"/>
  <c r="M29" i="47"/>
  <c r="N29" i="47"/>
  <c r="O47" i="59"/>
  <c r="BS25" i="5"/>
  <c r="BO25" i="10"/>
  <c r="BG25" i="13"/>
  <c r="K30" i="17"/>
  <c r="L30" i="17"/>
  <c r="M30" i="17"/>
  <c r="N30" i="17"/>
  <c r="N26" i="18"/>
  <c r="K26" i="18"/>
  <c r="M26" i="18"/>
  <c r="BL23" i="26"/>
  <c r="L45" i="31"/>
  <c r="N45" i="31"/>
  <c r="K35" i="43"/>
  <c r="L35" i="43"/>
  <c r="M35" i="43"/>
  <c r="N35" i="43"/>
  <c r="BM25" i="2"/>
  <c r="N18" i="4"/>
  <c r="BQ25" i="5"/>
  <c r="M30" i="9"/>
  <c r="N30" i="9"/>
  <c r="L11" i="9"/>
  <c r="M11" i="9"/>
  <c r="N11" i="9"/>
  <c r="M41" i="21"/>
  <c r="O12" i="43"/>
  <c r="K12" i="43"/>
  <c r="O49" i="47"/>
  <c r="N11" i="3"/>
  <c r="M11" i="3"/>
  <c r="L11" i="3"/>
  <c r="K11" i="3"/>
  <c r="M18" i="4"/>
  <c r="L10" i="5"/>
  <c r="M10" i="5"/>
  <c r="N10" i="5"/>
  <c r="M21" i="10"/>
  <c r="K12" i="10"/>
  <c r="N11" i="17"/>
  <c r="K30" i="19"/>
  <c r="L30" i="19"/>
  <c r="M30" i="19"/>
  <c r="N30" i="19"/>
  <c r="L41" i="21"/>
  <c r="N34" i="21"/>
  <c r="L21" i="22"/>
  <c r="N21" i="22"/>
  <c r="M21" i="22"/>
  <c r="K37" i="27"/>
  <c r="L37" i="27"/>
  <c r="M37" i="27"/>
  <c r="N37" i="27"/>
  <c r="O24" i="36"/>
  <c r="O20" i="45"/>
  <c r="BO25" i="2"/>
  <c r="L18" i="4"/>
  <c r="K22" i="6"/>
  <c r="L22" i="6"/>
  <c r="N22" i="6"/>
  <c r="M22" i="6"/>
  <c r="L21" i="10"/>
  <c r="K21" i="12"/>
  <c r="M21" i="12"/>
  <c r="N21" i="12"/>
  <c r="K12" i="12"/>
  <c r="L13" i="17"/>
  <c r="M13" i="17"/>
  <c r="N13" i="17"/>
  <c r="K13" i="17"/>
  <c r="M11" i="17"/>
  <c r="BS25" i="18"/>
  <c r="K41" i="21"/>
  <c r="K34" i="21"/>
  <c r="M41" i="24"/>
  <c r="K41" i="24"/>
  <c r="BJ21" i="26"/>
  <c r="K47" i="31"/>
  <c r="L47" i="31"/>
  <c r="N47" i="31"/>
  <c r="O11" i="42"/>
  <c r="M11" i="42"/>
  <c r="BO25" i="7"/>
  <c r="M37" i="7"/>
  <c r="N37" i="7"/>
  <c r="M37" i="23"/>
  <c r="K37" i="23"/>
  <c r="L37" i="23"/>
  <c r="N37" i="23"/>
  <c r="N47" i="49"/>
  <c r="K47" i="49"/>
  <c r="L47" i="49"/>
  <c r="K29" i="4"/>
  <c r="L29" i="4"/>
  <c r="M29" i="4"/>
  <c r="N29" i="4"/>
  <c r="K11" i="6"/>
  <c r="L11" i="6"/>
  <c r="M11" i="6"/>
  <c r="N11" i="6"/>
  <c r="M39" i="13"/>
  <c r="N39" i="13"/>
  <c r="L39" i="13"/>
  <c r="O43" i="30"/>
  <c r="O38" i="30"/>
  <c r="BS25" i="14"/>
  <c r="O12" i="37"/>
  <c r="N23" i="8"/>
  <c r="K23" i="8"/>
  <c r="L23" i="8"/>
  <c r="M23" i="8"/>
  <c r="M31" i="24"/>
  <c r="L31" i="24"/>
  <c r="N31" i="24"/>
  <c r="BK15" i="21"/>
  <c r="N30" i="7"/>
  <c r="N15" i="7"/>
  <c r="K15" i="7"/>
  <c r="L15" i="7"/>
  <c r="M15" i="7"/>
  <c r="L11" i="17"/>
  <c r="BQ25" i="18"/>
  <c r="M19" i="20"/>
  <c r="N19" i="20"/>
  <c r="K19" i="20"/>
  <c r="L19" i="20"/>
  <c r="N17" i="20"/>
  <c r="K40" i="25"/>
  <c r="L40" i="25"/>
  <c r="N40" i="25"/>
  <c r="M40" i="25"/>
  <c r="L30" i="7"/>
  <c r="K15" i="11"/>
  <c r="BO25" i="18"/>
  <c r="M17" i="20"/>
  <c r="BJ15" i="21"/>
  <c r="K40" i="22"/>
  <c r="M40" i="22"/>
  <c r="N40" i="22"/>
  <c r="O38" i="34"/>
  <c r="O49" i="42"/>
  <c r="K49" i="42"/>
  <c r="K29" i="2"/>
  <c r="L29" i="2"/>
  <c r="N15" i="20"/>
  <c r="M15" i="20"/>
  <c r="L36" i="17"/>
  <c r="M36" i="17"/>
  <c r="N36" i="17"/>
  <c r="BQ21" i="21"/>
  <c r="BI21" i="21"/>
  <c r="BK21" i="21"/>
  <c r="N15" i="5"/>
  <c r="L15" i="5"/>
  <c r="M15" i="5"/>
  <c r="K17" i="11"/>
  <c r="L17" i="11"/>
  <c r="M17" i="11"/>
  <c r="N17" i="11"/>
  <c r="L15" i="20"/>
  <c r="BG28" i="21"/>
  <c r="N32" i="21"/>
  <c r="K32" i="21"/>
  <c r="L32" i="21"/>
  <c r="K20" i="40"/>
  <c r="N20" i="40"/>
  <c r="K36" i="16"/>
  <c r="K14" i="17"/>
  <c r="K25" i="19"/>
  <c r="BK25" i="20"/>
  <c r="L23" i="25"/>
  <c r="K23" i="25"/>
  <c r="M23" i="25"/>
  <c r="N27" i="26"/>
  <c r="N13" i="28"/>
  <c r="K13" i="28"/>
  <c r="L13" i="28"/>
  <c r="M13" i="28"/>
  <c r="K12" i="28"/>
  <c r="O40" i="29"/>
  <c r="O35" i="30"/>
  <c r="O35" i="33"/>
  <c r="L25" i="34"/>
  <c r="L35" i="35"/>
  <c r="L43" i="38"/>
  <c r="K43" i="38"/>
  <c r="N43" i="38"/>
  <c r="N35" i="51"/>
  <c r="L35" i="51"/>
  <c r="M35" i="51"/>
  <c r="K35" i="51"/>
  <c r="O38" i="61"/>
  <c r="O14" i="61"/>
  <c r="O43" i="29"/>
  <c r="O31" i="55"/>
  <c r="O47" i="50"/>
  <c r="L13" i="5"/>
  <c r="M13" i="5"/>
  <c r="K29" i="13"/>
  <c r="N29" i="13"/>
  <c r="L29" i="13"/>
  <c r="M29" i="13"/>
  <c r="M11" i="13"/>
  <c r="N11" i="13"/>
  <c r="BF25" i="15"/>
  <c r="BJ25" i="15" s="1"/>
  <c r="M31" i="16"/>
  <c r="N31" i="16"/>
  <c r="BK25" i="18"/>
  <c r="L33" i="18"/>
  <c r="N33" i="18"/>
  <c r="K33" i="18"/>
  <c r="M33" i="18"/>
  <c r="K21" i="18"/>
  <c r="L21" i="18"/>
  <c r="M21" i="18"/>
  <c r="N21" i="18"/>
  <c r="N10" i="18"/>
  <c r="K10" i="18"/>
  <c r="L10" i="18"/>
  <c r="M10" i="18"/>
  <c r="BM25" i="20"/>
  <c r="K27" i="21"/>
  <c r="L27" i="21"/>
  <c r="BL14" i="21"/>
  <c r="K11" i="22"/>
  <c r="L11" i="22"/>
  <c r="N11" i="22"/>
  <c r="O12" i="32"/>
  <c r="M18" i="47"/>
  <c r="L18" i="47"/>
  <c r="K18" i="47"/>
  <c r="O24" i="55"/>
  <c r="K24" i="55"/>
  <c r="K40" i="4"/>
  <c r="M40" i="4"/>
  <c r="N40" i="4"/>
  <c r="BS25" i="6"/>
  <c r="N15" i="8"/>
  <c r="K15" i="8"/>
  <c r="N30" i="10"/>
  <c r="L22" i="12"/>
  <c r="K22" i="12"/>
  <c r="M22" i="12"/>
  <c r="N22" i="12"/>
  <c r="N10" i="12"/>
  <c r="BM25" i="14"/>
  <c r="N13" i="14"/>
  <c r="N36" i="16"/>
  <c r="N14" i="17"/>
  <c r="M13" i="19"/>
  <c r="K13" i="19"/>
  <c r="L13" i="19"/>
  <c r="N13" i="19"/>
  <c r="N37" i="20"/>
  <c r="M37" i="20"/>
  <c r="BH19" i="21"/>
  <c r="BS25" i="22"/>
  <c r="BK25" i="23"/>
  <c r="K10" i="26"/>
  <c r="N10" i="26"/>
  <c r="K20" i="30"/>
  <c r="L20" i="30"/>
  <c r="M20" i="30"/>
  <c r="N20" i="30"/>
  <c r="O15" i="34"/>
  <c r="O43" i="37"/>
  <c r="O39" i="42"/>
  <c r="N37" i="6"/>
  <c r="N33" i="7"/>
  <c r="N23" i="9"/>
  <c r="M30" i="10"/>
  <c r="M15" i="12"/>
  <c r="M10" i="12"/>
  <c r="M13" i="14"/>
  <c r="M36" i="16"/>
  <c r="M14" i="17"/>
  <c r="M37" i="21"/>
  <c r="K37" i="21"/>
  <c r="L37" i="21"/>
  <c r="BR18" i="26"/>
  <c r="BU17" i="26"/>
  <c r="BI17" i="26"/>
  <c r="N47" i="27"/>
  <c r="M32" i="29"/>
  <c r="L32" i="29"/>
  <c r="M31" i="37"/>
  <c r="N31" i="37"/>
  <c r="O28" i="40"/>
  <c r="K18" i="45"/>
  <c r="L18" i="45"/>
  <c r="N18" i="45"/>
  <c r="M18" i="45"/>
  <c r="O29" i="60"/>
  <c r="M37" i="5"/>
  <c r="N37" i="5"/>
  <c r="K18" i="5"/>
  <c r="M18" i="5"/>
  <c r="M37" i="6"/>
  <c r="M33" i="7"/>
  <c r="N17" i="7"/>
  <c r="L23" i="9"/>
  <c r="L30" i="10"/>
  <c r="BF25" i="11"/>
  <c r="BH25" i="11" s="1"/>
  <c r="K27" i="11"/>
  <c r="L27" i="11"/>
  <c r="M27" i="11"/>
  <c r="N27" i="11"/>
  <c r="L15" i="12"/>
  <c r="L10" i="12"/>
  <c r="L13" i="14"/>
  <c r="N40" i="18"/>
  <c r="K40" i="18"/>
  <c r="M40" i="18"/>
  <c r="K11" i="21"/>
  <c r="L11" i="21"/>
  <c r="M11" i="21"/>
  <c r="BU11" i="26"/>
  <c r="BI11" i="26"/>
  <c r="L20" i="38"/>
  <c r="N20" i="38"/>
  <c r="K20" i="38"/>
  <c r="O28" i="48"/>
  <c r="K28" i="48"/>
  <c r="N39" i="60"/>
  <c r="O39" i="60"/>
  <c r="L37" i="6"/>
  <c r="L33" i="7"/>
  <c r="K30" i="8"/>
  <c r="L30" i="8"/>
  <c r="N30" i="8"/>
  <c r="N26" i="9"/>
  <c r="K23" i="9"/>
  <c r="N35" i="10"/>
  <c r="N15" i="10"/>
  <c r="K15" i="10"/>
  <c r="K15" i="12"/>
  <c r="M33" i="14"/>
  <c r="BQ25" i="15"/>
  <c r="N29" i="16"/>
  <c r="BK25" i="2"/>
  <c r="K18" i="3"/>
  <c r="BQ25" i="3"/>
  <c r="BL25" i="5"/>
  <c r="BM25" i="6"/>
  <c r="L31" i="9"/>
  <c r="M31" i="9"/>
  <c r="M26" i="9"/>
  <c r="K13" i="9"/>
  <c r="L13" i="9"/>
  <c r="M13" i="9"/>
  <c r="N13" i="9"/>
  <c r="BF25" i="10"/>
  <c r="BH25" i="10" s="1"/>
  <c r="L41" i="13"/>
  <c r="L33" i="14"/>
  <c r="BO25" i="15"/>
  <c r="K41" i="16"/>
  <c r="L41" i="16"/>
  <c r="M29" i="16"/>
  <c r="BF25" i="19"/>
  <c r="BT25" i="19" s="1"/>
  <c r="M18" i="19"/>
  <c r="K18" i="19"/>
  <c r="L18" i="19"/>
  <c r="N18" i="19"/>
  <c r="BL19" i="21"/>
  <c r="BM25" i="22"/>
  <c r="N31" i="23"/>
  <c r="L31" i="23"/>
  <c r="M31" i="23"/>
  <c r="K31" i="25"/>
  <c r="M31" i="25"/>
  <c r="L41" i="26"/>
  <c r="M41" i="26"/>
  <c r="N41" i="26"/>
  <c r="L39" i="26"/>
  <c r="BN18" i="26"/>
  <c r="L27" i="26"/>
  <c r="O25" i="33"/>
  <c r="O19" i="39"/>
  <c r="K19" i="39"/>
  <c r="K25" i="45"/>
  <c r="L25" i="45"/>
  <c r="O34" i="51"/>
  <c r="K34" i="51"/>
  <c r="M18" i="58"/>
  <c r="N18" i="58"/>
  <c r="K18" i="58"/>
  <c r="L18" i="58"/>
  <c r="M25" i="12"/>
  <c r="L25" i="12"/>
  <c r="BO25" i="14"/>
  <c r="BR28" i="21"/>
  <c r="K25" i="22"/>
  <c r="L25" i="22"/>
  <c r="K54" i="26"/>
  <c r="N54" i="26"/>
  <c r="O29" i="42"/>
  <c r="K29" i="42"/>
  <c r="O25" i="42"/>
  <c r="M38" i="2"/>
  <c r="N38" i="2"/>
  <c r="L17" i="7"/>
  <c r="M17" i="7"/>
  <c r="BS25" i="11"/>
  <c r="L34" i="13"/>
  <c r="K34" i="13"/>
  <c r="M34" i="13"/>
  <c r="BJ10" i="21"/>
  <c r="K26" i="25"/>
  <c r="N26" i="25"/>
  <c r="K18" i="25"/>
  <c r="L18" i="25"/>
  <c r="M18" i="25"/>
  <c r="N18" i="25"/>
  <c r="O49" i="27"/>
  <c r="N24" i="28"/>
  <c r="L24" i="28"/>
  <c r="K24" i="28"/>
  <c r="M24" i="28"/>
  <c r="L37" i="31"/>
  <c r="K37" i="31"/>
  <c r="M37" i="31"/>
  <c r="N37" i="31"/>
  <c r="O36" i="31"/>
  <c r="O43" i="36"/>
  <c r="N40" i="50"/>
  <c r="L40" i="50"/>
  <c r="M40" i="50"/>
  <c r="K40" i="50"/>
  <c r="L29" i="52"/>
  <c r="K29" i="52"/>
  <c r="N33" i="4"/>
  <c r="N28" i="4"/>
  <c r="N40" i="5"/>
  <c r="M30" i="6"/>
  <c r="L30" i="6"/>
  <c r="N30" i="6"/>
  <c r="N31" i="7"/>
  <c r="N30" i="11"/>
  <c r="N23" i="12"/>
  <c r="BM25" i="15"/>
  <c r="BO21" i="21"/>
  <c r="N14" i="22"/>
  <c r="K21" i="23"/>
  <c r="L21" i="23"/>
  <c r="M21" i="23"/>
  <c r="N21" i="23"/>
  <c r="BJ18" i="26"/>
  <c r="BQ17" i="26"/>
  <c r="L13" i="26"/>
  <c r="M13" i="26"/>
  <c r="N13" i="26"/>
  <c r="O12" i="29"/>
  <c r="K12" i="29"/>
  <c r="N35" i="35"/>
  <c r="M35" i="35"/>
  <c r="O24" i="45"/>
  <c r="O19" i="45"/>
  <c r="K19" i="45"/>
  <c r="K34" i="8"/>
  <c r="M34" i="8"/>
  <c r="BT25" i="10"/>
  <c r="N39" i="16"/>
  <c r="BG25" i="18"/>
  <c r="BI25" i="20"/>
  <c r="BL28" i="21"/>
  <c r="N14" i="21"/>
  <c r="K14" i="21"/>
  <c r="L14" i="21"/>
  <c r="M14" i="21"/>
  <c r="BQ11" i="21"/>
  <c r="M28" i="22"/>
  <c r="BL25" i="24"/>
  <c r="BK25" i="24"/>
  <c r="K33" i="24"/>
  <c r="L33" i="24"/>
  <c r="M33" i="24"/>
  <c r="N33" i="24"/>
  <c r="O47" i="29"/>
  <c r="O26" i="34"/>
  <c r="O24" i="34"/>
  <c r="L24" i="34"/>
  <c r="M37" i="41"/>
  <c r="N37" i="41"/>
  <c r="K37" i="41"/>
  <c r="L37" i="41"/>
  <c r="L14" i="44"/>
  <c r="M14" i="44"/>
  <c r="N14" i="44"/>
  <c r="O13" i="44"/>
  <c r="O28" i="52"/>
  <c r="K28" i="52"/>
  <c r="O28" i="58"/>
  <c r="L43" i="59"/>
  <c r="K43" i="59"/>
  <c r="BM25" i="19"/>
  <c r="BG25" i="20"/>
  <c r="O49" i="40"/>
  <c r="K21" i="16"/>
  <c r="L21" i="16"/>
  <c r="M21" i="16"/>
  <c r="N21" i="16"/>
  <c r="BN28" i="26"/>
  <c r="L29" i="34"/>
  <c r="M29" i="34"/>
  <c r="K12" i="2"/>
  <c r="BQ25" i="16"/>
  <c r="L12" i="2"/>
  <c r="K15" i="6"/>
  <c r="K13" i="7"/>
  <c r="M13" i="7"/>
  <c r="K40" i="8"/>
  <c r="M40" i="8"/>
  <c r="N40" i="8"/>
  <c r="L18" i="8"/>
  <c r="K23" i="11"/>
  <c r="L23" i="11"/>
  <c r="K34" i="12"/>
  <c r="K11" i="12"/>
  <c r="BQ25" i="13"/>
  <c r="K25" i="13"/>
  <c r="N14" i="16"/>
  <c r="K14" i="16"/>
  <c r="L34" i="18"/>
  <c r="K34" i="18"/>
  <c r="BP12" i="21"/>
  <c r="K21" i="24"/>
  <c r="L21" i="24"/>
  <c r="M21" i="24"/>
  <c r="N21" i="24"/>
  <c r="BR25" i="26"/>
  <c r="O40" i="31"/>
  <c r="O47" i="37"/>
  <c r="L32" i="37"/>
  <c r="O29" i="37"/>
  <c r="K26" i="47"/>
  <c r="L26" i="47"/>
  <c r="M26" i="47"/>
  <c r="N26" i="47"/>
  <c r="O16" i="51"/>
  <c r="L26" i="55"/>
  <c r="M26" i="55"/>
  <c r="N26" i="55"/>
  <c r="K26" i="55"/>
  <c r="L12" i="55"/>
  <c r="K12" i="55"/>
  <c r="M12" i="55"/>
  <c r="N12" i="55"/>
  <c r="O25" i="58"/>
  <c r="BM25" i="10"/>
  <c r="BI25" i="17"/>
  <c r="K10" i="25"/>
  <c r="L10" i="25"/>
  <c r="M10" i="25"/>
  <c r="N10" i="25"/>
  <c r="K16" i="26"/>
  <c r="M16" i="26"/>
  <c r="N16" i="26"/>
  <c r="M32" i="28"/>
  <c r="L32" i="28"/>
  <c r="O20" i="29"/>
  <c r="M12" i="2"/>
  <c r="BF25" i="2"/>
  <c r="L38" i="5"/>
  <c r="K38" i="5"/>
  <c r="L29" i="7"/>
  <c r="M29" i="7"/>
  <c r="BG25" i="8"/>
  <c r="BO25" i="8"/>
  <c r="BK25" i="10"/>
  <c r="K23" i="10"/>
  <c r="N23" i="10"/>
  <c r="K13" i="11"/>
  <c r="L13" i="11"/>
  <c r="M13" i="11"/>
  <c r="N13" i="11"/>
  <c r="K18" i="12"/>
  <c r="M18" i="12"/>
  <c r="BO25" i="13"/>
  <c r="N30" i="13"/>
  <c r="K30" i="13"/>
  <c r="L30" i="13"/>
  <c r="M30" i="13"/>
  <c r="L18" i="15"/>
  <c r="K33" i="17"/>
  <c r="M33" i="17"/>
  <c r="BK25" i="19"/>
  <c r="BT15" i="21"/>
  <c r="N17" i="23"/>
  <c r="BG25" i="24"/>
  <c r="K29" i="24"/>
  <c r="L29" i="24"/>
  <c r="N29" i="24"/>
  <c r="L19" i="24"/>
  <c r="N19" i="24"/>
  <c r="M19" i="24"/>
  <c r="BP25" i="26"/>
  <c r="BJ15" i="26"/>
  <c r="O13" i="27"/>
  <c r="O35" i="28"/>
  <c r="O29" i="28"/>
  <c r="N16" i="36"/>
  <c r="O16" i="36"/>
  <c r="O34" i="50"/>
  <c r="O20" i="57"/>
  <c r="K20" i="57"/>
  <c r="K40" i="6"/>
  <c r="M40" i="6"/>
  <c r="K31" i="21"/>
  <c r="N31" i="21"/>
  <c r="BL17" i="26"/>
  <c r="K11" i="10"/>
  <c r="L11" i="10"/>
  <c r="M11" i="10"/>
  <c r="N11" i="10"/>
  <c r="BS25" i="13"/>
  <c r="BL19" i="26"/>
  <c r="O49" i="56"/>
  <c r="N49" i="56"/>
  <c r="N12" i="61"/>
  <c r="K31" i="10"/>
  <c r="M31" i="10"/>
  <c r="L29" i="14"/>
  <c r="K29" i="14"/>
  <c r="N29" i="14"/>
  <c r="BM25" i="16"/>
  <c r="L20" i="18"/>
  <c r="K20" i="18"/>
  <c r="M38" i="21"/>
  <c r="N38" i="21"/>
  <c r="K38" i="21"/>
  <c r="L38" i="21"/>
  <c r="BR15" i="21"/>
  <c r="M27" i="23"/>
  <c r="N27" i="23"/>
  <c r="BR11" i="26"/>
  <c r="K19" i="30"/>
  <c r="N32" i="37"/>
  <c r="M32" i="37"/>
  <c r="O25" i="39"/>
  <c r="O34" i="40"/>
  <c r="O45" i="41"/>
  <c r="O35" i="58"/>
  <c r="M29" i="60"/>
  <c r="BJ12" i="21"/>
  <c r="BS25" i="12"/>
  <c r="BM25" i="13"/>
  <c r="K14" i="14"/>
  <c r="L14" i="14"/>
  <c r="N14" i="14"/>
  <c r="M21" i="25"/>
  <c r="N21" i="25"/>
  <c r="K51" i="26"/>
  <c r="L51" i="26"/>
  <c r="M51" i="26"/>
  <c r="N51" i="26"/>
  <c r="BP11" i="26"/>
  <c r="M43" i="47"/>
  <c r="N43" i="47"/>
  <c r="L43" i="47"/>
  <c r="N25" i="49"/>
  <c r="K25" i="49"/>
  <c r="L25" i="49"/>
  <c r="M25" i="49"/>
  <c r="BQ18" i="3"/>
  <c r="K26" i="7"/>
  <c r="M26" i="7"/>
  <c r="O38" i="41"/>
  <c r="L27" i="16"/>
  <c r="M27" i="16"/>
  <c r="BP13" i="21"/>
  <c r="K12" i="32"/>
  <c r="L14" i="2"/>
  <c r="N17" i="3"/>
  <c r="M27" i="3"/>
  <c r="K29" i="8"/>
  <c r="L29" i="8"/>
  <c r="N29" i="8"/>
  <c r="BQ25" i="12"/>
  <c r="N18" i="18"/>
  <c r="M18" i="18"/>
  <c r="N26" i="19"/>
  <c r="L26" i="19"/>
  <c r="M26" i="19"/>
  <c r="N36" i="24"/>
  <c r="K36" i="24"/>
  <c r="M36" i="24"/>
  <c r="BL12" i="26"/>
  <c r="O16" i="54"/>
  <c r="O39" i="55"/>
  <c r="M14" i="2"/>
  <c r="N21" i="2"/>
  <c r="N27" i="3"/>
  <c r="BI25" i="10"/>
  <c r="BO25" i="12"/>
  <c r="K10" i="19"/>
  <c r="L10" i="19"/>
  <c r="M10" i="19"/>
  <c r="BG20" i="21"/>
  <c r="BQ20" i="21" s="1"/>
  <c r="K32" i="23"/>
  <c r="N32" i="23"/>
  <c r="M32" i="23"/>
  <c r="BL26" i="26"/>
  <c r="BN11" i="26"/>
  <c r="O37" i="28"/>
  <c r="O12" i="28"/>
  <c r="O31" i="32"/>
  <c r="M35" i="37"/>
  <c r="O39" i="39"/>
  <c r="O24" i="49"/>
  <c r="O35" i="57"/>
  <c r="N14" i="2"/>
  <c r="K31" i="6"/>
  <c r="M31" i="6"/>
  <c r="K39" i="7"/>
  <c r="L39" i="7"/>
  <c r="N39" i="7"/>
  <c r="K36" i="10"/>
  <c r="M36" i="10"/>
  <c r="N36" i="10"/>
  <c r="K34" i="14"/>
  <c r="L34" i="14"/>
  <c r="M34" i="14"/>
  <c r="N34" i="14"/>
  <c r="BK25" i="16"/>
  <c r="BF25" i="18"/>
  <c r="BT18" i="21"/>
  <c r="K39" i="23"/>
  <c r="L39" i="23"/>
  <c r="M39" i="23"/>
  <c r="N39" i="23"/>
  <c r="K27" i="24"/>
  <c r="L27" i="24"/>
  <c r="M27" i="24"/>
  <c r="N27" i="24"/>
  <c r="O43" i="27"/>
  <c r="O15" i="27"/>
  <c r="K15" i="27"/>
  <c r="O20" i="33"/>
  <c r="O11" i="35"/>
  <c r="O35" i="44"/>
  <c r="O39" i="53"/>
  <c r="M21" i="2"/>
  <c r="K20" i="4"/>
  <c r="M20" i="4"/>
  <c r="M17" i="5"/>
  <c r="N17" i="5"/>
  <c r="K37" i="9"/>
  <c r="L37" i="9"/>
  <c r="M37" i="9"/>
  <c r="N37" i="9"/>
  <c r="BG25" i="11"/>
  <c r="L18" i="11"/>
  <c r="M18" i="11"/>
  <c r="N18" i="11"/>
  <c r="BM25" i="12"/>
  <c r="L17" i="13"/>
  <c r="M17" i="13"/>
  <c r="L23" i="18"/>
  <c r="N23" i="18"/>
  <c r="L10" i="20"/>
  <c r="M10" i="20"/>
  <c r="N10" i="20"/>
  <c r="BR18" i="21"/>
  <c r="BU21" i="26"/>
  <c r="BG13" i="26"/>
  <c r="BI13" i="26" s="1"/>
  <c r="O41" i="30"/>
  <c r="L20" i="31"/>
  <c r="K20" i="31"/>
  <c r="M40" i="53"/>
  <c r="N40" i="53"/>
  <c r="K40" i="53"/>
  <c r="L40" i="53"/>
  <c r="M27" i="6"/>
  <c r="L18" i="6"/>
  <c r="L22" i="9"/>
  <c r="M17" i="10"/>
  <c r="L25" i="15"/>
  <c r="K33" i="20"/>
  <c r="L33" i="20"/>
  <c r="L13" i="20"/>
  <c r="L39" i="21"/>
  <c r="K39" i="21"/>
  <c r="BJ19" i="21"/>
  <c r="BP18" i="21"/>
  <c r="K26" i="22"/>
  <c r="L26" i="22"/>
  <c r="M26" i="22"/>
  <c r="K28" i="23"/>
  <c r="L28" i="23"/>
  <c r="L23" i="23"/>
  <c r="L14" i="24"/>
  <c r="BL25" i="25"/>
  <c r="BM25" i="26"/>
  <c r="L42" i="26"/>
  <c r="L22" i="26"/>
  <c r="N22" i="26"/>
  <c r="O25" i="27"/>
  <c r="O24" i="27"/>
  <c r="N24" i="27"/>
  <c r="N14" i="28"/>
  <c r="M14" i="28"/>
  <c r="K43" i="31"/>
  <c r="O14" i="37"/>
  <c r="L24" i="41"/>
  <c r="M24" i="41"/>
  <c r="N24" i="41"/>
  <c r="O16" i="46"/>
  <c r="M16" i="46"/>
  <c r="O12" i="46"/>
  <c r="BM25" i="5"/>
  <c r="BG25" i="7"/>
  <c r="BS25" i="7"/>
  <c r="N31" i="20"/>
  <c r="M31" i="20"/>
  <c r="BN18" i="21"/>
  <c r="BK14" i="26"/>
  <c r="O31" i="36"/>
  <c r="M31" i="36"/>
  <c r="M35" i="41"/>
  <c r="N35" i="41"/>
  <c r="N49" i="45"/>
  <c r="O49" i="45"/>
  <c r="N24" i="46"/>
  <c r="K24" i="46"/>
  <c r="L24" i="46"/>
  <c r="K43" i="58"/>
  <c r="BL25" i="15"/>
  <c r="BO28" i="21"/>
  <c r="BI17" i="21"/>
  <c r="BQ16" i="26"/>
  <c r="O19" i="27"/>
  <c r="O41" i="36"/>
  <c r="L41" i="36"/>
  <c r="O32" i="59"/>
  <c r="BG25" i="15"/>
  <c r="BJ28" i="21"/>
  <c r="BR19" i="26"/>
  <c r="BP15" i="26"/>
  <c r="BQ21" i="26"/>
  <c r="N38" i="27"/>
  <c r="K38" i="27"/>
  <c r="M38" i="27"/>
  <c r="O32" i="29"/>
  <c r="L31" i="29"/>
  <c r="K31" i="29"/>
  <c r="O16" i="29"/>
  <c r="O40" i="38"/>
  <c r="O41" i="45"/>
  <c r="N41" i="45"/>
  <c r="O26" i="45"/>
  <c r="L31" i="48"/>
  <c r="K31" i="48"/>
  <c r="O35" i="54"/>
  <c r="BO25" i="9"/>
  <c r="L37" i="11"/>
  <c r="L13" i="13"/>
  <c r="M17" i="14"/>
  <c r="M23" i="15"/>
  <c r="M15" i="15"/>
  <c r="M33" i="16"/>
  <c r="M11" i="16"/>
  <c r="M39" i="17"/>
  <c r="M40" i="19"/>
  <c r="L27" i="20"/>
  <c r="K24" i="23"/>
  <c r="BQ11" i="23" s="1"/>
  <c r="N24" i="23"/>
  <c r="M37" i="24"/>
  <c r="M15" i="24"/>
  <c r="M14" i="25"/>
  <c r="K50" i="26"/>
  <c r="L50" i="26"/>
  <c r="M50" i="26"/>
  <c r="M48" i="26"/>
  <c r="M43" i="26"/>
  <c r="BH21" i="26"/>
  <c r="BJ12" i="26"/>
  <c r="BG10" i="26"/>
  <c r="O14" i="29"/>
  <c r="K26" i="30"/>
  <c r="N26" i="30"/>
  <c r="O28" i="34"/>
  <c r="K34" i="38"/>
  <c r="L34" i="38"/>
  <c r="N34" i="38"/>
  <c r="N15" i="59"/>
  <c r="K15" i="59"/>
  <c r="BK25" i="13"/>
  <c r="BS25" i="17"/>
  <c r="K34" i="20"/>
  <c r="N34" i="20"/>
  <c r="BJ16" i="26"/>
  <c r="BN15" i="26"/>
  <c r="BR13" i="26"/>
  <c r="M17" i="26"/>
  <c r="L17" i="26"/>
  <c r="BT12" i="26"/>
  <c r="O36" i="28"/>
  <c r="O35" i="36"/>
  <c r="O45" i="37"/>
  <c r="O29" i="44"/>
  <c r="L29" i="44"/>
  <c r="O49" i="51"/>
  <c r="L20" i="59"/>
  <c r="K20" i="59"/>
  <c r="BF25" i="8"/>
  <c r="BM25" i="9"/>
  <c r="BM25" i="11"/>
  <c r="BI25" i="14"/>
  <c r="K15" i="15"/>
  <c r="BQ25" i="17"/>
  <c r="BI25" i="19"/>
  <c r="L23" i="19"/>
  <c r="M23" i="19"/>
  <c r="N23" i="19"/>
  <c r="BI18" i="21"/>
  <c r="BG12" i="21"/>
  <c r="BU12" i="21" s="1"/>
  <c r="M39" i="22"/>
  <c r="N39" i="22"/>
  <c r="L10" i="22"/>
  <c r="M10" i="22"/>
  <c r="N10" i="22"/>
  <c r="BQ25" i="24"/>
  <c r="K37" i="24"/>
  <c r="K15" i="24"/>
  <c r="K34" i="25"/>
  <c r="L34" i="25"/>
  <c r="M34" i="25"/>
  <c r="N34" i="25"/>
  <c r="BJ28" i="26"/>
  <c r="BP13" i="26"/>
  <c r="BR12" i="26"/>
  <c r="O29" i="32"/>
  <c r="K29" i="32"/>
  <c r="N32" i="35"/>
  <c r="M32" i="35"/>
  <c r="K32" i="35"/>
  <c r="L32" i="35"/>
  <c r="O24" i="35"/>
  <c r="N15" i="36"/>
  <c r="L15" i="36"/>
  <c r="K15" i="36"/>
  <c r="M15" i="36"/>
  <c r="O14" i="36"/>
  <c r="K14" i="36"/>
  <c r="K16" i="37"/>
  <c r="O31" i="39"/>
  <c r="L24" i="50"/>
  <c r="M24" i="50"/>
  <c r="N24" i="50"/>
  <c r="K13" i="52"/>
  <c r="O13" i="52"/>
  <c r="BO25" i="17"/>
  <c r="BQ25" i="20"/>
  <c r="BP19" i="21"/>
  <c r="BL17" i="21"/>
  <c r="L25" i="21"/>
  <c r="K25" i="21"/>
  <c r="L27" i="22"/>
  <c r="M27" i="22"/>
  <c r="N27" i="22"/>
  <c r="BO25" i="24"/>
  <c r="M12" i="26"/>
  <c r="N12" i="26"/>
  <c r="BT10" i="26"/>
  <c r="M24" i="33"/>
  <c r="O24" i="33"/>
  <c r="K31" i="35"/>
  <c r="O20" i="37"/>
  <c r="M20" i="37"/>
  <c r="N35" i="46"/>
  <c r="L35" i="46"/>
  <c r="M35" i="46"/>
  <c r="O29" i="46"/>
  <c r="K29" i="46"/>
  <c r="M31" i="50"/>
  <c r="K31" i="50"/>
  <c r="L31" i="50"/>
  <c r="BO25" i="20"/>
  <c r="BR10" i="26"/>
  <c r="O32" i="27"/>
  <c r="K25" i="27"/>
  <c r="L25" i="27"/>
  <c r="M25" i="27"/>
  <c r="N25" i="27"/>
  <c r="O40" i="28"/>
  <c r="N35" i="29"/>
  <c r="K35" i="29"/>
  <c r="O26" i="35"/>
  <c r="O12" i="39"/>
  <c r="N35" i="49"/>
  <c r="K35" i="49"/>
  <c r="L35" i="49"/>
  <c r="M35" i="49"/>
  <c r="O32" i="54"/>
  <c r="K20" i="58"/>
  <c r="BK25" i="4"/>
  <c r="K24" i="10"/>
  <c r="N24" i="10"/>
  <c r="BI25" i="2"/>
  <c r="BJ25" i="10"/>
  <c r="BF25" i="12"/>
  <c r="BL25" i="12" s="1"/>
  <c r="BM25" i="17"/>
  <c r="BN19" i="21"/>
  <c r="BG19" i="21"/>
  <c r="BO19" i="21" s="1"/>
  <c r="BG26" i="26"/>
  <c r="BU26" i="26" s="1"/>
  <c r="BH16" i="26"/>
  <c r="O34" i="29"/>
  <c r="O49" i="33"/>
  <c r="O19" i="33"/>
  <c r="K19" i="33"/>
  <c r="BT28" i="26"/>
  <c r="BL15" i="26"/>
  <c r="BJ13" i="26"/>
  <c r="BP12" i="26"/>
  <c r="BJ10" i="26"/>
  <c r="K34" i="31"/>
  <c r="M34" i="31"/>
  <c r="M34" i="36"/>
  <c r="K14" i="39"/>
  <c r="O14" i="39"/>
  <c r="N32" i="41"/>
  <c r="L32" i="41"/>
  <c r="M32" i="41"/>
  <c r="K32" i="41"/>
  <c r="O24" i="60"/>
  <c r="K24" i="60"/>
  <c r="O35" i="61"/>
  <c r="L35" i="61"/>
  <c r="BP17" i="21"/>
  <c r="BM15" i="21"/>
  <c r="BT14" i="21"/>
  <c r="BF25" i="22"/>
  <c r="BR28" i="26"/>
  <c r="M47" i="32"/>
  <c r="N47" i="32"/>
  <c r="O26" i="36"/>
  <c r="M31" i="38"/>
  <c r="N31" i="38"/>
  <c r="K31" i="38"/>
  <c r="K32" i="50"/>
  <c r="O16" i="53"/>
  <c r="O32" i="58"/>
  <c r="N32" i="58"/>
  <c r="BL20" i="21"/>
  <c r="BJ18" i="21"/>
  <c r="BR14" i="21"/>
  <c r="BT12" i="21"/>
  <c r="BP28" i="26"/>
  <c r="BT19" i="26"/>
  <c r="BN13" i="26"/>
  <c r="BO12" i="26"/>
  <c r="BH12" i="26"/>
  <c r="BL11" i="26"/>
  <c r="O14" i="38"/>
  <c r="O20" i="51"/>
  <c r="O27" i="52"/>
  <c r="L27" i="52"/>
  <c r="BP14" i="21"/>
  <c r="BR12" i="21"/>
  <c r="BH28" i="26"/>
  <c r="BT16" i="26"/>
  <c r="BP14" i="26"/>
  <c r="O36" i="30"/>
  <c r="O16" i="38"/>
  <c r="O24" i="39"/>
  <c r="O23" i="39"/>
  <c r="O25" i="52"/>
  <c r="BN15" i="21"/>
  <c r="M22" i="21"/>
  <c r="BJ13" i="21"/>
  <c r="BL12" i="21"/>
  <c r="M15" i="21"/>
  <c r="BH12" i="21"/>
  <c r="K37" i="22"/>
  <c r="M13" i="22"/>
  <c r="K26" i="23"/>
  <c r="K38" i="24"/>
  <c r="BI12" i="24" s="1"/>
  <c r="BS25" i="25"/>
  <c r="BL28" i="26"/>
  <c r="BT23" i="26"/>
  <c r="BR20" i="26"/>
  <c r="BP19" i="26"/>
  <c r="BG15" i="26"/>
  <c r="BO15" i="26" s="1"/>
  <c r="O26" i="30"/>
  <c r="K29" i="31"/>
  <c r="O32" i="40"/>
  <c r="K13" i="42"/>
  <c r="O38" i="47"/>
  <c r="K38" i="47"/>
  <c r="O26" i="48"/>
  <c r="K39" i="58"/>
  <c r="O39" i="58"/>
  <c r="BJ17" i="21"/>
  <c r="L22" i="21"/>
  <c r="BF25" i="23"/>
  <c r="BN25" i="23" s="1"/>
  <c r="BQ25" i="25"/>
  <c r="M25" i="30"/>
  <c r="L25" i="30"/>
  <c r="M37" i="38"/>
  <c r="N37" i="38"/>
  <c r="K37" i="38"/>
  <c r="N49" i="41"/>
  <c r="K28" i="43"/>
  <c r="O16" i="43"/>
  <c r="O38" i="48"/>
  <c r="K38" i="48"/>
  <c r="M13" i="54"/>
  <c r="M26" i="59"/>
  <c r="BH18" i="21"/>
  <c r="BG10" i="21"/>
  <c r="BQ10" i="21" s="1"/>
  <c r="BK25" i="22"/>
  <c r="BP23" i="26"/>
  <c r="BN19" i="26"/>
  <c r="K39" i="28"/>
  <c r="N32" i="31"/>
  <c r="K32" i="31"/>
  <c r="M32" i="31"/>
  <c r="K47" i="36"/>
  <c r="L47" i="36"/>
  <c r="M40" i="40"/>
  <c r="M41" i="42"/>
  <c r="O24" i="42"/>
  <c r="K24" i="42"/>
  <c r="L41" i="43"/>
  <c r="O12" i="49"/>
  <c r="L13" i="54"/>
  <c r="O35" i="56"/>
  <c r="K23" i="58"/>
  <c r="O16" i="59"/>
  <c r="O35" i="60"/>
  <c r="BS25" i="20"/>
  <c r="BG16" i="21"/>
  <c r="BL11" i="21"/>
  <c r="BG22" i="26"/>
  <c r="BG18" i="26"/>
  <c r="BS18" i="26" s="1"/>
  <c r="K32" i="36"/>
  <c r="L12" i="38"/>
  <c r="K12" i="38"/>
  <c r="K13" i="54"/>
  <c r="N15" i="55"/>
  <c r="L15" i="55"/>
  <c r="M15" i="55"/>
  <c r="K15" i="55"/>
  <c r="L24" i="56"/>
  <c r="K24" i="56"/>
  <c r="M24" i="56"/>
  <c r="N24" i="56"/>
  <c r="BH13" i="21"/>
  <c r="BG25" i="23"/>
  <c r="BS25" i="23"/>
  <c r="BG28" i="26"/>
  <c r="BO28" i="26" s="1"/>
  <c r="BN23" i="26"/>
  <c r="BH22" i="26"/>
  <c r="N15" i="32"/>
  <c r="O12" i="36"/>
  <c r="O36" i="43"/>
  <c r="O35" i="47"/>
  <c r="K21" i="52"/>
  <c r="N21" i="52"/>
  <c r="O47" i="55"/>
  <c r="L41" i="39"/>
  <c r="M41" i="39"/>
  <c r="N41" i="39"/>
  <c r="O35" i="39"/>
  <c r="N40" i="40"/>
  <c r="L40" i="40"/>
  <c r="K41" i="42"/>
  <c r="N41" i="42"/>
  <c r="M41" i="43"/>
  <c r="N41" i="43"/>
  <c r="K40" i="47"/>
  <c r="L40" i="47"/>
  <c r="O12" i="54"/>
  <c r="BK25" i="8"/>
  <c r="BO25" i="11"/>
  <c r="BS25" i="15"/>
  <c r="BG25" i="16"/>
  <c r="BK25" i="17"/>
  <c r="BP28" i="21"/>
  <c r="BT16" i="21"/>
  <c r="BR10" i="21"/>
  <c r="BI25" i="22"/>
  <c r="BO25" i="23"/>
  <c r="BN26" i="26"/>
  <c r="BT18" i="26"/>
  <c r="K43" i="32"/>
  <c r="K40" i="32"/>
  <c r="K32" i="34"/>
  <c r="O12" i="35"/>
  <c r="K12" i="35"/>
  <c r="O19" i="42"/>
  <c r="O41" i="47"/>
  <c r="O35" i="48"/>
  <c r="N35" i="48"/>
  <c r="O35" i="52"/>
  <c r="O32" i="53"/>
  <c r="M32" i="53"/>
  <c r="K25" i="60"/>
  <c r="L25" i="60"/>
  <c r="M25" i="60"/>
  <c r="N25" i="60"/>
  <c r="O16" i="42"/>
  <c r="BM25" i="24"/>
  <c r="BR17" i="26"/>
  <c r="BT13" i="26"/>
  <c r="K26" i="31"/>
  <c r="K31" i="33"/>
  <c r="O13" i="35"/>
  <c r="N45" i="40"/>
  <c r="K45" i="40"/>
  <c r="K37" i="40"/>
  <c r="K43" i="42"/>
  <c r="K16" i="47"/>
  <c r="O13" i="47"/>
  <c r="O36" i="50"/>
  <c r="M47" i="51"/>
  <c r="O18" i="58"/>
  <c r="N29" i="59"/>
  <c r="O11" i="59"/>
  <c r="O37" i="39"/>
  <c r="O32" i="42"/>
  <c r="O47" i="44"/>
  <c r="N45" i="49"/>
  <c r="M45" i="61"/>
  <c r="N45" i="61"/>
  <c r="O40" i="40"/>
  <c r="O19" i="43"/>
  <c r="O40" i="50"/>
  <c r="O15" i="50"/>
  <c r="O16" i="56"/>
  <c r="K49" i="57"/>
  <c r="O28" i="36"/>
  <c r="K28" i="36"/>
  <c r="O13" i="41"/>
  <c r="O32" i="49"/>
  <c r="O45" i="50"/>
  <c r="O24" i="57"/>
  <c r="O13" i="59"/>
  <c r="K34" i="44"/>
  <c r="N34" i="44"/>
  <c r="O38" i="45"/>
  <c r="K38" i="45"/>
  <c r="O12" i="48"/>
  <c r="L37" i="52"/>
  <c r="K37" i="52"/>
  <c r="O49" i="54"/>
  <c r="K49" i="54"/>
  <c r="O16" i="58"/>
  <c r="K16" i="58"/>
  <c r="O11" i="58"/>
  <c r="K11" i="58"/>
  <c r="N34" i="53"/>
  <c r="L34" i="53"/>
  <c r="M34" i="53"/>
  <c r="K34" i="53"/>
  <c r="L39" i="59"/>
  <c r="O39" i="59"/>
  <c r="O32" i="46"/>
  <c r="K13" i="50"/>
  <c r="L13" i="50"/>
  <c r="M13" i="50"/>
  <c r="N13" i="50"/>
  <c r="K14" i="55"/>
  <c r="O20" i="56"/>
  <c r="K20" i="56"/>
  <c r="N11" i="59"/>
  <c r="O32" i="43"/>
  <c r="N32" i="43"/>
  <c r="O25" i="43"/>
  <c r="K25" i="43"/>
  <c r="N24" i="44"/>
  <c r="O28" i="45"/>
  <c r="O24" i="48"/>
  <c r="O13" i="57"/>
  <c r="N29" i="38"/>
  <c r="O39" i="41"/>
  <c r="K37" i="44"/>
  <c r="L37" i="44"/>
  <c r="M37" i="44"/>
  <c r="N37" i="44"/>
  <c r="M24" i="44"/>
  <c r="N20" i="46"/>
  <c r="O36" i="49"/>
  <c r="O34" i="38"/>
  <c r="L29" i="38"/>
  <c r="O15" i="39"/>
  <c r="O36" i="44"/>
  <c r="L24" i="44"/>
  <c r="O49" i="46"/>
  <c r="O37" i="49"/>
  <c r="O13" i="53"/>
  <c r="L16" i="56"/>
  <c r="O16" i="31"/>
  <c r="K29" i="38"/>
  <c r="O16" i="39"/>
  <c r="O24" i="40"/>
  <c r="O49" i="43"/>
  <c r="O23" i="47"/>
  <c r="M49" i="50"/>
  <c r="O40" i="51"/>
  <c r="O24" i="51"/>
  <c r="O16" i="55"/>
  <c r="K26" i="60"/>
  <c r="M47" i="56"/>
  <c r="N47" i="56"/>
  <c r="O11" i="56"/>
  <c r="L24" i="61"/>
  <c r="O19" i="55"/>
  <c r="K19" i="55"/>
  <c r="K24" i="61"/>
  <c r="O34" i="49"/>
  <c r="O34" i="56"/>
  <c r="M34" i="56"/>
  <c r="O16" i="61"/>
  <c r="N16" i="61"/>
  <c r="K39" i="54"/>
  <c r="O39" i="54"/>
  <c r="O20" i="54"/>
  <c r="O13" i="56"/>
  <c r="N29" i="58"/>
  <c r="L39" i="43"/>
  <c r="O39" i="43"/>
  <c r="L41" i="49"/>
  <c r="O18" i="47"/>
  <c r="K41" i="49"/>
  <c r="O47" i="52"/>
  <c r="O20" i="61"/>
  <c r="K20" i="61"/>
  <c r="O32" i="51"/>
  <c r="N32" i="51"/>
  <c r="O47" i="53"/>
  <c r="O26" i="53"/>
  <c r="N26" i="53"/>
  <c r="O36" i="55"/>
  <c r="O20" i="47"/>
  <c r="K26" i="57"/>
  <c r="O49" i="58"/>
  <c r="K49" i="58"/>
  <c r="N47" i="40"/>
  <c r="O49" i="53"/>
  <c r="M20" i="53"/>
  <c r="O43" i="55"/>
  <c r="K43" i="57"/>
  <c r="O24" i="59"/>
  <c r="N24" i="59"/>
  <c r="K20" i="60"/>
  <c r="L16" i="60"/>
  <c r="N29" i="41"/>
  <c r="O31" i="61"/>
  <c r="K26" i="43"/>
  <c r="M32" i="48"/>
  <c r="O39" i="57"/>
  <c r="O32" i="60"/>
  <c r="O16" i="60"/>
  <c r="M14" i="48"/>
  <c r="N10" i="52"/>
  <c r="K49" i="55"/>
  <c r="O16" i="45"/>
  <c r="K26" i="32"/>
  <c r="O35" i="32"/>
  <c r="O32" i="32"/>
  <c r="O49" i="32"/>
  <c r="L29" i="32"/>
  <c r="O13" i="32"/>
  <c r="O34" i="32"/>
  <c r="K49" i="32"/>
  <c r="O24" i="32"/>
  <c r="K35" i="61"/>
  <c r="K47" i="61"/>
  <c r="L47" i="61"/>
  <c r="M47" i="61"/>
  <c r="N47" i="61"/>
  <c r="O15" i="61"/>
  <c r="M29" i="61"/>
  <c r="N29" i="61"/>
  <c r="K16" i="61"/>
  <c r="M16" i="61"/>
  <c r="L16" i="61"/>
  <c r="L43" i="61"/>
  <c r="M43" i="61"/>
  <c r="N43" i="61"/>
  <c r="L32" i="61"/>
  <c r="K32" i="61"/>
  <c r="M12" i="61"/>
  <c r="O28" i="61"/>
  <c r="O25" i="61"/>
  <c r="L20" i="61"/>
  <c r="N40" i="61"/>
  <c r="M40" i="61"/>
  <c r="L40" i="61"/>
  <c r="L29" i="61"/>
  <c r="K29" i="61"/>
  <c r="K39" i="61"/>
  <c r="L39" i="61"/>
  <c r="M39" i="61"/>
  <c r="K49" i="61"/>
  <c r="L49" i="61"/>
  <c r="M49" i="61"/>
  <c r="N49" i="61"/>
  <c r="O10" i="61"/>
  <c r="O22" i="61"/>
  <c r="L26" i="61"/>
  <c r="M26" i="61"/>
  <c r="N26" i="61"/>
  <c r="K43" i="61"/>
  <c r="M32" i="61"/>
  <c r="O27" i="61"/>
  <c r="O11" i="60"/>
  <c r="O13" i="60"/>
  <c r="O34" i="60"/>
  <c r="O19" i="60"/>
  <c r="N15" i="60"/>
  <c r="K15" i="60"/>
  <c r="L15" i="60"/>
  <c r="M15" i="60"/>
  <c r="K49" i="60"/>
  <c r="L49" i="60"/>
  <c r="M49" i="60"/>
  <c r="N49" i="60"/>
  <c r="N20" i="60"/>
  <c r="O17" i="60"/>
  <c r="O14" i="60"/>
  <c r="L43" i="60"/>
  <c r="M43" i="60"/>
  <c r="N43" i="60"/>
  <c r="O10" i="60"/>
  <c r="O33" i="60"/>
  <c r="O22" i="60"/>
  <c r="O23" i="60"/>
  <c r="K16" i="60"/>
  <c r="M16" i="60"/>
  <c r="O15" i="60"/>
  <c r="O37" i="60"/>
  <c r="O45" i="60"/>
  <c r="N40" i="60"/>
  <c r="N31" i="60"/>
  <c r="M40" i="60"/>
  <c r="N38" i="60"/>
  <c r="M31" i="60"/>
  <c r="N24" i="60"/>
  <c r="L40" i="60"/>
  <c r="M38" i="60"/>
  <c r="L31" i="60"/>
  <c r="L29" i="60"/>
  <c r="L38" i="60"/>
  <c r="K29" i="60"/>
  <c r="K39" i="60"/>
  <c r="M39" i="60"/>
  <c r="L12" i="60"/>
  <c r="M12" i="60"/>
  <c r="N12" i="60"/>
  <c r="O15" i="59"/>
  <c r="O38" i="59"/>
  <c r="O31" i="59"/>
  <c r="O43" i="59"/>
  <c r="O10" i="59"/>
  <c r="M15" i="59"/>
  <c r="K35" i="59"/>
  <c r="L35" i="59"/>
  <c r="M35" i="59"/>
  <c r="O33" i="59"/>
  <c r="K11" i="59"/>
  <c r="K38" i="59"/>
  <c r="L38" i="59"/>
  <c r="M38" i="59"/>
  <c r="N38" i="59"/>
  <c r="L25" i="59"/>
  <c r="M25" i="59"/>
  <c r="N25" i="59"/>
  <c r="O18" i="59"/>
  <c r="K39" i="59"/>
  <c r="N39" i="59"/>
  <c r="L15" i="59"/>
  <c r="O30" i="59"/>
  <c r="O25" i="59"/>
  <c r="O28" i="59"/>
  <c r="K24" i="59"/>
  <c r="K16" i="59"/>
  <c r="L16" i="59"/>
  <c r="M16" i="59"/>
  <c r="N16" i="59"/>
  <c r="M47" i="59"/>
  <c r="O19" i="59"/>
  <c r="O17" i="59"/>
  <c r="L47" i="59"/>
  <c r="O26" i="59"/>
  <c r="K49" i="59"/>
  <c r="L49" i="59"/>
  <c r="M49" i="59"/>
  <c r="N49" i="59"/>
  <c r="O49" i="59"/>
  <c r="N12" i="59"/>
  <c r="M43" i="59"/>
  <c r="M20" i="59"/>
  <c r="M12" i="59"/>
  <c r="N43" i="59"/>
  <c r="N20" i="59"/>
  <c r="O38" i="58"/>
  <c r="M43" i="58"/>
  <c r="O43" i="58"/>
  <c r="O29" i="58"/>
  <c r="L26" i="58"/>
  <c r="M26" i="58"/>
  <c r="N26" i="58"/>
  <c r="L16" i="58"/>
  <c r="M16" i="58"/>
  <c r="L12" i="58"/>
  <c r="M12" i="58"/>
  <c r="N12" i="58"/>
  <c r="N20" i="58"/>
  <c r="L39" i="58"/>
  <c r="M39" i="58"/>
  <c r="O20" i="58"/>
  <c r="O14" i="58"/>
  <c r="M32" i="58"/>
  <c r="L32" i="58"/>
  <c r="K32" i="58"/>
  <c r="O19" i="58"/>
  <c r="N11" i="58"/>
  <c r="N19" i="58"/>
  <c r="M11" i="58"/>
  <c r="M19" i="58"/>
  <c r="L19" i="58"/>
  <c r="O15" i="58"/>
  <c r="M29" i="58"/>
  <c r="K26" i="58"/>
  <c r="L38" i="57"/>
  <c r="M38" i="57"/>
  <c r="N38" i="57"/>
  <c r="K38" i="57"/>
  <c r="O41" i="57"/>
  <c r="L24" i="57"/>
  <c r="K24" i="57"/>
  <c r="L20" i="57"/>
  <c r="M20" i="57"/>
  <c r="N20" i="57"/>
  <c r="M29" i="57"/>
  <c r="N29" i="57"/>
  <c r="O19" i="57"/>
  <c r="O47" i="57"/>
  <c r="O21" i="57"/>
  <c r="O30" i="57"/>
  <c r="O28" i="57"/>
  <c r="N16" i="57"/>
  <c r="K16" i="57"/>
  <c r="L16" i="57"/>
  <c r="M16" i="57"/>
  <c r="L26" i="57"/>
  <c r="M26" i="57"/>
  <c r="N26" i="57"/>
  <c r="O31" i="57"/>
  <c r="M18" i="57"/>
  <c r="L18" i="57"/>
  <c r="K18" i="57"/>
  <c r="O33" i="57"/>
  <c r="K34" i="57"/>
  <c r="N34" i="57"/>
  <c r="M34" i="57"/>
  <c r="L34" i="57"/>
  <c r="O15" i="57"/>
  <c r="O40" i="57"/>
  <c r="L12" i="57"/>
  <c r="M12" i="57"/>
  <c r="N12" i="57"/>
  <c r="L49" i="57"/>
  <c r="M49" i="57"/>
  <c r="N49" i="57"/>
  <c r="K27" i="57"/>
  <c r="M27" i="57"/>
  <c r="L27" i="57"/>
  <c r="N27" i="57"/>
  <c r="O25" i="57"/>
  <c r="M39" i="57"/>
  <c r="N39" i="57"/>
  <c r="K39" i="57"/>
  <c r="L39" i="57"/>
  <c r="O37" i="57"/>
  <c r="O32" i="57"/>
  <c r="O49" i="57"/>
  <c r="O23" i="57"/>
  <c r="O17" i="57"/>
  <c r="N15" i="56"/>
  <c r="K15" i="56"/>
  <c r="L15" i="56"/>
  <c r="M15" i="56"/>
  <c r="O14" i="56"/>
  <c r="L12" i="56"/>
  <c r="M12" i="56"/>
  <c r="N12" i="56"/>
  <c r="N39" i="56"/>
  <c r="K39" i="56"/>
  <c r="L39" i="56"/>
  <c r="M39" i="56"/>
  <c r="O31" i="56"/>
  <c r="M29" i="56"/>
  <c r="N29" i="56"/>
  <c r="O37" i="56"/>
  <c r="L26" i="56"/>
  <c r="M26" i="56"/>
  <c r="N26" i="56"/>
  <c r="O10" i="56"/>
  <c r="O36" i="56"/>
  <c r="M32" i="56"/>
  <c r="O27" i="56"/>
  <c r="L32" i="56"/>
  <c r="O19" i="56"/>
  <c r="K32" i="56"/>
  <c r="O28" i="56"/>
  <c r="N19" i="56"/>
  <c r="O33" i="56"/>
  <c r="N28" i="56"/>
  <c r="O18" i="56"/>
  <c r="K16" i="56"/>
  <c r="M28" i="56"/>
  <c r="L28" i="56"/>
  <c r="L49" i="56"/>
  <c r="L43" i="56"/>
  <c r="M43" i="56"/>
  <c r="N43" i="56"/>
  <c r="O17" i="56"/>
  <c r="O32" i="56"/>
  <c r="O40" i="56"/>
  <c r="L20" i="56"/>
  <c r="M20" i="56"/>
  <c r="N20" i="56"/>
  <c r="L29" i="56"/>
  <c r="O41" i="55"/>
  <c r="K34" i="55"/>
  <c r="M34" i="55"/>
  <c r="N34" i="55"/>
  <c r="L34" i="55"/>
  <c r="O22" i="55"/>
  <c r="K10" i="55"/>
  <c r="L10" i="55"/>
  <c r="M10" i="55"/>
  <c r="N10" i="55"/>
  <c r="K18" i="55"/>
  <c r="M18" i="55"/>
  <c r="N18" i="55"/>
  <c r="L18" i="55"/>
  <c r="O23" i="55"/>
  <c r="N25" i="55"/>
  <c r="M25" i="55"/>
  <c r="K25" i="55"/>
  <c r="L25" i="55"/>
  <c r="O12" i="55"/>
  <c r="M38" i="55"/>
  <c r="N38" i="55"/>
  <c r="O26" i="55"/>
  <c r="K39" i="55"/>
  <c r="L39" i="55"/>
  <c r="M39" i="55"/>
  <c r="N39" i="55"/>
  <c r="O37" i="55"/>
  <c r="K32" i="55"/>
  <c r="L32" i="55"/>
  <c r="M32" i="55"/>
  <c r="N32" i="55"/>
  <c r="N14" i="55"/>
  <c r="M14" i="55"/>
  <c r="O13" i="55"/>
  <c r="L35" i="55"/>
  <c r="M35" i="55"/>
  <c r="N35" i="55"/>
  <c r="L24" i="55"/>
  <c r="M24" i="55"/>
  <c r="N24" i="55"/>
  <c r="M31" i="55"/>
  <c r="O28" i="55"/>
  <c r="L31" i="55"/>
  <c r="K29" i="55"/>
  <c r="L29" i="55"/>
  <c r="M29" i="55"/>
  <c r="N29" i="55"/>
  <c r="L49" i="55"/>
  <c r="N49" i="55"/>
  <c r="O18" i="55"/>
  <c r="L16" i="55"/>
  <c r="K16" i="55"/>
  <c r="M16" i="55"/>
  <c r="N16" i="55"/>
  <c r="L49" i="54"/>
  <c r="K32" i="54"/>
  <c r="L32" i="54"/>
  <c r="M32" i="54"/>
  <c r="N32" i="54"/>
  <c r="L30" i="54"/>
  <c r="K29" i="54"/>
  <c r="L29" i="54"/>
  <c r="M29" i="54"/>
  <c r="N29" i="54"/>
  <c r="K15" i="54"/>
  <c r="L39" i="54"/>
  <c r="M39" i="54"/>
  <c r="L38" i="54"/>
  <c r="M38" i="54"/>
  <c r="N38" i="54"/>
  <c r="O45" i="54"/>
  <c r="O19" i="54"/>
  <c r="O47" i="54"/>
  <c r="M17" i="54"/>
  <c r="N17" i="54"/>
  <c r="M16" i="54"/>
  <c r="K16" i="54"/>
  <c r="L16" i="54"/>
  <c r="N16" i="54"/>
  <c r="K35" i="54"/>
  <c r="L35" i="54"/>
  <c r="M35" i="54"/>
  <c r="N35" i="54"/>
  <c r="O25" i="54"/>
  <c r="N39" i="54"/>
  <c r="O10" i="54"/>
  <c r="K24" i="54"/>
  <c r="L24" i="54"/>
  <c r="M24" i="54"/>
  <c r="N24" i="54"/>
  <c r="M30" i="54"/>
  <c r="N30" i="54"/>
  <c r="O28" i="54"/>
  <c r="O27" i="54"/>
  <c r="O43" i="54"/>
  <c r="O40" i="54"/>
  <c r="N27" i="54"/>
  <c r="N21" i="54"/>
  <c r="M27" i="54"/>
  <c r="M21" i="54"/>
  <c r="O15" i="53"/>
  <c r="M39" i="53"/>
  <c r="N39" i="53"/>
  <c r="K39" i="53"/>
  <c r="L39" i="53"/>
  <c r="L32" i="53"/>
  <c r="L14" i="53"/>
  <c r="K32" i="53"/>
  <c r="M24" i="53"/>
  <c r="K14" i="53"/>
  <c r="O33" i="53"/>
  <c r="K49" i="53"/>
  <c r="L49" i="53"/>
  <c r="M49" i="53"/>
  <c r="N49" i="53"/>
  <c r="N47" i="53"/>
  <c r="K12" i="53"/>
  <c r="M12" i="53"/>
  <c r="N12" i="53"/>
  <c r="L12" i="53"/>
  <c r="K43" i="53"/>
  <c r="L43" i="53"/>
  <c r="M43" i="53"/>
  <c r="N43" i="53"/>
  <c r="O17" i="53"/>
  <c r="O38" i="53"/>
  <c r="O23" i="53"/>
  <c r="N16" i="53"/>
  <c r="K16" i="53"/>
  <c r="L16" i="53"/>
  <c r="M16" i="53"/>
  <c r="K26" i="53"/>
  <c r="M26" i="53"/>
  <c r="O11" i="53"/>
  <c r="L29" i="53"/>
  <c r="N29" i="53"/>
  <c r="M29" i="53"/>
  <c r="L20" i="53"/>
  <c r="O12" i="53"/>
  <c r="O30" i="53"/>
  <c r="O40" i="53"/>
  <c r="O41" i="53"/>
  <c r="O19" i="53"/>
  <c r="O28" i="53"/>
  <c r="N14" i="53"/>
  <c r="O45" i="53"/>
  <c r="O38" i="52"/>
  <c r="N40" i="52"/>
  <c r="K40" i="52"/>
  <c r="L40" i="52"/>
  <c r="M40" i="52"/>
  <c r="L43" i="52"/>
  <c r="M43" i="52"/>
  <c r="N43" i="52"/>
  <c r="K43" i="52"/>
  <c r="K47" i="52"/>
  <c r="L47" i="52"/>
  <c r="M47" i="52"/>
  <c r="N47" i="52"/>
  <c r="L26" i="52"/>
  <c r="M26" i="52"/>
  <c r="N26" i="52"/>
  <c r="K26" i="52"/>
  <c r="L34" i="52"/>
  <c r="M34" i="52"/>
  <c r="N34" i="52"/>
  <c r="O31" i="52"/>
  <c r="O33" i="52"/>
  <c r="L16" i="52"/>
  <c r="K16" i="52"/>
  <c r="N16" i="52"/>
  <c r="O11" i="52"/>
  <c r="N28" i="52"/>
  <c r="K24" i="52"/>
  <c r="M28" i="52"/>
  <c r="L28" i="52"/>
  <c r="N13" i="52"/>
  <c r="M13" i="52"/>
  <c r="L13" i="52"/>
  <c r="L21" i="52"/>
  <c r="M21" i="52"/>
  <c r="O30" i="52"/>
  <c r="M29" i="52"/>
  <c r="N29" i="52"/>
  <c r="L14" i="52"/>
  <c r="M14" i="52"/>
  <c r="N14" i="52"/>
  <c r="O41" i="52"/>
  <c r="K49" i="52"/>
  <c r="M49" i="52"/>
  <c r="L49" i="52"/>
  <c r="M17" i="52"/>
  <c r="N17" i="52"/>
  <c r="M10" i="52"/>
  <c r="N18" i="52"/>
  <c r="L10" i="52"/>
  <c r="M18" i="52"/>
  <c r="M37" i="52"/>
  <c r="N37" i="52"/>
  <c r="N24" i="52"/>
  <c r="M27" i="52"/>
  <c r="M24" i="52"/>
  <c r="O23" i="51"/>
  <c r="M14" i="51"/>
  <c r="L14" i="51"/>
  <c r="O33" i="51"/>
  <c r="O22" i="51"/>
  <c r="O39" i="51"/>
  <c r="K43" i="51"/>
  <c r="M43" i="51"/>
  <c r="N43" i="51"/>
  <c r="L43" i="51"/>
  <c r="K49" i="51"/>
  <c r="L49" i="51"/>
  <c r="M49" i="51"/>
  <c r="N49" i="51"/>
  <c r="K12" i="51"/>
  <c r="M12" i="51"/>
  <c r="N12" i="51"/>
  <c r="L12" i="51"/>
  <c r="O10" i="51"/>
  <c r="L29" i="51"/>
  <c r="N29" i="51"/>
  <c r="M29" i="51"/>
  <c r="K26" i="51"/>
  <c r="M26" i="51"/>
  <c r="N26" i="51"/>
  <c r="L26" i="51"/>
  <c r="K16" i="51"/>
  <c r="L16" i="51"/>
  <c r="N16" i="51"/>
  <c r="M16" i="51"/>
  <c r="O13" i="51"/>
  <c r="K20" i="51"/>
  <c r="M20" i="51"/>
  <c r="N20" i="51"/>
  <c r="L20" i="51"/>
  <c r="O11" i="51"/>
  <c r="O18" i="51"/>
  <c r="O36" i="51"/>
  <c r="N34" i="51"/>
  <c r="M34" i="51"/>
  <c r="O28" i="51"/>
  <c r="L34" i="51"/>
  <c r="N39" i="51"/>
  <c r="K39" i="51"/>
  <c r="L39" i="51"/>
  <c r="M39" i="51"/>
  <c r="O12" i="51"/>
  <c r="L12" i="50"/>
  <c r="M12" i="50"/>
  <c r="N12" i="50"/>
  <c r="N31" i="50"/>
  <c r="L29" i="50"/>
  <c r="O27" i="50"/>
  <c r="O11" i="50"/>
  <c r="L43" i="50"/>
  <c r="M43" i="50"/>
  <c r="N43" i="50"/>
  <c r="O38" i="50"/>
  <c r="O22" i="50"/>
  <c r="M29" i="50"/>
  <c r="N29" i="50"/>
  <c r="L26" i="50"/>
  <c r="M26" i="50"/>
  <c r="N26" i="50"/>
  <c r="K16" i="50"/>
  <c r="L16" i="50"/>
  <c r="M16" i="50"/>
  <c r="N16" i="50"/>
  <c r="L20" i="50"/>
  <c r="M20" i="50"/>
  <c r="N20" i="50"/>
  <c r="O13" i="50"/>
  <c r="O18" i="50"/>
  <c r="O25" i="50"/>
  <c r="O49" i="50"/>
  <c r="N14" i="50"/>
  <c r="K49" i="50"/>
  <c r="L49" i="50"/>
  <c r="N49" i="50"/>
  <c r="O43" i="50"/>
  <c r="K39" i="50"/>
  <c r="L39" i="50"/>
  <c r="M39" i="50"/>
  <c r="N39" i="50"/>
  <c r="O21" i="50"/>
  <c r="M14" i="50"/>
  <c r="O33" i="50"/>
  <c r="L14" i="50"/>
  <c r="K43" i="50"/>
  <c r="O12" i="50"/>
  <c r="O32" i="50"/>
  <c r="N40" i="49"/>
  <c r="O23" i="49"/>
  <c r="O21" i="49"/>
  <c r="K26" i="49"/>
  <c r="L26" i="49"/>
  <c r="M26" i="49"/>
  <c r="N26" i="49"/>
  <c r="K49" i="49"/>
  <c r="L49" i="49"/>
  <c r="M49" i="49"/>
  <c r="N49" i="49"/>
  <c r="O15" i="49"/>
  <c r="K40" i="49"/>
  <c r="L40" i="49"/>
  <c r="L29" i="49"/>
  <c r="M29" i="49"/>
  <c r="N29" i="49"/>
  <c r="M47" i="49"/>
  <c r="O30" i="49"/>
  <c r="K39" i="49"/>
  <c r="L39" i="49"/>
  <c r="M39" i="49"/>
  <c r="N39" i="49"/>
  <c r="O49" i="49"/>
  <c r="O28" i="49"/>
  <c r="O18" i="49"/>
  <c r="O47" i="49"/>
  <c r="K43" i="49"/>
  <c r="L43" i="49"/>
  <c r="M43" i="49"/>
  <c r="N43" i="49"/>
  <c r="K12" i="49"/>
  <c r="L12" i="49"/>
  <c r="M12" i="49"/>
  <c r="N12" i="49"/>
  <c r="K20" i="49"/>
  <c r="L20" i="49"/>
  <c r="M20" i="49"/>
  <c r="N20" i="49"/>
  <c r="O39" i="49"/>
  <c r="M45" i="49"/>
  <c r="L45" i="49"/>
  <c r="M13" i="49"/>
  <c r="L13" i="49"/>
  <c r="O26" i="49"/>
  <c r="O38" i="49"/>
  <c r="O15" i="48"/>
  <c r="O37" i="48"/>
  <c r="L41" i="48"/>
  <c r="K41" i="48"/>
  <c r="M41" i="48"/>
  <c r="N41" i="48"/>
  <c r="O14" i="48"/>
  <c r="M25" i="48"/>
  <c r="K25" i="48"/>
  <c r="L25" i="48"/>
  <c r="N25" i="48"/>
  <c r="O19" i="48"/>
  <c r="O34" i="48"/>
  <c r="K26" i="48"/>
  <c r="L26" i="48"/>
  <c r="M26" i="48"/>
  <c r="O25" i="48"/>
  <c r="O17" i="48"/>
  <c r="O18" i="48"/>
  <c r="O23" i="48"/>
  <c r="O22" i="48"/>
  <c r="L35" i="48"/>
  <c r="O10" i="48"/>
  <c r="O45" i="48"/>
  <c r="K35" i="48"/>
  <c r="K16" i="48"/>
  <c r="L16" i="48"/>
  <c r="M16" i="48"/>
  <c r="N16" i="48"/>
  <c r="N28" i="48"/>
  <c r="M38" i="48"/>
  <c r="N31" i="48"/>
  <c r="M28" i="48"/>
  <c r="M31" i="48"/>
  <c r="K49" i="48"/>
  <c r="L49" i="48"/>
  <c r="M49" i="48"/>
  <c r="N49" i="48"/>
  <c r="O13" i="48"/>
  <c r="L29" i="48"/>
  <c r="M29" i="48"/>
  <c r="N29" i="48"/>
  <c r="M24" i="48"/>
  <c r="L24" i="48"/>
  <c r="N11" i="48"/>
  <c r="K24" i="48"/>
  <c r="M11" i="48"/>
  <c r="K43" i="48"/>
  <c r="L43" i="48"/>
  <c r="M43" i="48"/>
  <c r="O11" i="48"/>
  <c r="K20" i="48"/>
  <c r="L20" i="48"/>
  <c r="M20" i="48"/>
  <c r="O39" i="48"/>
  <c r="N32" i="48"/>
  <c r="K12" i="48"/>
  <c r="L12" i="48"/>
  <c r="M12" i="48"/>
  <c r="N26" i="48"/>
  <c r="K32" i="47"/>
  <c r="L32" i="47"/>
  <c r="M32" i="47"/>
  <c r="N32" i="47"/>
  <c r="M13" i="47"/>
  <c r="L38" i="47"/>
  <c r="M38" i="47"/>
  <c r="N38" i="47"/>
  <c r="K49" i="47"/>
  <c r="L49" i="47"/>
  <c r="M49" i="47"/>
  <c r="N49" i="47"/>
  <c r="M41" i="47"/>
  <c r="N41" i="47"/>
  <c r="K41" i="47"/>
  <c r="L41" i="47"/>
  <c r="M40" i="47"/>
  <c r="N40" i="47"/>
  <c r="O37" i="47"/>
  <c r="O39" i="47"/>
  <c r="O40" i="47"/>
  <c r="O33" i="47"/>
  <c r="O17" i="47"/>
  <c r="O24" i="47"/>
  <c r="O30" i="47"/>
  <c r="K34" i="47"/>
  <c r="L34" i="47"/>
  <c r="M34" i="47"/>
  <c r="N34" i="47"/>
  <c r="N28" i="47"/>
  <c r="K28" i="47"/>
  <c r="N16" i="47"/>
  <c r="O28" i="47"/>
  <c r="N18" i="47"/>
  <c r="K24" i="47"/>
  <c r="L24" i="47"/>
  <c r="M24" i="47"/>
  <c r="N24" i="47"/>
  <c r="K35" i="47"/>
  <c r="L35" i="47"/>
  <c r="M35" i="47"/>
  <c r="N35" i="47"/>
  <c r="O27" i="47"/>
  <c r="O22" i="47"/>
  <c r="K16" i="46"/>
  <c r="L16" i="46"/>
  <c r="N16" i="46"/>
  <c r="L29" i="46"/>
  <c r="M29" i="46"/>
  <c r="N29" i="46"/>
  <c r="O25" i="46"/>
  <c r="O22" i="46"/>
  <c r="O38" i="46"/>
  <c r="O34" i="46"/>
  <c r="O28" i="46"/>
  <c r="O15" i="46"/>
  <c r="K43" i="46"/>
  <c r="L43" i="46"/>
  <c r="M43" i="46"/>
  <c r="N43" i="46"/>
  <c r="K20" i="46"/>
  <c r="L20" i="46"/>
  <c r="M20" i="46"/>
  <c r="K49" i="46"/>
  <c r="L49" i="46"/>
  <c r="M49" i="46"/>
  <c r="N49" i="46"/>
  <c r="O20" i="46"/>
  <c r="K12" i="46"/>
  <c r="L12" i="46"/>
  <c r="M12" i="46"/>
  <c r="N12" i="46"/>
  <c r="O11" i="46"/>
  <c r="M32" i="46"/>
  <c r="N32" i="46"/>
  <c r="O36" i="46"/>
  <c r="O43" i="46"/>
  <c r="N39" i="46"/>
  <c r="K39" i="46"/>
  <c r="L39" i="46"/>
  <c r="M39" i="46"/>
  <c r="K26" i="46"/>
  <c r="L26" i="46"/>
  <c r="M26" i="46"/>
  <c r="N26" i="46"/>
  <c r="O41" i="46"/>
  <c r="O26" i="46"/>
  <c r="O14" i="46"/>
  <c r="O37" i="46"/>
  <c r="O24" i="46"/>
  <c r="O23" i="46"/>
  <c r="O10" i="46"/>
  <c r="O18" i="46"/>
  <c r="M23" i="45"/>
  <c r="K23" i="45"/>
  <c r="N23" i="45"/>
  <c r="L23" i="45"/>
  <c r="L11" i="45"/>
  <c r="M11" i="45"/>
  <c r="N11" i="45"/>
  <c r="O45" i="45"/>
  <c r="O18" i="45"/>
  <c r="O31" i="45"/>
  <c r="M29" i="45"/>
  <c r="N29" i="45"/>
  <c r="K29" i="45"/>
  <c r="L29" i="45"/>
  <c r="O23" i="45"/>
  <c r="N32" i="45"/>
  <c r="K32" i="45"/>
  <c r="L32" i="45"/>
  <c r="M32" i="45"/>
  <c r="O32" i="45"/>
  <c r="O10" i="45"/>
  <c r="M38" i="45"/>
  <c r="O37" i="45"/>
  <c r="M25" i="45"/>
  <c r="N25" i="45"/>
  <c r="L39" i="45"/>
  <c r="K39" i="45"/>
  <c r="M39" i="45"/>
  <c r="N39" i="45"/>
  <c r="O13" i="45"/>
  <c r="O12" i="45"/>
  <c r="N15" i="45"/>
  <c r="L15" i="45"/>
  <c r="M15" i="45"/>
  <c r="O47" i="45"/>
  <c r="O34" i="45"/>
  <c r="K49" i="45"/>
  <c r="L49" i="45"/>
  <c r="O14" i="45"/>
  <c r="M41" i="45"/>
  <c r="K35" i="45"/>
  <c r="L35" i="45"/>
  <c r="M35" i="45"/>
  <c r="N35" i="45"/>
  <c r="K24" i="45"/>
  <c r="L24" i="45"/>
  <c r="M24" i="45"/>
  <c r="N24" i="45"/>
  <c r="L19" i="45"/>
  <c r="K11" i="45"/>
  <c r="O39" i="45"/>
  <c r="O27" i="45"/>
  <c r="O21" i="45"/>
  <c r="O45" i="44"/>
  <c r="O15" i="44"/>
  <c r="O38" i="44"/>
  <c r="O39" i="44"/>
  <c r="O40" i="44"/>
  <c r="L43" i="44"/>
  <c r="M43" i="44"/>
  <c r="N43" i="44"/>
  <c r="K43" i="44"/>
  <c r="O25" i="44"/>
  <c r="N47" i="44"/>
  <c r="K49" i="44"/>
  <c r="L49" i="44"/>
  <c r="M49" i="44"/>
  <c r="N49" i="44"/>
  <c r="N15" i="44"/>
  <c r="K15" i="44"/>
  <c r="L15" i="44"/>
  <c r="M15" i="44"/>
  <c r="O49" i="44"/>
  <c r="M29" i="44"/>
  <c r="N29" i="44"/>
  <c r="O10" i="44"/>
  <c r="L20" i="44"/>
  <c r="M20" i="44"/>
  <c r="N20" i="44"/>
  <c r="K16" i="44"/>
  <c r="L16" i="44"/>
  <c r="M16" i="44"/>
  <c r="N16" i="44"/>
  <c r="O18" i="44"/>
  <c r="L12" i="44"/>
  <c r="M12" i="44"/>
  <c r="N12" i="44"/>
  <c r="O16" i="44"/>
  <c r="K28" i="44"/>
  <c r="L28" i="44"/>
  <c r="M28" i="44"/>
  <c r="N31" i="44"/>
  <c r="M31" i="44"/>
  <c r="L31" i="44"/>
  <c r="N39" i="44"/>
  <c r="K39" i="44"/>
  <c r="L39" i="44"/>
  <c r="M39" i="44"/>
  <c r="L26" i="44"/>
  <c r="M26" i="44"/>
  <c r="N26" i="44"/>
  <c r="O23" i="44"/>
  <c r="M34" i="44"/>
  <c r="L34" i="44"/>
  <c r="O28" i="44"/>
  <c r="O19" i="44"/>
  <c r="K32" i="43"/>
  <c r="M39" i="43"/>
  <c r="K39" i="43"/>
  <c r="K49" i="43"/>
  <c r="L49" i="43"/>
  <c r="N49" i="43"/>
  <c r="M49" i="43"/>
  <c r="M29" i="43"/>
  <c r="N29" i="43"/>
  <c r="O40" i="43"/>
  <c r="O34" i="43"/>
  <c r="N30" i="43"/>
  <c r="K30" i="43"/>
  <c r="L30" i="43"/>
  <c r="M30" i="43"/>
  <c r="L20" i="43"/>
  <c r="N20" i="43"/>
  <c r="M20" i="43"/>
  <c r="O18" i="43"/>
  <c r="N24" i="43"/>
  <c r="O31" i="43"/>
  <c r="M24" i="43"/>
  <c r="L24" i="43"/>
  <c r="L43" i="43"/>
  <c r="N43" i="43"/>
  <c r="M43" i="43"/>
  <c r="O15" i="43"/>
  <c r="O47" i="43"/>
  <c r="N28" i="43"/>
  <c r="M28" i="43"/>
  <c r="N19" i="43"/>
  <c r="O22" i="43"/>
  <c r="L28" i="43"/>
  <c r="M19" i="43"/>
  <c r="L19" i="43"/>
  <c r="O14" i="43"/>
  <c r="L12" i="43"/>
  <c r="N12" i="43"/>
  <c r="M12" i="43"/>
  <c r="K43" i="43"/>
  <c r="K16" i="43"/>
  <c r="L16" i="43"/>
  <c r="M16" i="43"/>
  <c r="N16" i="43"/>
  <c r="O28" i="43"/>
  <c r="M32" i="43"/>
  <c r="L32" i="43"/>
  <c r="O27" i="43"/>
  <c r="O21" i="43"/>
  <c r="O30" i="43"/>
  <c r="O31" i="42"/>
  <c r="L11" i="42"/>
  <c r="N15" i="42"/>
  <c r="K15" i="42"/>
  <c r="L15" i="42"/>
  <c r="K11" i="42"/>
  <c r="O15" i="42"/>
  <c r="M43" i="42"/>
  <c r="N35" i="42"/>
  <c r="O14" i="42"/>
  <c r="M35" i="42"/>
  <c r="O17" i="42"/>
  <c r="O23" i="42"/>
  <c r="K16" i="42"/>
  <c r="L16" i="42"/>
  <c r="M16" i="42"/>
  <c r="N16" i="42"/>
  <c r="L12" i="42"/>
  <c r="M12" i="42"/>
  <c r="N12" i="42"/>
  <c r="O10" i="42"/>
  <c r="L35" i="42"/>
  <c r="M47" i="42"/>
  <c r="N47" i="42"/>
  <c r="L20" i="42"/>
  <c r="M20" i="42"/>
  <c r="N20" i="42"/>
  <c r="M31" i="42"/>
  <c r="M29" i="42"/>
  <c r="N29" i="42"/>
  <c r="L26" i="42"/>
  <c r="M26" i="42"/>
  <c r="N26" i="42"/>
  <c r="L31" i="42"/>
  <c r="O34" i="42"/>
  <c r="K31" i="42"/>
  <c r="O21" i="42"/>
  <c r="O35" i="42"/>
  <c r="K39" i="42"/>
  <c r="L39" i="42"/>
  <c r="N39" i="42"/>
  <c r="M39" i="42"/>
  <c r="M24" i="42"/>
  <c r="L24" i="42"/>
  <c r="O37" i="42"/>
  <c r="N11" i="42"/>
  <c r="M15" i="42"/>
  <c r="N49" i="42"/>
  <c r="M49" i="42"/>
  <c r="L49" i="42"/>
  <c r="O15" i="41"/>
  <c r="L12" i="41"/>
  <c r="M12" i="41"/>
  <c r="N12" i="41"/>
  <c r="M40" i="41"/>
  <c r="L31" i="41"/>
  <c r="N14" i="41"/>
  <c r="L40" i="41"/>
  <c r="M38" i="41"/>
  <c r="O17" i="41"/>
  <c r="M14" i="41"/>
  <c r="M29" i="41"/>
  <c r="L20" i="41"/>
  <c r="M20" i="41"/>
  <c r="N20" i="41"/>
  <c r="O21" i="41"/>
  <c r="K39" i="41"/>
  <c r="L39" i="41"/>
  <c r="M39" i="41"/>
  <c r="N39" i="41"/>
  <c r="O30" i="41"/>
  <c r="L49" i="41"/>
  <c r="M49" i="41"/>
  <c r="O49" i="41"/>
  <c r="L43" i="41"/>
  <c r="M43" i="41"/>
  <c r="N43" i="41"/>
  <c r="O28" i="41"/>
  <c r="L26" i="41"/>
  <c r="M26" i="41"/>
  <c r="N26" i="41"/>
  <c r="O16" i="41"/>
  <c r="O36" i="41"/>
  <c r="K16" i="41"/>
  <c r="L16" i="41"/>
  <c r="M16" i="41"/>
  <c r="N16" i="41"/>
  <c r="O22" i="41"/>
  <c r="O40" i="41"/>
  <c r="K12" i="41"/>
  <c r="O17" i="40"/>
  <c r="O16" i="40"/>
  <c r="O41" i="40"/>
  <c r="O18" i="40"/>
  <c r="L43" i="40"/>
  <c r="M43" i="40"/>
  <c r="N43" i="40"/>
  <c r="K35" i="40"/>
  <c r="L35" i="40"/>
  <c r="M35" i="40"/>
  <c r="N35" i="40"/>
  <c r="O22" i="40"/>
  <c r="K49" i="40"/>
  <c r="N49" i="40"/>
  <c r="L49" i="40"/>
  <c r="M49" i="40"/>
  <c r="K28" i="40"/>
  <c r="L28" i="40"/>
  <c r="M28" i="40"/>
  <c r="N28" i="40"/>
  <c r="O26" i="40"/>
  <c r="O19" i="40"/>
  <c r="O12" i="40"/>
  <c r="O25" i="40"/>
  <c r="M29" i="40"/>
  <c r="N29" i="40"/>
  <c r="K31" i="40"/>
  <c r="L31" i="40"/>
  <c r="M31" i="40"/>
  <c r="O43" i="40"/>
  <c r="M16" i="40"/>
  <c r="N16" i="40"/>
  <c r="K16" i="40"/>
  <c r="L16" i="40"/>
  <c r="M34" i="40"/>
  <c r="M24" i="40"/>
  <c r="L34" i="40"/>
  <c r="L24" i="40"/>
  <c r="O33" i="40"/>
  <c r="N37" i="40"/>
  <c r="M37" i="40"/>
  <c r="O21" i="40"/>
  <c r="N26" i="40"/>
  <c r="L20" i="40"/>
  <c r="M20" i="40"/>
  <c r="O27" i="40"/>
  <c r="O45" i="40"/>
  <c r="L26" i="40"/>
  <c r="M26" i="40"/>
  <c r="L12" i="40"/>
  <c r="M12" i="40"/>
  <c r="M31" i="39"/>
  <c r="N31" i="39"/>
  <c r="K31" i="39"/>
  <c r="L31" i="39"/>
  <c r="M28" i="39"/>
  <c r="M15" i="39"/>
  <c r="N14" i="39"/>
  <c r="L28" i="39"/>
  <c r="L15" i="39"/>
  <c r="O38" i="39"/>
  <c r="L29" i="39"/>
  <c r="K28" i="39"/>
  <c r="K15" i="39"/>
  <c r="O40" i="39"/>
  <c r="M32" i="39"/>
  <c r="N18" i="39"/>
  <c r="L32" i="39"/>
  <c r="M19" i="39"/>
  <c r="M18" i="39"/>
  <c r="K32" i="39"/>
  <c r="L19" i="39"/>
  <c r="L18" i="39"/>
  <c r="L12" i="39"/>
  <c r="M12" i="39"/>
  <c r="N12" i="39"/>
  <c r="O11" i="39"/>
  <c r="K49" i="39"/>
  <c r="N49" i="39"/>
  <c r="L49" i="39"/>
  <c r="M49" i="39"/>
  <c r="L39" i="39"/>
  <c r="M39" i="39"/>
  <c r="N39" i="39"/>
  <c r="K39" i="39"/>
  <c r="L43" i="39"/>
  <c r="M43" i="39"/>
  <c r="N43" i="39"/>
  <c r="M29" i="39"/>
  <c r="N29" i="39"/>
  <c r="M16" i="39"/>
  <c r="N16" i="39"/>
  <c r="K16" i="39"/>
  <c r="L16" i="39"/>
  <c r="O10" i="39"/>
  <c r="O21" i="39"/>
  <c r="O27" i="39"/>
  <c r="L20" i="39"/>
  <c r="M20" i="39"/>
  <c r="N20" i="39"/>
  <c r="O45" i="39"/>
  <c r="L26" i="39"/>
  <c r="M26" i="39"/>
  <c r="N26" i="39"/>
  <c r="O33" i="38"/>
  <c r="K39" i="38"/>
  <c r="L39" i="38"/>
  <c r="M39" i="38"/>
  <c r="N39" i="38"/>
  <c r="O27" i="38"/>
  <c r="K18" i="38"/>
  <c r="L18" i="38"/>
  <c r="M18" i="38"/>
  <c r="N18" i="38"/>
  <c r="O10" i="38"/>
  <c r="O22" i="38"/>
  <c r="O24" i="38"/>
  <c r="O30" i="38"/>
  <c r="M43" i="38"/>
  <c r="M26" i="38"/>
  <c r="M20" i="38"/>
  <c r="M12" i="38"/>
  <c r="O28" i="38"/>
  <c r="O23" i="38"/>
  <c r="N16" i="38"/>
  <c r="N49" i="38"/>
  <c r="M16" i="38"/>
  <c r="M49" i="38"/>
  <c r="L16" i="38"/>
  <c r="L49" i="38"/>
  <c r="K19" i="37"/>
  <c r="N19" i="37"/>
  <c r="L19" i="37"/>
  <c r="M19" i="37"/>
  <c r="K11" i="37"/>
  <c r="N11" i="37"/>
  <c r="L11" i="37"/>
  <c r="M11" i="37"/>
  <c r="O21" i="37"/>
  <c r="O23" i="37"/>
  <c r="O18" i="37"/>
  <c r="O10" i="37"/>
  <c r="O27" i="37"/>
  <c r="O30" i="37"/>
  <c r="N35" i="37"/>
  <c r="K35" i="37"/>
  <c r="L35" i="37"/>
  <c r="K39" i="37"/>
  <c r="L39" i="37"/>
  <c r="M39" i="37"/>
  <c r="N39" i="37"/>
  <c r="O33" i="37"/>
  <c r="O22" i="37"/>
  <c r="N24" i="37"/>
  <c r="M24" i="37"/>
  <c r="K24" i="37"/>
  <c r="L24" i="37"/>
  <c r="N38" i="37"/>
  <c r="K38" i="37"/>
  <c r="L38" i="37"/>
  <c r="M38" i="37"/>
  <c r="N26" i="37"/>
  <c r="N12" i="37"/>
  <c r="M43" i="37"/>
  <c r="M26" i="37"/>
  <c r="M12" i="37"/>
  <c r="N43" i="37"/>
  <c r="O38" i="37"/>
  <c r="O19" i="37"/>
  <c r="O11" i="37"/>
  <c r="O41" i="37"/>
  <c r="O16" i="37"/>
  <c r="N16" i="37"/>
  <c r="N49" i="37"/>
  <c r="M49" i="37"/>
  <c r="L49" i="37"/>
  <c r="N27" i="36"/>
  <c r="K27" i="36"/>
  <c r="L27" i="36"/>
  <c r="M27" i="36"/>
  <c r="K21" i="36"/>
  <c r="L21" i="36"/>
  <c r="M21" i="36"/>
  <c r="N21" i="36"/>
  <c r="M10" i="36"/>
  <c r="N10" i="36"/>
  <c r="N31" i="36"/>
  <c r="L28" i="36"/>
  <c r="N28" i="36"/>
  <c r="K16" i="36"/>
  <c r="L16" i="36"/>
  <c r="M16" i="36"/>
  <c r="L32" i="36"/>
  <c r="N32" i="36"/>
  <c r="K49" i="36"/>
  <c r="L49" i="36"/>
  <c r="M49" i="36"/>
  <c r="N49" i="36"/>
  <c r="K41" i="36"/>
  <c r="M41" i="36"/>
  <c r="N41" i="36"/>
  <c r="K29" i="36"/>
  <c r="L29" i="36"/>
  <c r="M29" i="36"/>
  <c r="N29" i="36"/>
  <c r="K31" i="36"/>
  <c r="L31" i="36"/>
  <c r="O45" i="36"/>
  <c r="L34" i="36"/>
  <c r="M18" i="36"/>
  <c r="N18" i="36"/>
  <c r="N47" i="36"/>
  <c r="M47" i="36"/>
  <c r="L14" i="36"/>
  <c r="M14" i="36"/>
  <c r="M37" i="36"/>
  <c r="N37" i="36"/>
  <c r="O37" i="36"/>
  <c r="O13" i="36"/>
  <c r="M28" i="36"/>
  <c r="O11" i="36"/>
  <c r="M23" i="36"/>
  <c r="N23" i="36"/>
  <c r="O15" i="36"/>
  <c r="M35" i="36"/>
  <c r="M24" i="36"/>
  <c r="BF22" i="36"/>
  <c r="L35" i="36"/>
  <c r="L24" i="36"/>
  <c r="L47" i="35"/>
  <c r="M47" i="35"/>
  <c r="N47" i="35"/>
  <c r="K19" i="35"/>
  <c r="L19" i="35"/>
  <c r="M19" i="35"/>
  <c r="N19" i="35"/>
  <c r="O15" i="35"/>
  <c r="K25" i="35"/>
  <c r="L25" i="35"/>
  <c r="M25" i="35"/>
  <c r="N25" i="35"/>
  <c r="O45" i="35"/>
  <c r="O38" i="35"/>
  <c r="O39" i="35"/>
  <c r="O22" i="35"/>
  <c r="O40" i="35"/>
  <c r="L26" i="35"/>
  <c r="M26" i="35"/>
  <c r="N26" i="35"/>
  <c r="L12" i="35"/>
  <c r="M12" i="35"/>
  <c r="K41" i="35"/>
  <c r="L41" i="35"/>
  <c r="M41" i="35"/>
  <c r="N41" i="35"/>
  <c r="L31" i="35"/>
  <c r="K47" i="35"/>
  <c r="K11" i="35"/>
  <c r="L11" i="35"/>
  <c r="M11" i="35"/>
  <c r="N11" i="35"/>
  <c r="O16" i="35"/>
  <c r="O14" i="35"/>
  <c r="O34" i="35"/>
  <c r="M29" i="35"/>
  <c r="N29" i="35"/>
  <c r="O31" i="35"/>
  <c r="O19" i="35"/>
  <c r="L20" i="35"/>
  <c r="M20" i="35"/>
  <c r="N20" i="35"/>
  <c r="K49" i="35"/>
  <c r="L49" i="35"/>
  <c r="M49" i="35"/>
  <c r="N49" i="35"/>
  <c r="L43" i="35"/>
  <c r="M43" i="35"/>
  <c r="N43" i="35"/>
  <c r="K39" i="35"/>
  <c r="L39" i="35"/>
  <c r="M39" i="35"/>
  <c r="N39" i="35"/>
  <c r="O27" i="35"/>
  <c r="O36" i="35"/>
  <c r="O37" i="35"/>
  <c r="O49" i="35"/>
  <c r="K16" i="35"/>
  <c r="L16" i="35"/>
  <c r="M16" i="35"/>
  <c r="N16" i="35"/>
  <c r="L38" i="34"/>
  <c r="M38" i="34"/>
  <c r="N38" i="34"/>
  <c r="K24" i="34"/>
  <c r="M24" i="34"/>
  <c r="N24" i="34"/>
  <c r="O37" i="34"/>
  <c r="M25" i="34"/>
  <c r="N25" i="34"/>
  <c r="L19" i="34"/>
  <c r="M19" i="34"/>
  <c r="N19" i="34"/>
  <c r="O14" i="34"/>
  <c r="O23" i="34"/>
  <c r="K16" i="34"/>
  <c r="L16" i="34"/>
  <c r="M16" i="34"/>
  <c r="N16" i="34"/>
  <c r="K35" i="34"/>
  <c r="L35" i="34"/>
  <c r="M35" i="34"/>
  <c r="N35" i="34"/>
  <c r="O45" i="34"/>
  <c r="O34" i="34"/>
  <c r="N39" i="34"/>
  <c r="K39" i="34"/>
  <c r="L39" i="34"/>
  <c r="M39" i="34"/>
  <c r="O10" i="34"/>
  <c r="O43" i="34"/>
  <c r="O39" i="34"/>
  <c r="K49" i="34"/>
  <c r="L49" i="34"/>
  <c r="M49" i="34"/>
  <c r="N49" i="34"/>
  <c r="O40" i="34"/>
  <c r="O18" i="34"/>
  <c r="O17" i="34"/>
  <c r="L32" i="34"/>
  <c r="M32" i="34"/>
  <c r="N32" i="34"/>
  <c r="O31" i="34"/>
  <c r="K38" i="34"/>
  <c r="M15" i="34"/>
  <c r="N43" i="34"/>
  <c r="N26" i="34"/>
  <c r="N20" i="34"/>
  <c r="N12" i="34"/>
  <c r="N34" i="33"/>
  <c r="K34" i="33"/>
  <c r="L34" i="33"/>
  <c r="M34" i="33"/>
  <c r="L47" i="33"/>
  <c r="M47" i="33"/>
  <c r="N47" i="33"/>
  <c r="K47" i="33"/>
  <c r="O45" i="33"/>
  <c r="N15" i="33"/>
  <c r="K15" i="33"/>
  <c r="L15" i="33"/>
  <c r="M15" i="33"/>
  <c r="O18" i="33"/>
  <c r="O47" i="33"/>
  <c r="O23" i="33"/>
  <c r="L11" i="33"/>
  <c r="N11" i="33"/>
  <c r="M11" i="33"/>
  <c r="O10" i="33"/>
  <c r="M25" i="33"/>
  <c r="N25" i="33"/>
  <c r="L32" i="33"/>
  <c r="K32" i="33"/>
  <c r="M32" i="33"/>
  <c r="N32" i="33"/>
  <c r="K29" i="33"/>
  <c r="L29" i="33"/>
  <c r="N29" i="33"/>
  <c r="M29" i="33"/>
  <c r="L38" i="33"/>
  <c r="N38" i="33"/>
  <c r="M38" i="33"/>
  <c r="L28" i="33"/>
  <c r="L39" i="33"/>
  <c r="N39" i="33"/>
  <c r="K39" i="33"/>
  <c r="M39" i="33"/>
  <c r="O37" i="33"/>
  <c r="K28" i="33"/>
  <c r="M28" i="33"/>
  <c r="L41" i="33"/>
  <c r="L31" i="33"/>
  <c r="O27" i="33"/>
  <c r="O14" i="33"/>
  <c r="K35" i="33"/>
  <c r="M35" i="33"/>
  <c r="L35" i="33"/>
  <c r="N35" i="33"/>
  <c r="K24" i="33"/>
  <c r="L24" i="33"/>
  <c r="M19" i="33"/>
  <c r="N19" i="33"/>
  <c r="M41" i="33"/>
  <c r="N41" i="33"/>
  <c r="O34" i="33"/>
  <c r="M31" i="33"/>
  <c r="N31" i="33"/>
  <c r="O40" i="33"/>
  <c r="K11" i="33"/>
  <c r="O13" i="33"/>
  <c r="M49" i="33"/>
  <c r="L16" i="33"/>
  <c r="L49" i="33"/>
  <c r="K16" i="33"/>
  <c r="N16" i="33"/>
  <c r="N49" i="33"/>
  <c r="O28" i="32"/>
  <c r="M15" i="32"/>
  <c r="L15" i="32"/>
  <c r="K15" i="32"/>
  <c r="O22" i="32"/>
  <c r="N43" i="32"/>
  <c r="L12" i="32"/>
  <c r="L49" i="32"/>
  <c r="N49" i="32"/>
  <c r="O38" i="32"/>
  <c r="O10" i="32"/>
  <c r="O11" i="32"/>
  <c r="L26" i="32"/>
  <c r="N26" i="32"/>
  <c r="L20" i="32"/>
  <c r="N20" i="32"/>
  <c r="M20" i="32"/>
  <c r="N29" i="32"/>
  <c r="O18" i="32"/>
  <c r="K16" i="32"/>
  <c r="L16" i="32"/>
  <c r="M16" i="32"/>
  <c r="N16" i="32"/>
  <c r="O23" i="32"/>
  <c r="O16" i="32"/>
  <c r="O30" i="32"/>
  <c r="O21" i="32"/>
  <c r="K39" i="32"/>
  <c r="L39" i="32"/>
  <c r="M39" i="32"/>
  <c r="N39" i="32"/>
  <c r="N14" i="32"/>
  <c r="M14" i="32"/>
  <c r="O25" i="32"/>
  <c r="O19" i="32"/>
  <c r="L14" i="32"/>
  <c r="O40" i="32"/>
  <c r="O26" i="32"/>
  <c r="O20" i="32"/>
  <c r="K41" i="31"/>
  <c r="L41" i="31"/>
  <c r="M41" i="31"/>
  <c r="N41" i="31"/>
  <c r="O21" i="31"/>
  <c r="O33" i="31"/>
  <c r="K39" i="31"/>
  <c r="L39" i="31"/>
  <c r="M39" i="31"/>
  <c r="N39" i="31"/>
  <c r="O18" i="31"/>
  <c r="O22" i="31"/>
  <c r="O30" i="31"/>
  <c r="L31" i="31"/>
  <c r="L34" i="31"/>
  <c r="L14" i="31"/>
  <c r="N43" i="31"/>
  <c r="N26" i="31"/>
  <c r="N20" i="31"/>
  <c r="N12" i="31"/>
  <c r="M43" i="31"/>
  <c r="N29" i="31"/>
  <c r="M26" i="31"/>
  <c r="M20" i="31"/>
  <c r="M12" i="31"/>
  <c r="O24" i="31"/>
  <c r="O19" i="31"/>
  <c r="O41" i="31"/>
  <c r="O28" i="31"/>
  <c r="O25" i="31"/>
  <c r="N16" i="31"/>
  <c r="N49" i="31"/>
  <c r="M16" i="31"/>
  <c r="M49" i="31"/>
  <c r="L16" i="31"/>
  <c r="L49" i="31"/>
  <c r="O16" i="30"/>
  <c r="L11" i="30"/>
  <c r="M11" i="30"/>
  <c r="N11" i="30"/>
  <c r="K35" i="30"/>
  <c r="L35" i="30"/>
  <c r="M35" i="30"/>
  <c r="N35" i="30"/>
  <c r="M19" i="30"/>
  <c r="O34" i="30"/>
  <c r="K24" i="30"/>
  <c r="L24" i="30"/>
  <c r="M24" i="30"/>
  <c r="N24" i="30"/>
  <c r="O28" i="30"/>
  <c r="O18" i="30"/>
  <c r="M47" i="30"/>
  <c r="L47" i="30"/>
  <c r="O23" i="30"/>
  <c r="K47" i="30"/>
  <c r="O31" i="30"/>
  <c r="L38" i="30"/>
  <c r="M38" i="30"/>
  <c r="N38" i="30"/>
  <c r="K49" i="30"/>
  <c r="L49" i="30"/>
  <c r="M49" i="30"/>
  <c r="N49" i="30"/>
  <c r="N15" i="30"/>
  <c r="L15" i="30"/>
  <c r="M15" i="30"/>
  <c r="K32" i="30"/>
  <c r="L32" i="30"/>
  <c r="M32" i="30"/>
  <c r="N32" i="30"/>
  <c r="K39" i="30"/>
  <c r="L39" i="30"/>
  <c r="M39" i="30"/>
  <c r="N39" i="30"/>
  <c r="L13" i="30"/>
  <c r="O45" i="30"/>
  <c r="L29" i="30"/>
  <c r="N41" i="30"/>
  <c r="N25" i="30"/>
  <c r="N36" i="30"/>
  <c r="M36" i="30"/>
  <c r="L36" i="30"/>
  <c r="K39" i="29"/>
  <c r="N39" i="29"/>
  <c r="L39" i="29"/>
  <c r="M39" i="29"/>
  <c r="O22" i="29"/>
  <c r="K16" i="29"/>
  <c r="L16" i="29"/>
  <c r="M16" i="29"/>
  <c r="N16" i="29"/>
  <c r="N47" i="29"/>
  <c r="O23" i="29"/>
  <c r="M47" i="29"/>
  <c r="O18" i="29"/>
  <c r="O10" i="29"/>
  <c r="L47" i="29"/>
  <c r="O13" i="29"/>
  <c r="K49" i="29"/>
  <c r="L49" i="29"/>
  <c r="M49" i="29"/>
  <c r="N49" i="29"/>
  <c r="K43" i="29"/>
  <c r="L43" i="29"/>
  <c r="M43" i="29"/>
  <c r="N43" i="29"/>
  <c r="O38" i="29"/>
  <c r="O31" i="29"/>
  <c r="N31" i="29"/>
  <c r="O27" i="29"/>
  <c r="O25" i="29"/>
  <c r="O36" i="29"/>
  <c r="O39" i="29"/>
  <c r="O19" i="29"/>
  <c r="O15" i="29"/>
  <c r="O41" i="29"/>
  <c r="O11" i="29"/>
  <c r="N26" i="29"/>
  <c r="N20" i="29"/>
  <c r="N12" i="29"/>
  <c r="N29" i="29"/>
  <c r="M26" i="29"/>
  <c r="M20" i="29"/>
  <c r="M12" i="29"/>
  <c r="N32" i="29"/>
  <c r="M29" i="29"/>
  <c r="L26" i="29"/>
  <c r="L20" i="29"/>
  <c r="L12" i="29"/>
  <c r="N39" i="28"/>
  <c r="L39" i="28"/>
  <c r="M39" i="28"/>
  <c r="O28" i="28"/>
  <c r="O10" i="28"/>
  <c r="O18" i="28"/>
  <c r="K16" i="28"/>
  <c r="L16" i="28"/>
  <c r="M16" i="28"/>
  <c r="N16" i="28"/>
  <c r="O23" i="28"/>
  <c r="O47" i="28"/>
  <c r="K49" i="28"/>
  <c r="L49" i="28"/>
  <c r="M49" i="28"/>
  <c r="N49" i="28"/>
  <c r="O39" i="28"/>
  <c r="O11" i="28"/>
  <c r="O19" i="28"/>
  <c r="O16" i="28"/>
  <c r="O38" i="28"/>
  <c r="O30" i="28"/>
  <c r="N43" i="28"/>
  <c r="N26" i="28"/>
  <c r="N20" i="28"/>
  <c r="N12" i="28"/>
  <c r="M43" i="28"/>
  <c r="N29" i="28"/>
  <c r="M26" i="28"/>
  <c r="M20" i="28"/>
  <c r="M12" i="28"/>
  <c r="L43" i="28"/>
  <c r="N32" i="28"/>
  <c r="M29" i="28"/>
  <c r="L26" i="28"/>
  <c r="L20" i="28"/>
  <c r="L12" i="28"/>
  <c r="O31" i="27"/>
  <c r="K39" i="27"/>
  <c r="L39" i="27"/>
  <c r="M39" i="27"/>
  <c r="N39" i="27"/>
  <c r="L32" i="27"/>
  <c r="L24" i="27"/>
  <c r="M32" i="27"/>
  <c r="N32" i="27"/>
  <c r="O22" i="27"/>
  <c r="O33" i="27"/>
  <c r="N15" i="27"/>
  <c r="L15" i="27"/>
  <c r="M15" i="27"/>
  <c r="K12" i="27"/>
  <c r="M12" i="27"/>
  <c r="N12" i="27"/>
  <c r="L12" i="27"/>
  <c r="K43" i="27"/>
  <c r="M43" i="27"/>
  <c r="N43" i="27"/>
  <c r="L43" i="27"/>
  <c r="O10" i="27"/>
  <c r="M47" i="27"/>
  <c r="L47" i="27"/>
  <c r="K47" i="27"/>
  <c r="M35" i="27"/>
  <c r="O23" i="27"/>
  <c r="L35" i="27"/>
  <c r="O27" i="27"/>
  <c r="O16" i="27"/>
  <c r="O47" i="27"/>
  <c r="K26" i="27"/>
  <c r="M26" i="27"/>
  <c r="N26" i="27"/>
  <c r="L26" i="27"/>
  <c r="K20" i="27"/>
  <c r="M20" i="27"/>
  <c r="N20" i="27"/>
  <c r="L20" i="27"/>
  <c r="L29" i="27"/>
  <c r="N29" i="27"/>
  <c r="M29" i="27"/>
  <c r="O20" i="27"/>
  <c r="O18" i="27"/>
  <c r="O21" i="27"/>
  <c r="O28" i="27"/>
  <c r="N14" i="27"/>
  <c r="N11" i="27"/>
  <c r="M14" i="27"/>
  <c r="M11" i="27"/>
  <c r="L14" i="27"/>
  <c r="L11" i="27"/>
  <c r="K49" i="27"/>
  <c r="L49" i="27"/>
  <c r="M49" i="27"/>
  <c r="N49" i="27"/>
  <c r="O36" i="27"/>
  <c r="BI18" i="26"/>
  <c r="BI14" i="26"/>
  <c r="BQ14" i="26"/>
  <c r="BU14" i="26"/>
  <c r="BS14" i="26"/>
  <c r="BO19" i="26"/>
  <c r="BQ19" i="26"/>
  <c r="BU19" i="26"/>
  <c r="BM10" i="26"/>
  <c r="BI10" i="26"/>
  <c r="BK10" i="26"/>
  <c r="BU20" i="26"/>
  <c r="BS15" i="26"/>
  <c r="BU15" i="26"/>
  <c r="BI20" i="26"/>
  <c r="BK20" i="26"/>
  <c r="BO20" i="26"/>
  <c r="BQ20" i="26"/>
  <c r="BM22" i="26"/>
  <c r="BO22" i="26"/>
  <c r="BQ22" i="26"/>
  <c r="BU22" i="26"/>
  <c r="BS22" i="26"/>
  <c r="BS28" i="26"/>
  <c r="BQ18" i="26"/>
  <c r="BU12" i="26"/>
  <c r="BM15" i="26"/>
  <c r="BQ10" i="26"/>
  <c r="BO10" i="26"/>
  <c r="BK19" i="26"/>
  <c r="BI15" i="26"/>
  <c r="M52" i="26"/>
  <c r="L49" i="26"/>
  <c r="K46" i="26"/>
  <c r="BL25" i="26"/>
  <c r="BT22" i="26"/>
  <c r="BH18" i="26"/>
  <c r="BM17" i="26"/>
  <c r="BR16" i="26"/>
  <c r="M14" i="26"/>
  <c r="BK11" i="26"/>
  <c r="BP10" i="26"/>
  <c r="L52" i="26"/>
  <c r="K49" i="26"/>
  <c r="L14" i="26"/>
  <c r="BK22" i="26"/>
  <c r="BI16" i="26"/>
  <c r="N53" i="26"/>
  <c r="N26" i="26"/>
  <c r="BM16" i="26"/>
  <c r="BS21" i="26"/>
  <c r="BG23" i="26"/>
  <c r="BQ23" i="26" s="1"/>
  <c r="M53" i="26"/>
  <c r="M26" i="26"/>
  <c r="BI22" i="26"/>
  <c r="BS20" i="26"/>
  <c r="L53" i="26"/>
  <c r="L26" i="26"/>
  <c r="BM21" i="26"/>
  <c r="M18" i="26"/>
  <c r="BK15" i="26"/>
  <c r="BU13" i="26"/>
  <c r="N30" i="26"/>
  <c r="N24" i="26"/>
  <c r="L18" i="26"/>
  <c r="BO14" i="26"/>
  <c r="N33" i="26"/>
  <c r="M30" i="26"/>
  <c r="M24" i="26"/>
  <c r="BS13" i="26"/>
  <c r="N11" i="26"/>
  <c r="N36" i="26"/>
  <c r="M33" i="26"/>
  <c r="L30" i="26"/>
  <c r="BU28" i="26"/>
  <c r="N25" i="26"/>
  <c r="L24" i="26"/>
  <c r="BM14" i="26"/>
  <c r="M11" i="26"/>
  <c r="N39" i="26"/>
  <c r="M36" i="26"/>
  <c r="L33" i="26"/>
  <c r="M25" i="26"/>
  <c r="BI21" i="26"/>
  <c r="BS19" i="26"/>
  <c r="N17" i="26"/>
  <c r="BQ13" i="26"/>
  <c r="L11" i="26"/>
  <c r="BM20" i="26"/>
  <c r="BT25" i="26"/>
  <c r="BP18" i="26"/>
  <c r="BN12" i="26"/>
  <c r="BS11" i="26"/>
  <c r="BO13" i="26"/>
  <c r="BU18" i="26"/>
  <c r="BS12" i="26"/>
  <c r="BS26" i="26"/>
  <c r="BM13" i="26"/>
  <c r="BQ12" i="26"/>
  <c r="BM19" i="26"/>
  <c r="BK13" i="26"/>
  <c r="N34" i="26"/>
  <c r="M31" i="26"/>
  <c r="BS25" i="26"/>
  <c r="BO18" i="26"/>
  <c r="BM12" i="26"/>
  <c r="N37" i="26"/>
  <c r="M34" i="26"/>
  <c r="L31" i="26"/>
  <c r="BM26" i="26"/>
  <c r="BI19" i="26"/>
  <c r="BS17" i="26"/>
  <c r="N15" i="26"/>
  <c r="BQ11" i="26"/>
  <c r="N40" i="26"/>
  <c r="M37" i="26"/>
  <c r="L34" i="26"/>
  <c r="BI28" i="26"/>
  <c r="BQ25" i="26"/>
  <c r="BM18" i="26"/>
  <c r="M15" i="26"/>
  <c r="BK12" i="26"/>
  <c r="BU10" i="26"/>
  <c r="N43" i="26"/>
  <c r="M40" i="26"/>
  <c r="BK26" i="26"/>
  <c r="N21" i="26"/>
  <c r="BO11" i="26"/>
  <c r="N46" i="26"/>
  <c r="L40" i="26"/>
  <c r="BO25" i="26"/>
  <c r="BK18" i="26"/>
  <c r="BU16" i="26"/>
  <c r="BI12" i="26"/>
  <c r="BS10" i="26"/>
  <c r="N49" i="26"/>
  <c r="M46" i="26"/>
  <c r="BI26" i="26"/>
  <c r="BO17" i="26"/>
  <c r="BM11" i="26"/>
  <c r="BQ18" i="25"/>
  <c r="BJ25" i="25"/>
  <c r="BN25" i="25"/>
  <c r="BH25" i="25"/>
  <c r="BP25" i="25"/>
  <c r="L41" i="25"/>
  <c r="K38" i="25"/>
  <c r="BS11" i="25" s="1"/>
  <c r="L25" i="25"/>
  <c r="M15" i="25"/>
  <c r="K41" i="25"/>
  <c r="K25" i="25"/>
  <c r="BK19" i="25"/>
  <c r="BO18" i="25"/>
  <c r="L15" i="25"/>
  <c r="BK18" i="25"/>
  <c r="N33" i="25"/>
  <c r="BT25" i="25"/>
  <c r="BF19" i="25"/>
  <c r="BL19" i="25" s="1"/>
  <c r="M33" i="25"/>
  <c r="BI18" i="25"/>
  <c r="M36" i="25"/>
  <c r="L33" i="25"/>
  <c r="BR25" i="25"/>
  <c r="M13" i="25"/>
  <c r="M39" i="25"/>
  <c r="L36" i="25"/>
  <c r="BG18" i="25"/>
  <c r="L13" i="25"/>
  <c r="BF18" i="25"/>
  <c r="BP18" i="25" s="1"/>
  <c r="N20" i="25"/>
  <c r="N12" i="25"/>
  <c r="M20" i="25"/>
  <c r="M12" i="25"/>
  <c r="L20" i="25"/>
  <c r="L12" i="25"/>
  <c r="N29" i="25"/>
  <c r="M26" i="25"/>
  <c r="N23" i="25"/>
  <c r="O16" i="25"/>
  <c r="BS19" i="25" s="1"/>
  <c r="N32" i="25"/>
  <c r="N16" i="25"/>
  <c r="N35" i="25"/>
  <c r="M32" i="25"/>
  <c r="N24" i="25"/>
  <c r="M16" i="25"/>
  <c r="BO12" i="25"/>
  <c r="N38" i="25"/>
  <c r="M35" i="25"/>
  <c r="L32" i="25"/>
  <c r="M24" i="25"/>
  <c r="BO19" i="25"/>
  <c r="BS18" i="25"/>
  <c r="L16" i="25"/>
  <c r="N41" i="25"/>
  <c r="M38" i="25"/>
  <c r="L35" i="25"/>
  <c r="N25" i="25"/>
  <c r="L24" i="25"/>
  <c r="BM19" i="25"/>
  <c r="BM11" i="24"/>
  <c r="BI11" i="24"/>
  <c r="BF12" i="24"/>
  <c r="BR12" i="24" s="1"/>
  <c r="BG12" i="24"/>
  <c r="BT25" i="24"/>
  <c r="BS25" i="24"/>
  <c r="BP25" i="24"/>
  <c r="O20" i="24"/>
  <c r="BQ18" i="24" s="1"/>
  <c r="N20" i="24"/>
  <c r="N12" i="24"/>
  <c r="BN25" i="24"/>
  <c r="M20" i="24"/>
  <c r="M12" i="24"/>
  <c r="L20" i="24"/>
  <c r="L12" i="24"/>
  <c r="BG11" i="24"/>
  <c r="BR25" i="24"/>
  <c r="BS11" i="24"/>
  <c r="N32" i="24"/>
  <c r="N16" i="24"/>
  <c r="BQ11" i="24"/>
  <c r="O38" i="24"/>
  <c r="N35" i="24"/>
  <c r="M32" i="24"/>
  <c r="N24" i="24"/>
  <c r="M16" i="24"/>
  <c r="N38" i="24"/>
  <c r="M35" i="24"/>
  <c r="L32" i="24"/>
  <c r="M24" i="24"/>
  <c r="L16" i="24"/>
  <c r="BQ13" i="24" s="1"/>
  <c r="BK12" i="24"/>
  <c r="BO11" i="24"/>
  <c r="BI25" i="24"/>
  <c r="BS12" i="24"/>
  <c r="BQ12" i="24"/>
  <c r="BO12" i="24"/>
  <c r="N41" i="24"/>
  <c r="M38" i="24"/>
  <c r="L35" i="24"/>
  <c r="N25" i="24"/>
  <c r="L24" i="24"/>
  <c r="BI25" i="23"/>
  <c r="O16" i="23"/>
  <c r="BF12" i="23" s="1"/>
  <c r="BT12" i="23" s="1"/>
  <c r="L38" i="23"/>
  <c r="M38" i="23"/>
  <c r="N38" i="23"/>
  <c r="K38" i="23"/>
  <c r="L41" i="23"/>
  <c r="L25" i="23"/>
  <c r="M15" i="23"/>
  <c r="K41" i="23"/>
  <c r="K25" i="23"/>
  <c r="BK12" i="23" s="1"/>
  <c r="L15" i="23"/>
  <c r="BQ15" i="23" s="1"/>
  <c r="BG12" i="23"/>
  <c r="O36" i="23"/>
  <c r="BT25" i="23"/>
  <c r="O39" i="23"/>
  <c r="BR25" i="23"/>
  <c r="BP25" i="23"/>
  <c r="O20" i="23"/>
  <c r="O12" i="23"/>
  <c r="N20" i="23"/>
  <c r="N12" i="23"/>
  <c r="M20" i="23"/>
  <c r="M12" i="23"/>
  <c r="BH25" i="23"/>
  <c r="N26" i="23"/>
  <c r="M22" i="23"/>
  <c r="L17" i="23"/>
  <c r="O38" i="23"/>
  <c r="M35" i="23"/>
  <c r="L32" i="23"/>
  <c r="M24" i="23"/>
  <c r="N41" i="23"/>
  <c r="L35" i="23"/>
  <c r="N25" i="23"/>
  <c r="L24" i="23"/>
  <c r="BH25" i="22"/>
  <c r="BF11" i="22"/>
  <c r="BN11" i="22" s="1"/>
  <c r="BQ25" i="22"/>
  <c r="BO25" i="22"/>
  <c r="BP25" i="22"/>
  <c r="M25" i="22"/>
  <c r="N25" i="22"/>
  <c r="O25" i="22"/>
  <c r="K35" i="22"/>
  <c r="M35" i="22"/>
  <c r="N35" i="22"/>
  <c r="L35" i="22"/>
  <c r="BR25" i="22"/>
  <c r="BL25" i="22"/>
  <c r="K24" i="22"/>
  <c r="M24" i="22"/>
  <c r="N24" i="22"/>
  <c r="L24" i="22"/>
  <c r="M41" i="22"/>
  <c r="N41" i="22"/>
  <c r="O41" i="22"/>
  <c r="O26" i="22"/>
  <c r="O15" i="22"/>
  <c r="L16" i="22"/>
  <c r="M16" i="22"/>
  <c r="N16" i="22"/>
  <c r="K16" i="22"/>
  <c r="L32" i="22"/>
  <c r="M32" i="22"/>
  <c r="N32" i="22"/>
  <c r="K32" i="22"/>
  <c r="O29" i="22"/>
  <c r="O16" i="22"/>
  <c r="BF19" i="22" s="1"/>
  <c r="BJ19" i="22" s="1"/>
  <c r="BT25" i="22"/>
  <c r="BJ25" i="22"/>
  <c r="L38" i="22"/>
  <c r="N38" i="22"/>
  <c r="M38" i="22"/>
  <c r="L20" i="22"/>
  <c r="M20" i="22"/>
  <c r="N20" i="22"/>
  <c r="L12" i="22"/>
  <c r="M12" i="22"/>
  <c r="N12" i="22"/>
  <c r="L41" i="22"/>
  <c r="O38" i="22"/>
  <c r="BN25" i="22"/>
  <c r="BI20" i="21"/>
  <c r="BO20" i="21"/>
  <c r="BM13" i="21"/>
  <c r="BO13" i="21"/>
  <c r="BQ13" i="21"/>
  <c r="BS13" i="21"/>
  <c r="BI19" i="21"/>
  <c r="BO14" i="21"/>
  <c r="BQ19" i="21"/>
  <c r="BU19" i="21"/>
  <c r="BM28" i="21"/>
  <c r="BI14" i="21"/>
  <c r="BK14" i="21"/>
  <c r="BM14" i="21"/>
  <c r="BO16" i="21"/>
  <c r="BQ16" i="21"/>
  <c r="BM12" i="21"/>
  <c r="BS16" i="21"/>
  <c r="BI28" i="21"/>
  <c r="BS17" i="21"/>
  <c r="BM17" i="21"/>
  <c r="M20" i="21"/>
  <c r="BK17" i="21"/>
  <c r="BU15" i="21"/>
  <c r="BI11" i="21"/>
  <c r="BN10" i="21"/>
  <c r="M31" i="21"/>
  <c r="BK28" i="21"/>
  <c r="L20" i="21"/>
  <c r="BM10" i="21"/>
  <c r="N37" i="21"/>
  <c r="M34" i="21"/>
  <c r="L31" i="21"/>
  <c r="BU21" i="21"/>
  <c r="BS15" i="21"/>
  <c r="N13" i="21"/>
  <c r="BM16" i="21"/>
  <c r="BI10" i="21"/>
  <c r="N25" i="21"/>
  <c r="L24" i="21"/>
  <c r="BN21" i="21"/>
  <c r="BS20" i="21"/>
  <c r="N18" i="21"/>
  <c r="BL15" i="21"/>
  <c r="BQ14" i="21"/>
  <c r="L12" i="21"/>
  <c r="N29" i="21"/>
  <c r="M25" i="21"/>
  <c r="K24" i="21"/>
  <c r="BM21" i="21"/>
  <c r="M18" i="21"/>
  <c r="BU13" i="21"/>
  <c r="K12" i="21"/>
  <c r="BS21" i="21"/>
  <c r="BK16" i="21"/>
  <c r="BU14" i="21"/>
  <c r="BO15" i="21"/>
  <c r="N24" i="21"/>
  <c r="BU20" i="21"/>
  <c r="BI16" i="21"/>
  <c r="BS14" i="21"/>
  <c r="N12" i="21"/>
  <c r="BS28" i="21"/>
  <c r="BM18" i="21"/>
  <c r="BR17" i="21"/>
  <c r="BK12" i="21"/>
  <c r="BP11" i="21"/>
  <c r="BU10" i="21"/>
  <c r="N21" i="21"/>
  <c r="BQ17" i="21"/>
  <c r="BO11" i="21"/>
  <c r="BM20" i="21"/>
  <c r="BK20" i="21"/>
  <c r="BU18" i="21"/>
  <c r="BS12" i="21"/>
  <c r="BS18" i="21"/>
  <c r="BQ12" i="21"/>
  <c r="BM19" i="21"/>
  <c r="BK13" i="21"/>
  <c r="BU11" i="21"/>
  <c r="BQ18" i="21"/>
  <c r="BO12" i="21"/>
  <c r="BK19" i="21"/>
  <c r="BI13" i="21"/>
  <c r="BS11" i="21"/>
  <c r="BU28" i="21"/>
  <c r="BO18" i="21"/>
  <c r="BQ28" i="21"/>
  <c r="M21" i="21"/>
  <c r="BK18" i="21"/>
  <c r="BU16" i="21"/>
  <c r="BI12" i="21"/>
  <c r="BS10" i="21"/>
  <c r="L21" i="21"/>
  <c r="BO17" i="21"/>
  <c r="BM11" i="21"/>
  <c r="O32" i="20"/>
  <c r="K20" i="20"/>
  <c r="L20" i="20"/>
  <c r="M20" i="20"/>
  <c r="N20" i="20"/>
  <c r="BJ25" i="20"/>
  <c r="K35" i="20"/>
  <c r="N35" i="20"/>
  <c r="L35" i="20"/>
  <c r="M35" i="20"/>
  <c r="BH25" i="20"/>
  <c r="BS22" i="20"/>
  <c r="K24" i="20"/>
  <c r="M24" i="20"/>
  <c r="N24" i="20"/>
  <c r="L24" i="20"/>
  <c r="K12" i="20"/>
  <c r="L12" i="20"/>
  <c r="M12" i="20"/>
  <c r="N12" i="20"/>
  <c r="L38" i="20"/>
  <c r="M38" i="20"/>
  <c r="N38" i="20"/>
  <c r="N18" i="20"/>
  <c r="N28" i="20"/>
  <c r="M18" i="20"/>
  <c r="BI16" i="20" s="1"/>
  <c r="O12" i="20"/>
  <c r="M28" i="20"/>
  <c r="L18" i="20"/>
  <c r="O31" i="20"/>
  <c r="L28" i="20"/>
  <c r="L16" i="20"/>
  <c r="M16" i="20"/>
  <c r="K16" i="20"/>
  <c r="N16" i="20"/>
  <c r="N11" i="20"/>
  <c r="M11" i="20"/>
  <c r="L11" i="20"/>
  <c r="BL25" i="20"/>
  <c r="N32" i="20"/>
  <c r="K32" i="20"/>
  <c r="L32" i="20"/>
  <c r="M32" i="20"/>
  <c r="BT25" i="20"/>
  <c r="BR25" i="20"/>
  <c r="BP25" i="20"/>
  <c r="BN25" i="20"/>
  <c r="O16" i="20"/>
  <c r="N41" i="20"/>
  <c r="N25" i="20"/>
  <c r="L38" i="19"/>
  <c r="M38" i="19"/>
  <c r="N38" i="19"/>
  <c r="K32" i="19"/>
  <c r="L32" i="19"/>
  <c r="BG10" i="19" s="1"/>
  <c r="M32" i="19"/>
  <c r="N32" i="19"/>
  <c r="BJ25" i="19"/>
  <c r="N28" i="19"/>
  <c r="O32" i="19"/>
  <c r="O23" i="19"/>
  <c r="BK19" i="19" s="1"/>
  <c r="K20" i="19"/>
  <c r="L20" i="19"/>
  <c r="M20" i="19"/>
  <c r="N20" i="19"/>
  <c r="K35" i="19"/>
  <c r="L35" i="19"/>
  <c r="M35" i="19"/>
  <c r="N35" i="19"/>
  <c r="BH25" i="19"/>
  <c r="K24" i="19"/>
  <c r="M24" i="19"/>
  <c r="L24" i="19"/>
  <c r="N24" i="19"/>
  <c r="K16" i="19"/>
  <c r="L16" i="19"/>
  <c r="M16" i="19"/>
  <c r="N16" i="19"/>
  <c r="O41" i="19"/>
  <c r="M25" i="19"/>
  <c r="N25" i="19"/>
  <c r="BS25" i="19"/>
  <c r="BS23" i="19"/>
  <c r="M34" i="19"/>
  <c r="BQ25" i="19"/>
  <c r="BR25" i="19"/>
  <c r="L34" i="19"/>
  <c r="M11" i="19"/>
  <c r="BO25" i="19"/>
  <c r="N37" i="19"/>
  <c r="N19" i="19"/>
  <c r="M37" i="19"/>
  <c r="M19" i="19"/>
  <c r="M41" i="19"/>
  <c r="N41" i="19"/>
  <c r="L37" i="19"/>
  <c r="L19" i="19"/>
  <c r="K12" i="19"/>
  <c r="L12" i="19"/>
  <c r="M12" i="19"/>
  <c r="N12" i="19"/>
  <c r="BL25" i="19"/>
  <c r="BP25" i="19"/>
  <c r="BN25" i="19"/>
  <c r="O26" i="18"/>
  <c r="K35" i="18"/>
  <c r="M35" i="18"/>
  <c r="L35" i="18"/>
  <c r="N35" i="18"/>
  <c r="O23" i="18"/>
  <c r="L38" i="18"/>
  <c r="M38" i="18"/>
  <c r="N38" i="18"/>
  <c r="K24" i="18"/>
  <c r="M24" i="18"/>
  <c r="N24" i="18"/>
  <c r="L24" i="18"/>
  <c r="BI25" i="18"/>
  <c r="BJ25" i="18"/>
  <c r="L32" i="18"/>
  <c r="K32" i="18"/>
  <c r="BQ11" i="18" s="1"/>
  <c r="M32" i="18"/>
  <c r="N32" i="18"/>
  <c r="N16" i="18"/>
  <c r="K16" i="18"/>
  <c r="L16" i="18"/>
  <c r="M16" i="18"/>
  <c r="BT25" i="18"/>
  <c r="BR25" i="18"/>
  <c r="BS23" i="18"/>
  <c r="BP25" i="18"/>
  <c r="N20" i="18"/>
  <c r="N12" i="18"/>
  <c r="BN25" i="18"/>
  <c r="M20" i="18"/>
  <c r="M12" i="18"/>
  <c r="BL25" i="18"/>
  <c r="N28" i="18"/>
  <c r="N19" i="18"/>
  <c r="N11" i="18"/>
  <c r="N31" i="18"/>
  <c r="M28" i="18"/>
  <c r="M19" i="18"/>
  <c r="M11" i="18"/>
  <c r="N34" i="18"/>
  <c r="M31" i="18"/>
  <c r="L28" i="18"/>
  <c r="L19" i="18"/>
  <c r="L11" i="18"/>
  <c r="BI15" i="18" s="1"/>
  <c r="O40" i="18"/>
  <c r="N37" i="18"/>
  <c r="M34" i="18"/>
  <c r="L31" i="18"/>
  <c r="BH25" i="18"/>
  <c r="O41" i="18"/>
  <c r="N41" i="18"/>
  <c r="N25" i="18"/>
  <c r="M25" i="17"/>
  <c r="N25" i="17"/>
  <c r="O36" i="17"/>
  <c r="N19" i="17"/>
  <c r="K32" i="17"/>
  <c r="L32" i="17"/>
  <c r="M32" i="17"/>
  <c r="N32" i="17"/>
  <c r="M41" i="17"/>
  <c r="N41" i="17"/>
  <c r="BL25" i="17"/>
  <c r="K24" i="17"/>
  <c r="BI11" i="17" s="1"/>
  <c r="N24" i="17"/>
  <c r="L24" i="17"/>
  <c r="M24" i="17"/>
  <c r="L38" i="17"/>
  <c r="M38" i="17"/>
  <c r="N38" i="17"/>
  <c r="N28" i="17"/>
  <c r="M28" i="17"/>
  <c r="L12" i="17"/>
  <c r="BG13" i="17" s="1"/>
  <c r="M12" i="17"/>
  <c r="BI17" i="17" s="1"/>
  <c r="N12" i="17"/>
  <c r="O29" i="17"/>
  <c r="BG11" i="17"/>
  <c r="O32" i="17"/>
  <c r="O23" i="17"/>
  <c r="BQ19" i="17" s="1"/>
  <c r="BJ25" i="17"/>
  <c r="K35" i="17"/>
  <c r="L35" i="17"/>
  <c r="M35" i="17"/>
  <c r="N35" i="17"/>
  <c r="L20" i="17"/>
  <c r="M20" i="17"/>
  <c r="N20" i="17"/>
  <c r="M16" i="17"/>
  <c r="K16" i="17"/>
  <c r="L16" i="17"/>
  <c r="N16" i="17"/>
  <c r="BT25" i="17"/>
  <c r="BS22" i="17"/>
  <c r="BR25" i="17"/>
  <c r="BP25" i="17"/>
  <c r="BN25" i="17"/>
  <c r="K20" i="16"/>
  <c r="M20" i="16"/>
  <c r="N20" i="16"/>
  <c r="L20" i="16"/>
  <c r="K35" i="16"/>
  <c r="L35" i="16"/>
  <c r="M35" i="16"/>
  <c r="N35" i="16"/>
  <c r="L38" i="16"/>
  <c r="M38" i="16"/>
  <c r="N38" i="16"/>
  <c r="K24" i="16"/>
  <c r="L24" i="16"/>
  <c r="M24" i="16"/>
  <c r="N24" i="16"/>
  <c r="O15" i="16"/>
  <c r="BS19" i="16" s="1"/>
  <c r="K32" i="16"/>
  <c r="L32" i="16"/>
  <c r="M32" i="16"/>
  <c r="N32" i="16"/>
  <c r="O16" i="16"/>
  <c r="O38" i="16"/>
  <c r="M41" i="16"/>
  <c r="N41" i="16"/>
  <c r="O41" i="16"/>
  <c r="BF25" i="16"/>
  <c r="BJ25" i="16" s="1"/>
  <c r="M25" i="16"/>
  <c r="N25" i="16"/>
  <c r="O25" i="16"/>
  <c r="BO25" i="16"/>
  <c r="K12" i="16"/>
  <c r="M12" i="16"/>
  <c r="N12" i="16"/>
  <c r="L12" i="16"/>
  <c r="K16" i="16"/>
  <c r="L16" i="16"/>
  <c r="M16" i="16"/>
  <c r="N16" i="16"/>
  <c r="BN25" i="16"/>
  <c r="BP25" i="15"/>
  <c r="BN25" i="15"/>
  <c r="N19" i="15"/>
  <c r="M28" i="15"/>
  <c r="N34" i="15"/>
  <c r="M31" i="15"/>
  <c r="L28" i="15"/>
  <c r="BI25" i="15"/>
  <c r="L19" i="15"/>
  <c r="L11" i="15"/>
  <c r="N11" i="15"/>
  <c r="N31" i="15"/>
  <c r="M19" i="15"/>
  <c r="M11" i="15"/>
  <c r="O40" i="15"/>
  <c r="N37" i="15"/>
  <c r="M34" i="15"/>
  <c r="L31" i="15"/>
  <c r="K28" i="15"/>
  <c r="BQ11" i="15" s="1"/>
  <c r="BH25" i="15"/>
  <c r="BR25" i="15"/>
  <c r="M21" i="15"/>
  <c r="N22" i="15"/>
  <c r="L21" i="15"/>
  <c r="M17" i="15"/>
  <c r="BT25" i="15"/>
  <c r="O29" i="15"/>
  <c r="N32" i="15"/>
  <c r="N16" i="15"/>
  <c r="M16" i="15"/>
  <c r="N38" i="15"/>
  <c r="M35" i="15"/>
  <c r="L32" i="15"/>
  <c r="M24" i="15"/>
  <c r="L16" i="15"/>
  <c r="O38" i="15"/>
  <c r="N35" i="15"/>
  <c r="M32" i="15"/>
  <c r="N24" i="15"/>
  <c r="N41" i="15"/>
  <c r="M38" i="15"/>
  <c r="L35" i="15"/>
  <c r="N25" i="15"/>
  <c r="L24" i="15"/>
  <c r="K24" i="14"/>
  <c r="L24" i="14"/>
  <c r="M24" i="14"/>
  <c r="N24" i="14"/>
  <c r="L15" i="14"/>
  <c r="O16" i="14"/>
  <c r="O24" i="14"/>
  <c r="BF25" i="14"/>
  <c r="BL25" i="14" s="1"/>
  <c r="K15" i="14"/>
  <c r="O36" i="14"/>
  <c r="L12" i="14"/>
  <c r="M12" i="14"/>
  <c r="N12" i="14"/>
  <c r="O23" i="14"/>
  <c r="O39" i="14"/>
  <c r="L20" i="14"/>
  <c r="M20" i="14"/>
  <c r="N20" i="14"/>
  <c r="K32" i="14"/>
  <c r="L32" i="14"/>
  <c r="M32" i="14"/>
  <c r="N32" i="14"/>
  <c r="K16" i="14"/>
  <c r="L16" i="14"/>
  <c r="M16" i="14"/>
  <c r="N16" i="14"/>
  <c r="L38" i="14"/>
  <c r="M38" i="14"/>
  <c r="N38" i="14"/>
  <c r="M25" i="14"/>
  <c r="N25" i="14"/>
  <c r="O38" i="14"/>
  <c r="O25" i="14"/>
  <c r="M41" i="14"/>
  <c r="N41" i="14"/>
  <c r="K35" i="14"/>
  <c r="L35" i="14"/>
  <c r="M35" i="14"/>
  <c r="N35" i="14"/>
  <c r="O35" i="14"/>
  <c r="M15" i="14"/>
  <c r="M26" i="14"/>
  <c r="L22" i="14"/>
  <c r="M29" i="14"/>
  <c r="L26" i="14"/>
  <c r="M23" i="14"/>
  <c r="BM11" i="13"/>
  <c r="BS12" i="13"/>
  <c r="BQ18" i="13"/>
  <c r="BJ25" i="13"/>
  <c r="BH25" i="13"/>
  <c r="BK19" i="13"/>
  <c r="BO18" i="13"/>
  <c r="BG12" i="13"/>
  <c r="BK11" i="13"/>
  <c r="BF12" i="13"/>
  <c r="BT12" i="13" s="1"/>
  <c r="BI19" i="13"/>
  <c r="BM18" i="13"/>
  <c r="N14" i="13"/>
  <c r="BI11" i="13"/>
  <c r="N27" i="13"/>
  <c r="M14" i="13"/>
  <c r="BS21" i="13"/>
  <c r="BG19" i="13"/>
  <c r="BK18" i="13"/>
  <c r="BG11" i="13"/>
  <c r="BL25" i="13"/>
  <c r="BT25" i="13"/>
  <c r="BF19" i="13"/>
  <c r="BP19" i="13" s="1"/>
  <c r="BF11" i="13"/>
  <c r="BL11" i="13" s="1"/>
  <c r="BI18" i="13"/>
  <c r="BR25" i="13"/>
  <c r="BG18" i="13"/>
  <c r="BP25" i="13"/>
  <c r="BF18" i="13"/>
  <c r="BT18" i="13" s="1"/>
  <c r="N20" i="13"/>
  <c r="N12" i="13"/>
  <c r="BN25" i="13"/>
  <c r="M20" i="13"/>
  <c r="M12" i="13"/>
  <c r="N32" i="13"/>
  <c r="N16" i="13"/>
  <c r="BM12" i="13"/>
  <c r="N35" i="13"/>
  <c r="M32" i="13"/>
  <c r="N24" i="13"/>
  <c r="M16" i="13"/>
  <c r="BS11" i="13"/>
  <c r="N38" i="13"/>
  <c r="M35" i="13"/>
  <c r="L32" i="13"/>
  <c r="BS10" i="13" s="1"/>
  <c r="M24" i="13"/>
  <c r="BO19" i="13"/>
  <c r="BS18" i="13"/>
  <c r="L16" i="13"/>
  <c r="BK12" i="13"/>
  <c r="BO11" i="13"/>
  <c r="BQ12" i="13"/>
  <c r="BS19" i="13"/>
  <c r="BO12" i="13"/>
  <c r="BQ19" i="13"/>
  <c r="BQ11" i="13"/>
  <c r="N41" i="13"/>
  <c r="M38" i="13"/>
  <c r="L35" i="13"/>
  <c r="N25" i="13"/>
  <c r="L24" i="13"/>
  <c r="BM19" i="13"/>
  <c r="BI12" i="13"/>
  <c r="BJ25" i="12"/>
  <c r="O36" i="12"/>
  <c r="L32" i="12"/>
  <c r="K32" i="12"/>
  <c r="M32" i="12"/>
  <c r="N32" i="12"/>
  <c r="BK25" i="12"/>
  <c r="BM11" i="12"/>
  <c r="BT25" i="12"/>
  <c r="O39" i="12"/>
  <c r="BR25" i="12"/>
  <c r="BP25" i="12"/>
  <c r="O20" i="12"/>
  <c r="BI19" i="12" s="1"/>
  <c r="N12" i="12"/>
  <c r="BN25" i="12"/>
  <c r="M20" i="12"/>
  <c r="M12" i="12"/>
  <c r="N20" i="12"/>
  <c r="L21" i="12"/>
  <c r="O23" i="12"/>
  <c r="L17" i="12"/>
  <c r="N16" i="12"/>
  <c r="N24" i="12"/>
  <c r="M16" i="12"/>
  <c r="N38" i="12"/>
  <c r="M35" i="12"/>
  <c r="N41" i="12"/>
  <c r="M38" i="12"/>
  <c r="L35" i="12"/>
  <c r="N25" i="12"/>
  <c r="L24" i="12"/>
  <c r="K16" i="12"/>
  <c r="BQ11" i="12"/>
  <c r="N35" i="12"/>
  <c r="M24" i="12"/>
  <c r="BK17" i="12" s="1"/>
  <c r="BG19" i="11"/>
  <c r="L41" i="11"/>
  <c r="K38" i="11"/>
  <c r="L25" i="11"/>
  <c r="M15" i="11"/>
  <c r="K41" i="11"/>
  <c r="K25" i="11"/>
  <c r="L15" i="11"/>
  <c r="BM13" i="11" s="1"/>
  <c r="BI19" i="11"/>
  <c r="BM18" i="11"/>
  <c r="BT25" i="11"/>
  <c r="O39" i="11"/>
  <c r="BQ25" i="11"/>
  <c r="BS23" i="11"/>
  <c r="BP25" i="11"/>
  <c r="N20" i="11"/>
  <c r="N12" i="11"/>
  <c r="BN25" i="11"/>
  <c r="M20" i="11"/>
  <c r="M12" i="11"/>
  <c r="N29" i="11"/>
  <c r="N23" i="11"/>
  <c r="O16" i="11"/>
  <c r="BL25" i="11"/>
  <c r="BI25" i="11"/>
  <c r="N32" i="11"/>
  <c r="M29" i="11"/>
  <c r="M23" i="11"/>
  <c r="N16" i="11"/>
  <c r="O38" i="11"/>
  <c r="N35" i="11"/>
  <c r="M32" i="11"/>
  <c r="N24" i="11"/>
  <c r="M16" i="11"/>
  <c r="N38" i="11"/>
  <c r="M35" i="11"/>
  <c r="L32" i="11"/>
  <c r="M24" i="11"/>
  <c r="L16" i="11"/>
  <c r="BO11" i="11"/>
  <c r="N41" i="11"/>
  <c r="M38" i="11"/>
  <c r="L35" i="11"/>
  <c r="N25" i="11"/>
  <c r="L24" i="11"/>
  <c r="BM11" i="10"/>
  <c r="BN25" i="10"/>
  <c r="L41" i="10"/>
  <c r="K38" i="10"/>
  <c r="L25" i="10"/>
  <c r="M15" i="10"/>
  <c r="K41" i="10"/>
  <c r="K25" i="10"/>
  <c r="L15" i="10"/>
  <c r="BS25" i="10"/>
  <c r="BR25" i="10"/>
  <c r="BS23" i="10"/>
  <c r="BP25" i="10"/>
  <c r="N20" i="10"/>
  <c r="N12" i="10"/>
  <c r="M20" i="10"/>
  <c r="M12" i="10"/>
  <c r="BL25" i="10"/>
  <c r="N37" i="10"/>
  <c r="O10" i="10"/>
  <c r="N40" i="10"/>
  <c r="M37" i="10"/>
  <c r="L34" i="10"/>
  <c r="N18" i="10"/>
  <c r="N10" i="10"/>
  <c r="M40" i="10"/>
  <c r="L37" i="10"/>
  <c r="M18" i="10"/>
  <c r="M10" i="10"/>
  <c r="L40" i="10"/>
  <c r="L18" i="10"/>
  <c r="L10" i="10"/>
  <c r="N21" i="10"/>
  <c r="N32" i="10"/>
  <c r="N16" i="10"/>
  <c r="O41" i="10"/>
  <c r="N38" i="10"/>
  <c r="M35" i="10"/>
  <c r="L32" i="10"/>
  <c r="M24" i="10"/>
  <c r="L16" i="10"/>
  <c r="N41" i="10"/>
  <c r="M38" i="10"/>
  <c r="L35" i="10"/>
  <c r="K32" i="10"/>
  <c r="N25" i="10"/>
  <c r="L24" i="10"/>
  <c r="K16" i="10"/>
  <c r="O35" i="9"/>
  <c r="M16" i="9"/>
  <c r="K16" i="9"/>
  <c r="L16" i="9"/>
  <c r="N16" i="9"/>
  <c r="K24" i="9"/>
  <c r="N24" i="9"/>
  <c r="L24" i="9"/>
  <c r="M24" i="9"/>
  <c r="BK25" i="9"/>
  <c r="K32" i="9"/>
  <c r="L32" i="9"/>
  <c r="M32" i="9"/>
  <c r="N32" i="9"/>
  <c r="K35" i="9"/>
  <c r="L35" i="9"/>
  <c r="M35" i="9"/>
  <c r="N35" i="9"/>
  <c r="O24" i="9"/>
  <c r="L38" i="9"/>
  <c r="M38" i="9"/>
  <c r="N38" i="9"/>
  <c r="O16" i="9"/>
  <c r="M25" i="9"/>
  <c r="N25" i="9"/>
  <c r="M41" i="9"/>
  <c r="N41" i="9"/>
  <c r="BI25" i="9"/>
  <c r="BF25" i="9"/>
  <c r="BT25" i="9" s="1"/>
  <c r="BG25" i="9"/>
  <c r="BQ25" i="9"/>
  <c r="M15" i="9"/>
  <c r="L15" i="9"/>
  <c r="K15" i="9"/>
  <c r="BM11" i="9" s="1"/>
  <c r="O20" i="9"/>
  <c r="O12" i="9"/>
  <c r="BQ19" i="9" s="1"/>
  <c r="N20" i="9"/>
  <c r="N12" i="9"/>
  <c r="M20" i="9"/>
  <c r="M12" i="9"/>
  <c r="BM16" i="9" s="1"/>
  <c r="L17" i="9"/>
  <c r="L37" i="8"/>
  <c r="M37" i="8"/>
  <c r="M31" i="8"/>
  <c r="N31" i="8"/>
  <c r="K31" i="8"/>
  <c r="L31" i="8"/>
  <c r="BS25" i="8"/>
  <c r="K10" i="8"/>
  <c r="L10" i="8"/>
  <c r="M36" i="8"/>
  <c r="N36" i="8"/>
  <c r="L34" i="8"/>
  <c r="N39" i="8"/>
  <c r="L14" i="8"/>
  <c r="M14" i="8"/>
  <c r="N14" i="8"/>
  <c r="K14" i="8"/>
  <c r="M39" i="8"/>
  <c r="L39" i="8"/>
  <c r="L11" i="8"/>
  <c r="N21" i="8"/>
  <c r="K11" i="8"/>
  <c r="N22" i="8"/>
  <c r="M19" i="8"/>
  <c r="L41" i="8"/>
  <c r="M22" i="8"/>
  <c r="L19" i="8"/>
  <c r="L22" i="8"/>
  <c r="K19" i="8"/>
  <c r="O24" i="8"/>
  <c r="K35" i="8"/>
  <c r="L35" i="8"/>
  <c r="N35" i="8"/>
  <c r="M35" i="8"/>
  <c r="L38" i="8"/>
  <c r="M38" i="8"/>
  <c r="N38" i="8"/>
  <c r="M25" i="8"/>
  <c r="N25" i="8"/>
  <c r="M41" i="8"/>
  <c r="N41" i="8"/>
  <c r="BR25" i="8"/>
  <c r="O23" i="8"/>
  <c r="O26" i="8"/>
  <c r="M32" i="8"/>
  <c r="K32" i="8"/>
  <c r="N32" i="8"/>
  <c r="L32" i="8"/>
  <c r="BI25" i="8"/>
  <c r="BJ25" i="8"/>
  <c r="K16" i="8"/>
  <c r="M16" i="8"/>
  <c r="N16" i="8"/>
  <c r="L16" i="8"/>
  <c r="O16" i="8"/>
  <c r="K24" i="8"/>
  <c r="L24" i="8"/>
  <c r="N24" i="8"/>
  <c r="M24" i="8"/>
  <c r="BP25" i="8"/>
  <c r="O20" i="8"/>
  <c r="O12" i="8"/>
  <c r="N20" i="8"/>
  <c r="N12" i="8"/>
  <c r="BQ25" i="8"/>
  <c r="BS23" i="8"/>
  <c r="BN25" i="8"/>
  <c r="M20" i="8"/>
  <c r="M12" i="8"/>
  <c r="L20" i="8"/>
  <c r="L12" i="8"/>
  <c r="BL25" i="8"/>
  <c r="O25" i="8"/>
  <c r="O15" i="8"/>
  <c r="BH25" i="8"/>
  <c r="M41" i="7"/>
  <c r="N41" i="7"/>
  <c r="BI25" i="7"/>
  <c r="BF25" i="7"/>
  <c r="BL25" i="7" s="1"/>
  <c r="L38" i="7"/>
  <c r="N38" i="7"/>
  <c r="M38" i="7"/>
  <c r="O23" i="7"/>
  <c r="K32" i="7"/>
  <c r="L32" i="7"/>
  <c r="BO15" i="7" s="1"/>
  <c r="N32" i="7"/>
  <c r="M32" i="7"/>
  <c r="O16" i="7"/>
  <c r="O38" i="7"/>
  <c r="M25" i="7"/>
  <c r="N25" i="7"/>
  <c r="O26" i="7"/>
  <c r="K16" i="7"/>
  <c r="L16" i="7"/>
  <c r="N16" i="7"/>
  <c r="M16" i="7"/>
  <c r="K24" i="7"/>
  <c r="L24" i="7"/>
  <c r="M24" i="7"/>
  <c r="N24" i="7"/>
  <c r="O24" i="7"/>
  <c r="K35" i="7"/>
  <c r="M35" i="7"/>
  <c r="L35" i="7"/>
  <c r="N35" i="7"/>
  <c r="K38" i="7"/>
  <c r="O39" i="7"/>
  <c r="BQ25" i="7"/>
  <c r="BS23" i="7"/>
  <c r="N20" i="7"/>
  <c r="N12" i="7"/>
  <c r="M20" i="7"/>
  <c r="M12" i="7"/>
  <c r="BK17" i="7" s="1"/>
  <c r="O25" i="7"/>
  <c r="M41" i="6"/>
  <c r="N41" i="6"/>
  <c r="O41" i="6"/>
  <c r="N14" i="6"/>
  <c r="M14" i="6"/>
  <c r="BK17" i="6" s="1"/>
  <c r="O39" i="6"/>
  <c r="L14" i="6"/>
  <c r="K16" i="6"/>
  <c r="BO11" i="6" s="1"/>
  <c r="L16" i="6"/>
  <c r="N16" i="6"/>
  <c r="M16" i="6"/>
  <c r="L38" i="6"/>
  <c r="M38" i="6"/>
  <c r="N38" i="6"/>
  <c r="L20" i="6"/>
  <c r="M20" i="6"/>
  <c r="N20" i="6"/>
  <c r="K24" i="6"/>
  <c r="L24" i="6"/>
  <c r="M24" i="6"/>
  <c r="N24" i="6"/>
  <c r="BQ25" i="6"/>
  <c r="BO25" i="6"/>
  <c r="BP25" i="6"/>
  <c r="M25" i="6"/>
  <c r="N25" i="6"/>
  <c r="O25" i="6"/>
  <c r="O26" i="6"/>
  <c r="O15" i="6"/>
  <c r="BI19" i="6" s="1"/>
  <c r="K32" i="6"/>
  <c r="BQ12" i="6" s="1"/>
  <c r="L32" i="6"/>
  <c r="N32" i="6"/>
  <c r="M32" i="6"/>
  <c r="O29" i="6"/>
  <c r="O16" i="6"/>
  <c r="BT25" i="6"/>
  <c r="N19" i="6"/>
  <c r="K35" i="6"/>
  <c r="L35" i="6"/>
  <c r="M35" i="6"/>
  <c r="N35" i="6"/>
  <c r="BR25" i="6"/>
  <c r="M19" i="6"/>
  <c r="BL25" i="6"/>
  <c r="L19" i="6"/>
  <c r="L12" i="6"/>
  <c r="M12" i="6"/>
  <c r="N12" i="6"/>
  <c r="BN25" i="6"/>
  <c r="BH25" i="5"/>
  <c r="BJ25" i="5"/>
  <c r="BP25" i="5"/>
  <c r="BG12" i="5"/>
  <c r="O39" i="5"/>
  <c r="BS23" i="5"/>
  <c r="O12" i="5"/>
  <c r="BS19" i="5" s="1"/>
  <c r="BO25" i="5"/>
  <c r="N20" i="5"/>
  <c r="BT25" i="5"/>
  <c r="BR25" i="5"/>
  <c r="O20" i="5"/>
  <c r="N12" i="5"/>
  <c r="BN25" i="5"/>
  <c r="M20" i="5"/>
  <c r="M12" i="5"/>
  <c r="L20" i="5"/>
  <c r="L12" i="5"/>
  <c r="BS12" i="5"/>
  <c r="BQ12" i="5"/>
  <c r="BO12" i="5"/>
  <c r="O16" i="5"/>
  <c r="N32" i="5"/>
  <c r="N16" i="5"/>
  <c r="O38" i="5"/>
  <c r="N35" i="5"/>
  <c r="M32" i="5"/>
  <c r="N24" i="5"/>
  <c r="M16" i="5"/>
  <c r="M24" i="5"/>
  <c r="L16" i="5"/>
  <c r="BK12" i="5"/>
  <c r="BO11" i="5"/>
  <c r="N41" i="5"/>
  <c r="M38" i="5"/>
  <c r="L35" i="5"/>
  <c r="K32" i="5"/>
  <c r="BS11" i="5" s="1"/>
  <c r="N25" i="5"/>
  <c r="L24" i="5"/>
  <c r="N38" i="5"/>
  <c r="M35" i="5"/>
  <c r="BK17" i="5" s="1"/>
  <c r="BI12" i="5"/>
  <c r="L30" i="4"/>
  <c r="K27" i="4"/>
  <c r="O35" i="4"/>
  <c r="K30" i="4"/>
  <c r="N15" i="4"/>
  <c r="L15" i="4"/>
  <c r="BG10" i="4" s="1"/>
  <c r="M15" i="4"/>
  <c r="L38" i="4"/>
  <c r="M38" i="4"/>
  <c r="N38" i="4"/>
  <c r="K38" i="4"/>
  <c r="O15" i="4"/>
  <c r="M41" i="4"/>
  <c r="N41" i="4"/>
  <c r="K41" i="4"/>
  <c r="L41" i="4"/>
  <c r="M25" i="4"/>
  <c r="N25" i="4"/>
  <c r="K25" i="4"/>
  <c r="L25" i="4"/>
  <c r="BI25" i="4"/>
  <c r="BF25" i="4"/>
  <c r="BJ25" i="4" s="1"/>
  <c r="O16" i="4"/>
  <c r="BG25" i="4"/>
  <c r="BM25" i="4"/>
  <c r="BO25" i="4"/>
  <c r="N27" i="4"/>
  <c r="O41" i="4"/>
  <c r="N30" i="4"/>
  <c r="M27" i="4"/>
  <c r="K15" i="4"/>
  <c r="BQ11" i="4" s="1"/>
  <c r="N21" i="4"/>
  <c r="M21" i="4"/>
  <c r="N17" i="4"/>
  <c r="L21" i="4"/>
  <c r="N16" i="4"/>
  <c r="M32" i="4"/>
  <c r="M16" i="4"/>
  <c r="L16" i="4"/>
  <c r="N32" i="4"/>
  <c r="L32" i="4"/>
  <c r="L35" i="4"/>
  <c r="L24" i="4"/>
  <c r="BT25" i="3"/>
  <c r="BP25" i="3"/>
  <c r="BR25" i="3"/>
  <c r="BN25" i="3"/>
  <c r="BL25" i="3"/>
  <c r="BJ25" i="3"/>
  <c r="BH25" i="3"/>
  <c r="N24" i="3"/>
  <c r="M24" i="3"/>
  <c r="L24" i="3"/>
  <c r="N32" i="3"/>
  <c r="M32" i="3"/>
  <c r="L32" i="3"/>
  <c r="K32" i="3"/>
  <c r="K24" i="3"/>
  <c r="K34" i="3"/>
  <c r="N41" i="3"/>
  <c r="M41" i="3"/>
  <c r="L12" i="3"/>
  <c r="BQ14" i="3" s="1"/>
  <c r="N12" i="3"/>
  <c r="M12" i="3"/>
  <c r="K12" i="3"/>
  <c r="L34" i="3"/>
  <c r="BK19" i="3"/>
  <c r="M34" i="3"/>
  <c r="K41" i="3"/>
  <c r="L41" i="3"/>
  <c r="BK18" i="3"/>
  <c r="BM19" i="3"/>
  <c r="BM18" i="3"/>
  <c r="N23" i="3"/>
  <c r="M23" i="3"/>
  <c r="L23" i="3"/>
  <c r="K23" i="3"/>
  <c r="N29" i="3"/>
  <c r="M29" i="3"/>
  <c r="L29" i="3"/>
  <c r="K29" i="3"/>
  <c r="N38" i="3"/>
  <c r="M38" i="3"/>
  <c r="M20" i="3"/>
  <c r="L20" i="3"/>
  <c r="N20" i="3"/>
  <c r="K20" i="3"/>
  <c r="L31" i="3"/>
  <c r="L19" i="3"/>
  <c r="M19" i="3"/>
  <c r="K37" i="3"/>
  <c r="K25" i="3"/>
  <c r="L28" i="3"/>
  <c r="L37" i="3"/>
  <c r="N16" i="3"/>
  <c r="M16" i="3"/>
  <c r="L16" i="3"/>
  <c r="K16" i="3"/>
  <c r="K31" i="3"/>
  <c r="L38" i="3"/>
  <c r="M31" i="3"/>
  <c r="K15" i="3"/>
  <c r="L15" i="3"/>
  <c r="BF19" i="3"/>
  <c r="BF18" i="3"/>
  <c r="BI18" i="3"/>
  <c r="BG18" i="3"/>
  <c r="BS19" i="3"/>
  <c r="BO19" i="3"/>
  <c r="BS18" i="3"/>
  <c r="BQ19" i="3"/>
  <c r="M15" i="3"/>
  <c r="K28" i="3"/>
  <c r="L25" i="3"/>
  <c r="M28" i="3"/>
  <c r="M37" i="3"/>
  <c r="K38" i="3"/>
  <c r="N35" i="3"/>
  <c r="M35" i="3"/>
  <c r="L35" i="3"/>
  <c r="K19" i="3"/>
  <c r="M25" i="3"/>
  <c r="K26" i="3"/>
  <c r="K22" i="3"/>
  <c r="L26" i="3"/>
  <c r="K17" i="3"/>
  <c r="L22" i="3"/>
  <c r="M26" i="3"/>
  <c r="L17" i="3"/>
  <c r="K21" i="3"/>
  <c r="M22" i="3"/>
  <c r="L39" i="3"/>
  <c r="L13" i="3"/>
  <c r="K33" i="3"/>
  <c r="L36" i="3"/>
  <c r="M39" i="3"/>
  <c r="M13" i="3"/>
  <c r="K30" i="3"/>
  <c r="L33" i="3"/>
  <c r="M36" i="3"/>
  <c r="N39" i="3"/>
  <c r="K13" i="3"/>
  <c r="K36" i="3"/>
  <c r="K27" i="3"/>
  <c r="L30" i="3"/>
  <c r="M33" i="3"/>
  <c r="BS18" i="2"/>
  <c r="BQ18" i="2"/>
  <c r="BO18" i="2"/>
  <c r="BG19" i="2"/>
  <c r="BT25" i="2"/>
  <c r="BR25" i="2"/>
  <c r="BP25" i="2"/>
  <c r="BN25" i="2"/>
  <c r="BL25" i="2"/>
  <c r="BJ25" i="2"/>
  <c r="BH25" i="2"/>
  <c r="M17" i="2"/>
  <c r="L17" i="2"/>
  <c r="K17" i="2"/>
  <c r="K25" i="2"/>
  <c r="K32" i="2"/>
  <c r="BI19" i="2"/>
  <c r="L25" i="2"/>
  <c r="L32" i="2"/>
  <c r="K41" i="2"/>
  <c r="N17" i="2"/>
  <c r="M25" i="2"/>
  <c r="M32" i="2"/>
  <c r="N34" i="2"/>
  <c r="M34" i="2"/>
  <c r="L34" i="2"/>
  <c r="K34" i="2"/>
  <c r="L41" i="2"/>
  <c r="BK19" i="2"/>
  <c r="M41" i="2"/>
  <c r="BK18" i="2"/>
  <c r="BM19" i="2"/>
  <c r="BM18" i="2"/>
  <c r="BO19" i="2"/>
  <c r="K24" i="2"/>
  <c r="K38" i="2"/>
  <c r="L24" i="2"/>
  <c r="L38" i="2"/>
  <c r="N29" i="2"/>
  <c r="M29" i="2"/>
  <c r="BF19" i="2"/>
  <c r="BI18" i="2"/>
  <c r="BG18" i="2"/>
  <c r="BF18" i="2"/>
  <c r="BS19" i="2"/>
  <c r="BQ19" i="2"/>
  <c r="N23" i="2"/>
  <c r="M23" i="2"/>
  <c r="K23" i="2"/>
  <c r="L23" i="2"/>
  <c r="K35" i="2"/>
  <c r="K15" i="2"/>
  <c r="L35" i="2"/>
  <c r="L15" i="2"/>
  <c r="N26" i="2"/>
  <c r="M26" i="2"/>
  <c r="L26" i="2"/>
  <c r="M35" i="2"/>
  <c r="N37" i="2"/>
  <c r="M37" i="2"/>
  <c r="L37" i="2"/>
  <c r="K37" i="2"/>
  <c r="M15" i="2"/>
  <c r="K26" i="2"/>
  <c r="N22" i="2"/>
  <c r="M22" i="2"/>
  <c r="L22" i="2"/>
  <c r="K22" i="2"/>
  <c r="K21" i="2"/>
  <c r="K31" i="2"/>
  <c r="K11" i="2"/>
  <c r="K19" i="2"/>
  <c r="K28" i="2"/>
  <c r="L31" i="2"/>
  <c r="L11" i="2"/>
  <c r="L19" i="2"/>
  <c r="L28" i="2"/>
  <c r="M31" i="2"/>
  <c r="M11" i="2"/>
  <c r="M19" i="2"/>
  <c r="M28" i="2"/>
  <c r="K39" i="2"/>
  <c r="K13" i="2"/>
  <c r="K36" i="2"/>
  <c r="L39" i="2"/>
  <c r="L13" i="2"/>
  <c r="K33" i="2"/>
  <c r="L36" i="2"/>
  <c r="M39" i="2"/>
  <c r="M13" i="2"/>
  <c r="K30" i="2"/>
  <c r="L33" i="2"/>
  <c r="M36" i="2"/>
  <c r="K27" i="2"/>
  <c r="L30" i="2"/>
  <c r="M33" i="2"/>
  <c r="BQ15" i="11" l="1"/>
  <c r="BK13" i="14"/>
  <c r="BF18" i="24"/>
  <c r="BR18" i="24" s="1"/>
  <c r="BK19" i="31"/>
  <c r="M25" i="43"/>
  <c r="M49" i="32"/>
  <c r="K49" i="41"/>
  <c r="L26" i="53"/>
  <c r="BF16" i="15"/>
  <c r="BG22" i="51"/>
  <c r="N24" i="38"/>
  <c r="L24" i="38"/>
  <c r="K24" i="38"/>
  <c r="M24" i="38"/>
  <c r="BG16" i="4"/>
  <c r="BI12" i="14"/>
  <c r="BM16" i="17"/>
  <c r="BS13" i="24"/>
  <c r="M16" i="56"/>
  <c r="N16" i="60"/>
  <c r="BI15" i="21"/>
  <c r="BG10" i="5"/>
  <c r="BO15" i="17"/>
  <c r="BO16" i="2"/>
  <c r="BU23" i="26"/>
  <c r="BO24" i="58"/>
  <c r="BF10" i="15"/>
  <c r="BR10" i="15" s="1"/>
  <c r="BK13" i="18"/>
  <c r="BF14" i="13"/>
  <c r="BN14" i="13" s="1"/>
  <c r="BI14" i="20"/>
  <c r="M16" i="37"/>
  <c r="N25" i="43"/>
  <c r="BK22" i="58"/>
  <c r="N16" i="58"/>
  <c r="K13" i="30"/>
  <c r="M13" i="30"/>
  <c r="N13" i="30"/>
  <c r="L26" i="37"/>
  <c r="K26" i="37"/>
  <c r="N25" i="41"/>
  <c r="K25" i="41"/>
  <c r="L25" i="41"/>
  <c r="M25" i="41"/>
  <c r="BG10" i="18"/>
  <c r="BO13" i="4"/>
  <c r="BG11" i="7"/>
  <c r="BS18" i="9"/>
  <c r="BS14" i="15"/>
  <c r="L29" i="35"/>
  <c r="K29" i="35"/>
  <c r="BS15" i="2"/>
  <c r="BO17" i="6"/>
  <c r="BF10" i="11"/>
  <c r="BT10" i="11" s="1"/>
  <c r="BM10" i="11"/>
  <c r="BO19" i="19"/>
  <c r="BO17" i="24"/>
  <c r="BG11" i="11"/>
  <c r="BF19" i="20"/>
  <c r="BL19" i="20" s="1"/>
  <c r="M26" i="32"/>
  <c r="L26" i="38"/>
  <c r="K26" i="38"/>
  <c r="N26" i="38"/>
  <c r="N28" i="42"/>
  <c r="K28" i="42"/>
  <c r="L28" i="42"/>
  <c r="M28" i="42"/>
  <c r="BK21" i="26"/>
  <c r="N15" i="28"/>
  <c r="K15" i="28"/>
  <c r="L15" i="28"/>
  <c r="M15" i="28"/>
  <c r="M37" i="37"/>
  <c r="N37" i="37"/>
  <c r="K37" i="37"/>
  <c r="L37" i="37"/>
  <c r="BI18" i="12"/>
  <c r="BI14" i="22"/>
  <c r="L29" i="40"/>
  <c r="K29" i="40"/>
  <c r="BK11" i="2"/>
  <c r="BF19" i="23"/>
  <c r="BT19" i="23" s="1"/>
  <c r="BK28" i="26"/>
  <c r="BS23" i="44"/>
  <c r="BK28" i="44"/>
  <c r="BK11" i="24"/>
  <c r="BK17" i="13"/>
  <c r="BI14" i="18"/>
  <c r="BO11" i="25"/>
  <c r="BM12" i="24"/>
  <c r="L12" i="59"/>
  <c r="K12" i="59"/>
  <c r="K24" i="58"/>
  <c r="L24" i="58"/>
  <c r="M24" i="58"/>
  <c r="N24" i="58"/>
  <c r="BK16" i="26"/>
  <c r="BO16" i="26"/>
  <c r="N47" i="60"/>
  <c r="L47" i="60"/>
  <c r="K47" i="60"/>
  <c r="M47" i="60"/>
  <c r="M47" i="38"/>
  <c r="K47" i="38"/>
  <c r="L47" i="38"/>
  <c r="N47" i="38"/>
  <c r="K13" i="49"/>
  <c r="N13" i="49"/>
  <c r="L20" i="55"/>
  <c r="M20" i="55"/>
  <c r="N20" i="55"/>
  <c r="K20" i="55"/>
  <c r="BG18" i="7"/>
  <c r="BS13" i="5"/>
  <c r="BG11" i="5"/>
  <c r="BO16" i="6"/>
  <c r="BI12" i="10"/>
  <c r="N49" i="54"/>
  <c r="M19" i="56"/>
  <c r="K19" i="56"/>
  <c r="L19" i="56"/>
  <c r="N15" i="54"/>
  <c r="L15" i="54"/>
  <c r="M15" i="54"/>
  <c r="L18" i="36"/>
  <c r="K18" i="36"/>
  <c r="N35" i="53"/>
  <c r="L35" i="53"/>
  <c r="M35" i="53"/>
  <c r="K35" i="53"/>
  <c r="BK15" i="5"/>
  <c r="BK11" i="5"/>
  <c r="BO13" i="8"/>
  <c r="BK12" i="12"/>
  <c r="BF11" i="25"/>
  <c r="BT11" i="25" s="1"/>
  <c r="N19" i="39"/>
  <c r="M49" i="54"/>
  <c r="N39" i="58"/>
  <c r="N43" i="58"/>
  <c r="L20" i="60"/>
  <c r="K12" i="61"/>
  <c r="K45" i="31"/>
  <c r="N13" i="47"/>
  <c r="K13" i="47"/>
  <c r="L13" i="47"/>
  <c r="BI11" i="5"/>
  <c r="BG19" i="19"/>
  <c r="BO22" i="51"/>
  <c r="N32" i="53"/>
  <c r="BO13" i="5"/>
  <c r="BQ13" i="16"/>
  <c r="BQ19" i="19"/>
  <c r="BM21" i="36"/>
  <c r="N19" i="55"/>
  <c r="N26" i="59"/>
  <c r="BS11" i="8"/>
  <c r="BG13" i="23"/>
  <c r="BM11" i="5"/>
  <c r="BQ28" i="26"/>
  <c r="L14" i="48"/>
  <c r="N20" i="53"/>
  <c r="M19" i="55"/>
  <c r="N40" i="32"/>
  <c r="BO16" i="5"/>
  <c r="BK10" i="23"/>
  <c r="M40" i="32"/>
  <c r="K41" i="27"/>
  <c r="L41" i="27"/>
  <c r="M41" i="27"/>
  <c r="N41" i="27"/>
  <c r="BF14" i="8"/>
  <c r="BN14" i="8" s="1"/>
  <c r="BQ19" i="11"/>
  <c r="BM11" i="16"/>
  <c r="BO16" i="18"/>
  <c r="BK15" i="19"/>
  <c r="BF13" i="24"/>
  <c r="BJ13" i="24" s="1"/>
  <c r="M16" i="47"/>
  <c r="K20" i="53"/>
  <c r="M49" i="55"/>
  <c r="M20" i="58"/>
  <c r="N29" i="60"/>
  <c r="L40" i="32"/>
  <c r="L25" i="43"/>
  <c r="L16" i="47"/>
  <c r="N43" i="57"/>
  <c r="L20" i="58"/>
  <c r="L35" i="41"/>
  <c r="K35" i="41"/>
  <c r="K40" i="41"/>
  <c r="N40" i="41"/>
  <c r="BF16" i="18"/>
  <c r="BJ16" i="18" s="1"/>
  <c r="BS18" i="18"/>
  <c r="BM17" i="24"/>
  <c r="N31" i="35"/>
  <c r="M43" i="57"/>
  <c r="L49" i="58"/>
  <c r="L12" i="61"/>
  <c r="N24" i="61"/>
  <c r="M24" i="61"/>
  <c r="BQ18" i="4"/>
  <c r="BM12" i="5"/>
  <c r="BS19" i="21"/>
  <c r="BG12" i="25"/>
  <c r="BO26" i="26"/>
  <c r="N19" i="30"/>
  <c r="M31" i="35"/>
  <c r="N14" i="36"/>
  <c r="N20" i="37"/>
  <c r="K47" i="40"/>
  <c r="N43" i="42"/>
  <c r="N39" i="43"/>
  <c r="M49" i="45"/>
  <c r="N38" i="45"/>
  <c r="L28" i="48"/>
  <c r="M35" i="48"/>
  <c r="M49" i="56"/>
  <c r="N34" i="56"/>
  <c r="L43" i="57"/>
  <c r="L39" i="60"/>
  <c r="BS16" i="26"/>
  <c r="BO16" i="16"/>
  <c r="BQ11" i="5"/>
  <c r="L19" i="55"/>
  <c r="BF12" i="5"/>
  <c r="BT12" i="5" s="1"/>
  <c r="BO19" i="22"/>
  <c r="L19" i="30"/>
  <c r="M14" i="39"/>
  <c r="N24" i="42"/>
  <c r="L43" i="42"/>
  <c r="L38" i="45"/>
  <c r="L38" i="48"/>
  <c r="K49" i="56"/>
  <c r="M11" i="59"/>
  <c r="BF11" i="23"/>
  <c r="BJ11" i="23" s="1"/>
  <c r="BF12" i="14"/>
  <c r="BH12" i="14" s="1"/>
  <c r="BS12" i="17"/>
  <c r="BO12" i="17"/>
  <c r="BM28" i="26"/>
  <c r="L16" i="37"/>
  <c r="L37" i="40"/>
  <c r="L11" i="59"/>
  <c r="K47" i="32"/>
  <c r="L47" i="32"/>
  <c r="K47" i="51"/>
  <c r="L47" i="51"/>
  <c r="N47" i="51"/>
  <c r="L11" i="48"/>
  <c r="K11" i="48"/>
  <c r="L29" i="28"/>
  <c r="K29" i="28"/>
  <c r="BG18" i="17"/>
  <c r="BF18" i="19"/>
  <c r="BR18" i="19" s="1"/>
  <c r="BK17" i="2"/>
  <c r="BH25" i="4"/>
  <c r="BI11" i="11"/>
  <c r="BO15" i="15"/>
  <c r="BM13" i="22"/>
  <c r="BG19" i="22"/>
  <c r="L47" i="40"/>
  <c r="L26" i="60"/>
  <c r="M37" i="39"/>
  <c r="N37" i="39"/>
  <c r="K37" i="39"/>
  <c r="L37" i="39"/>
  <c r="N32" i="59"/>
  <c r="K32" i="59"/>
  <c r="L32" i="59"/>
  <c r="M32" i="59"/>
  <c r="BJ25" i="11"/>
  <c r="BI15" i="2"/>
  <c r="BI19" i="4"/>
  <c r="BK16" i="15"/>
  <c r="BK18" i="16"/>
  <c r="BM21" i="58"/>
  <c r="K41" i="45"/>
  <c r="L41" i="45"/>
  <c r="N15" i="47"/>
  <c r="K15" i="47"/>
  <c r="L15" i="47"/>
  <c r="M15" i="47"/>
  <c r="BM19" i="4"/>
  <c r="BM10" i="7"/>
  <c r="BO11" i="10"/>
  <c r="BM10" i="12"/>
  <c r="BG10" i="13"/>
  <c r="BG15" i="14"/>
  <c r="BG17" i="15"/>
  <c r="BQ19" i="22"/>
  <c r="K31" i="32"/>
  <c r="M31" i="32"/>
  <c r="L31" i="32"/>
  <c r="N31" i="32"/>
  <c r="BS11" i="11"/>
  <c r="BQ12" i="12"/>
  <c r="BS15" i="13"/>
  <c r="BO12" i="15"/>
  <c r="BI10" i="24"/>
  <c r="BF15" i="25"/>
  <c r="BM25" i="58"/>
  <c r="M39" i="59"/>
  <c r="L34" i="56"/>
  <c r="K34" i="56"/>
  <c r="K24" i="35"/>
  <c r="L24" i="35"/>
  <c r="M24" i="35"/>
  <c r="N24" i="35"/>
  <c r="K35" i="31"/>
  <c r="L35" i="31"/>
  <c r="M35" i="31"/>
  <c r="N35" i="31"/>
  <c r="BK10" i="21"/>
  <c r="BI17" i="3"/>
  <c r="BF13" i="4"/>
  <c r="BJ13" i="4" s="1"/>
  <c r="BQ13" i="2"/>
  <c r="BS12" i="12"/>
  <c r="BO16" i="13"/>
  <c r="BO19" i="14"/>
  <c r="BK13" i="15"/>
  <c r="BM16" i="15"/>
  <c r="BF11" i="17"/>
  <c r="K20" i="47"/>
  <c r="L20" i="47"/>
  <c r="N20" i="47"/>
  <c r="M20" i="47"/>
  <c r="K14" i="40"/>
  <c r="L14" i="40"/>
  <c r="M14" i="40"/>
  <c r="N14" i="40"/>
  <c r="BO10" i="9"/>
  <c r="BK15" i="2"/>
  <c r="BO15" i="4"/>
  <c r="BO12" i="11"/>
  <c r="BR25" i="7"/>
  <c r="BM18" i="8"/>
  <c r="BK14" i="11"/>
  <c r="BK12" i="11"/>
  <c r="BG14" i="15"/>
  <c r="BF12" i="17"/>
  <c r="BN12" i="17" s="1"/>
  <c r="BF19" i="24"/>
  <c r="BP19" i="24" s="1"/>
  <c r="BK17" i="25"/>
  <c r="K32" i="48"/>
  <c r="L32" i="48"/>
  <c r="N32" i="40"/>
  <c r="M32" i="40"/>
  <c r="K32" i="40"/>
  <c r="L32" i="40"/>
  <c r="K40" i="38"/>
  <c r="L40" i="38"/>
  <c r="M40" i="38"/>
  <c r="N40" i="38"/>
  <c r="K12" i="30"/>
  <c r="L12" i="30"/>
  <c r="M12" i="30"/>
  <c r="N12" i="30"/>
  <c r="BI12" i="2"/>
  <c r="BQ13" i="11"/>
  <c r="BG18" i="15"/>
  <c r="BK18" i="23"/>
  <c r="BS18" i="31"/>
  <c r="N20" i="61"/>
  <c r="K14" i="38"/>
  <c r="L14" i="38"/>
  <c r="M14" i="38"/>
  <c r="N14" i="38"/>
  <c r="M41" i="30"/>
  <c r="K41" i="30"/>
  <c r="L41" i="30"/>
  <c r="M35" i="44"/>
  <c r="N35" i="44"/>
  <c r="K35" i="44"/>
  <c r="L35" i="44"/>
  <c r="K28" i="58"/>
  <c r="L28" i="58"/>
  <c r="M28" i="58"/>
  <c r="N28" i="58"/>
  <c r="BQ17" i="17"/>
  <c r="BO16" i="19"/>
  <c r="BI15" i="20"/>
  <c r="BG14" i="3"/>
  <c r="BK12" i="9"/>
  <c r="BM19" i="11"/>
  <c r="BI15" i="11"/>
  <c r="BO18" i="15"/>
  <c r="BO13" i="22"/>
  <c r="BK11" i="23"/>
  <c r="BI15" i="24"/>
  <c r="BK18" i="24"/>
  <c r="N16" i="56"/>
  <c r="L43" i="58"/>
  <c r="M20" i="61"/>
  <c r="N24" i="57"/>
  <c r="M24" i="57"/>
  <c r="M29" i="59"/>
  <c r="K29" i="59"/>
  <c r="L29" i="59"/>
  <c r="K47" i="42"/>
  <c r="L47" i="42"/>
  <c r="BI19" i="15"/>
  <c r="K31" i="41"/>
  <c r="M31" i="41"/>
  <c r="N31" i="41"/>
  <c r="BO10" i="21"/>
  <c r="BI11" i="2"/>
  <c r="BF16" i="5"/>
  <c r="BJ16" i="5" s="1"/>
  <c r="BO11" i="9"/>
  <c r="BF13" i="11"/>
  <c r="BP13" i="11" s="1"/>
  <c r="BI18" i="6"/>
  <c r="BQ19" i="7"/>
  <c r="BO19" i="9"/>
  <c r="BI17" i="9"/>
  <c r="BI13" i="15"/>
  <c r="BG13" i="16"/>
  <c r="BG12" i="18"/>
  <c r="BK15" i="24"/>
  <c r="BQ12" i="25"/>
  <c r="M49" i="58"/>
  <c r="K17" i="52"/>
  <c r="L17" i="52"/>
  <c r="L43" i="37"/>
  <c r="K43" i="37"/>
  <c r="BF14" i="11"/>
  <c r="BH14" i="11" s="1"/>
  <c r="BG12" i="22"/>
  <c r="BQ16" i="24"/>
  <c r="K45" i="50"/>
  <c r="L45" i="50"/>
  <c r="M45" i="50"/>
  <c r="N45" i="50"/>
  <c r="K14" i="60"/>
  <c r="L14" i="60"/>
  <c r="M14" i="60"/>
  <c r="N14" i="60"/>
  <c r="N34" i="29"/>
  <c r="K34" i="29"/>
  <c r="L34" i="29"/>
  <c r="M34" i="29"/>
  <c r="M34" i="28"/>
  <c r="N34" i="28"/>
  <c r="K34" i="28"/>
  <c r="L34" i="28"/>
  <c r="BQ15" i="9"/>
  <c r="BM11" i="11"/>
  <c r="BQ12" i="16"/>
  <c r="BG12" i="3"/>
  <c r="BS14" i="7"/>
  <c r="BM17" i="9"/>
  <c r="BQ18" i="11"/>
  <c r="BM18" i="12"/>
  <c r="BG13" i="13"/>
  <c r="BS10" i="24"/>
  <c r="BK12" i="25"/>
  <c r="M24" i="59"/>
  <c r="K19" i="61"/>
  <c r="L19" i="61"/>
  <c r="M19" i="61"/>
  <c r="N19" i="61"/>
  <c r="K28" i="41"/>
  <c r="L28" i="41"/>
  <c r="M28" i="41"/>
  <c r="N28" i="41"/>
  <c r="L20" i="37"/>
  <c r="K20" i="37"/>
  <c r="K34" i="50"/>
  <c r="L34" i="50"/>
  <c r="M34" i="50"/>
  <c r="N34" i="50"/>
  <c r="K45" i="30"/>
  <c r="L45" i="30"/>
  <c r="M45" i="30"/>
  <c r="N45" i="30"/>
  <c r="N14" i="61"/>
  <c r="K14" i="61"/>
  <c r="L14" i="61"/>
  <c r="M14" i="61"/>
  <c r="N40" i="29"/>
  <c r="L40" i="29"/>
  <c r="K40" i="29"/>
  <c r="M40" i="29"/>
  <c r="BQ10" i="11"/>
  <c r="BK18" i="20"/>
  <c r="BS16" i="22"/>
  <c r="BF18" i="31"/>
  <c r="BP18" i="31" s="1"/>
  <c r="BO22" i="36"/>
  <c r="L24" i="59"/>
  <c r="K24" i="40"/>
  <c r="N24" i="40"/>
  <c r="K19" i="27"/>
  <c r="N19" i="27"/>
  <c r="L19" i="27"/>
  <c r="M19" i="27"/>
  <c r="N34" i="37"/>
  <c r="K34" i="37"/>
  <c r="L34" i="37"/>
  <c r="M34" i="37"/>
  <c r="K34" i="40"/>
  <c r="N34" i="40"/>
  <c r="BI12" i="3"/>
  <c r="BK13" i="8"/>
  <c r="BK17" i="9"/>
  <c r="BK19" i="18"/>
  <c r="BS19" i="31"/>
  <c r="L43" i="55"/>
  <c r="K43" i="55"/>
  <c r="N43" i="55"/>
  <c r="M43" i="55"/>
  <c r="M47" i="53"/>
  <c r="K47" i="53"/>
  <c r="L47" i="53"/>
  <c r="M32" i="49"/>
  <c r="L32" i="49"/>
  <c r="K32" i="49"/>
  <c r="K35" i="39"/>
  <c r="L35" i="39"/>
  <c r="M35" i="39"/>
  <c r="N35" i="39"/>
  <c r="L35" i="60"/>
  <c r="K35" i="60"/>
  <c r="N15" i="34"/>
  <c r="K15" i="34"/>
  <c r="L15" i="34"/>
  <c r="BF11" i="3"/>
  <c r="BO16" i="17"/>
  <c r="BF12" i="18"/>
  <c r="BJ12" i="18" s="1"/>
  <c r="BF12" i="22"/>
  <c r="BJ12" i="22" s="1"/>
  <c r="BG13" i="24"/>
  <c r="BQ15" i="24"/>
  <c r="BK16" i="25"/>
  <c r="N49" i="58"/>
  <c r="L12" i="37"/>
  <c r="K12" i="37"/>
  <c r="BI12" i="12"/>
  <c r="BK10" i="19"/>
  <c r="BS13" i="3"/>
  <c r="BG17" i="7"/>
  <c r="BF15" i="11"/>
  <c r="BH15" i="11" s="1"/>
  <c r="BK18" i="12"/>
  <c r="BF13" i="15"/>
  <c r="BH13" i="15" s="1"/>
  <c r="BK11" i="17"/>
  <c r="BI11" i="18"/>
  <c r="BG18" i="20"/>
  <c r="BO19" i="23"/>
  <c r="BM16" i="24"/>
  <c r="M19" i="49"/>
  <c r="N19" i="49"/>
  <c r="K19" i="49"/>
  <c r="L19" i="49"/>
  <c r="K23" i="52"/>
  <c r="L23" i="52"/>
  <c r="M23" i="52"/>
  <c r="N23" i="52"/>
  <c r="K24" i="36"/>
  <c r="N24" i="36"/>
  <c r="BM15" i="2"/>
  <c r="BF15" i="4"/>
  <c r="BL15" i="4" s="1"/>
  <c r="BG15" i="11"/>
  <c r="L10" i="58"/>
  <c r="M10" i="58"/>
  <c r="K10" i="58"/>
  <c r="N10" i="58"/>
  <c r="L27" i="54"/>
  <c r="K27" i="54"/>
  <c r="N32" i="60"/>
  <c r="K32" i="60"/>
  <c r="L32" i="60"/>
  <c r="M32" i="60"/>
  <c r="N27" i="52"/>
  <c r="K27" i="52"/>
  <c r="K34" i="36"/>
  <c r="N34" i="36"/>
  <c r="N25" i="39"/>
  <c r="L25" i="39"/>
  <c r="M25" i="39"/>
  <c r="K25" i="39"/>
  <c r="L29" i="29"/>
  <c r="K29" i="29"/>
  <c r="BI16" i="2"/>
  <c r="BQ12" i="8"/>
  <c r="BG12" i="9"/>
  <c r="BI17" i="19"/>
  <c r="BK10" i="20"/>
  <c r="BI17" i="24"/>
  <c r="BS16" i="4"/>
  <c r="BS13" i="7"/>
  <c r="BM14" i="11"/>
  <c r="BO18" i="12"/>
  <c r="BG17" i="13"/>
  <c r="BG19" i="14"/>
  <c r="BF19" i="19"/>
  <c r="BN19" i="19" s="1"/>
  <c r="BK17" i="20"/>
  <c r="BO18" i="22"/>
  <c r="BI10" i="23"/>
  <c r="M32" i="51"/>
  <c r="K32" i="51"/>
  <c r="L32" i="51"/>
  <c r="N47" i="50"/>
  <c r="K47" i="50"/>
  <c r="L47" i="50"/>
  <c r="M47" i="50"/>
  <c r="N25" i="42"/>
  <c r="K25" i="42"/>
  <c r="L25" i="42"/>
  <c r="M25" i="42"/>
  <c r="K47" i="59"/>
  <c r="N47" i="59"/>
  <c r="L12" i="47"/>
  <c r="K12" i="47"/>
  <c r="M12" i="47"/>
  <c r="N12" i="47"/>
  <c r="N32" i="57"/>
  <c r="K32" i="57"/>
  <c r="L32" i="57"/>
  <c r="M32" i="57"/>
  <c r="L37" i="53"/>
  <c r="M37" i="53"/>
  <c r="N37" i="53"/>
  <c r="K37" i="53"/>
  <c r="L26" i="59"/>
  <c r="K26" i="59"/>
  <c r="K29" i="57"/>
  <c r="L29" i="57"/>
  <c r="K31" i="51"/>
  <c r="L31" i="51"/>
  <c r="M31" i="51"/>
  <c r="N31" i="51"/>
  <c r="L47" i="44"/>
  <c r="K47" i="44"/>
  <c r="M13" i="38"/>
  <c r="N13" i="38"/>
  <c r="K13" i="38"/>
  <c r="L13" i="38"/>
  <c r="K35" i="56"/>
  <c r="L35" i="56"/>
  <c r="M35" i="56"/>
  <c r="N35" i="56"/>
  <c r="N28" i="34"/>
  <c r="K28" i="34"/>
  <c r="L28" i="34"/>
  <c r="M28" i="34"/>
  <c r="K37" i="28"/>
  <c r="L37" i="28"/>
  <c r="N37" i="28"/>
  <c r="M37" i="28"/>
  <c r="L38" i="41"/>
  <c r="K38" i="41"/>
  <c r="N38" i="41"/>
  <c r="K47" i="37"/>
  <c r="L47" i="37"/>
  <c r="M47" i="37"/>
  <c r="N47" i="37"/>
  <c r="K31" i="31"/>
  <c r="M31" i="31"/>
  <c r="N31" i="31"/>
  <c r="BG15" i="4"/>
  <c r="BS19" i="19"/>
  <c r="BI11" i="23"/>
  <c r="BM14" i="24"/>
  <c r="M20" i="60"/>
  <c r="N41" i="56"/>
  <c r="K41" i="56"/>
  <c r="L41" i="56"/>
  <c r="M41" i="56"/>
  <c r="L20" i="34"/>
  <c r="K20" i="34"/>
  <c r="M20" i="34"/>
  <c r="K29" i="30"/>
  <c r="M29" i="30"/>
  <c r="N29" i="30"/>
  <c r="K40" i="28"/>
  <c r="M40" i="28"/>
  <c r="L40" i="28"/>
  <c r="N40" i="28"/>
  <c r="K45" i="53"/>
  <c r="N45" i="53"/>
  <c r="L45" i="53"/>
  <c r="M45" i="53"/>
  <c r="BK17" i="18"/>
  <c r="BS11" i="3"/>
  <c r="BQ16" i="17"/>
  <c r="BF16" i="24"/>
  <c r="BN16" i="24" s="1"/>
  <c r="K29" i="58"/>
  <c r="L29" i="58"/>
  <c r="N12" i="40"/>
  <c r="K12" i="40"/>
  <c r="K35" i="57"/>
  <c r="L35" i="57"/>
  <c r="M35" i="57"/>
  <c r="N35" i="57"/>
  <c r="K37" i="36"/>
  <c r="L37" i="36"/>
  <c r="M40" i="31"/>
  <c r="K40" i="31"/>
  <c r="L40" i="31"/>
  <c r="N40" i="31"/>
  <c r="N32" i="42"/>
  <c r="K32" i="42"/>
  <c r="L32" i="42"/>
  <c r="M32" i="42"/>
  <c r="K45" i="37"/>
  <c r="L45" i="37"/>
  <c r="M45" i="37"/>
  <c r="N45" i="37"/>
  <c r="K25" i="58"/>
  <c r="L25" i="58"/>
  <c r="M25" i="58"/>
  <c r="N25" i="58"/>
  <c r="BM18" i="19"/>
  <c r="BI12" i="17"/>
  <c r="BO14" i="24"/>
  <c r="BF11" i="11"/>
  <c r="BJ11" i="11" s="1"/>
  <c r="BS18" i="19"/>
  <c r="N24" i="49"/>
  <c r="L24" i="49"/>
  <c r="M24" i="49"/>
  <c r="K24" i="49"/>
  <c r="N35" i="28"/>
  <c r="L35" i="28"/>
  <c r="K35" i="28"/>
  <c r="M35" i="28"/>
  <c r="K43" i="30"/>
  <c r="L43" i="30"/>
  <c r="N43" i="30"/>
  <c r="M43" i="30"/>
  <c r="BS14" i="4"/>
  <c r="BO13" i="9"/>
  <c r="BI12" i="22"/>
  <c r="BM28" i="44"/>
  <c r="BS18" i="12"/>
  <c r="BO11" i="17"/>
  <c r="BF18" i="17"/>
  <c r="BL18" i="17" s="1"/>
  <c r="BM17" i="19"/>
  <c r="BM19" i="19"/>
  <c r="BK18" i="19"/>
  <c r="BL25" i="23"/>
  <c r="BJ25" i="23"/>
  <c r="BG16" i="24"/>
  <c r="BQ11" i="25"/>
  <c r="BG19" i="25"/>
  <c r="BQ15" i="26"/>
  <c r="M29" i="32"/>
  <c r="M12" i="32"/>
  <c r="L19" i="33"/>
  <c r="L29" i="42"/>
  <c r="K29" i="44"/>
  <c r="M47" i="44"/>
  <c r="N19" i="45"/>
  <c r="N38" i="48"/>
  <c r="BS24" i="58"/>
  <c r="K41" i="58"/>
  <c r="L41" i="58"/>
  <c r="M41" i="58"/>
  <c r="N41" i="58"/>
  <c r="K14" i="37"/>
  <c r="L14" i="37"/>
  <c r="M14" i="37"/>
  <c r="N14" i="37"/>
  <c r="BO12" i="8"/>
  <c r="BS10" i="17"/>
  <c r="BK13" i="22"/>
  <c r="BS19" i="8"/>
  <c r="BS14" i="3"/>
  <c r="BO19" i="12"/>
  <c r="BH25" i="12"/>
  <c r="BK12" i="17"/>
  <c r="BS19" i="17"/>
  <c r="BO17" i="20"/>
  <c r="BM12" i="25"/>
  <c r="BI11" i="25"/>
  <c r="BQ26" i="26"/>
  <c r="N12" i="32"/>
  <c r="N24" i="33"/>
  <c r="L14" i="39"/>
  <c r="M19" i="45"/>
  <c r="BM23" i="51"/>
  <c r="L24" i="60"/>
  <c r="N24" i="51"/>
  <c r="K24" i="51"/>
  <c r="L24" i="51"/>
  <c r="M24" i="51"/>
  <c r="M45" i="38"/>
  <c r="L45" i="38"/>
  <c r="N45" i="38"/>
  <c r="K45" i="38"/>
  <c r="K35" i="52"/>
  <c r="L35" i="52"/>
  <c r="M35" i="52"/>
  <c r="N35" i="52"/>
  <c r="N47" i="55"/>
  <c r="K47" i="55"/>
  <c r="L47" i="55"/>
  <c r="M47" i="55"/>
  <c r="N32" i="50"/>
  <c r="M32" i="50"/>
  <c r="L32" i="50"/>
  <c r="K35" i="36"/>
  <c r="N35" i="36"/>
  <c r="K14" i="29"/>
  <c r="L14" i="29"/>
  <c r="M14" i="29"/>
  <c r="N14" i="29"/>
  <c r="N15" i="29"/>
  <c r="M15" i="29"/>
  <c r="K15" i="29"/>
  <c r="L15" i="29"/>
  <c r="BG19" i="24"/>
  <c r="BQ13" i="6"/>
  <c r="BI17" i="11"/>
  <c r="BK16" i="12"/>
  <c r="BI13" i="20"/>
  <c r="BK10" i="24"/>
  <c r="BM18" i="25"/>
  <c r="K13" i="53"/>
  <c r="L13" i="53"/>
  <c r="M13" i="53"/>
  <c r="N13" i="53"/>
  <c r="L26" i="34"/>
  <c r="M26" i="34"/>
  <c r="K26" i="34"/>
  <c r="M37" i="51"/>
  <c r="N37" i="51"/>
  <c r="K37" i="51"/>
  <c r="L37" i="51"/>
  <c r="BI10" i="11"/>
  <c r="BF11" i="18"/>
  <c r="BH11" i="18" s="1"/>
  <c r="BO14" i="5"/>
  <c r="BF16" i="13"/>
  <c r="BP16" i="13" s="1"/>
  <c r="BF19" i="11"/>
  <c r="BH19" i="11" s="1"/>
  <c r="BO19" i="16"/>
  <c r="BK11" i="20"/>
  <c r="BM19" i="24"/>
  <c r="BM10" i="24"/>
  <c r="BQ19" i="25"/>
  <c r="BI19" i="25"/>
  <c r="M43" i="32"/>
  <c r="M32" i="36"/>
  <c r="N32" i="49"/>
  <c r="M35" i="60"/>
  <c r="M28" i="47"/>
  <c r="L28" i="47"/>
  <c r="BQ12" i="4"/>
  <c r="BM18" i="24"/>
  <c r="BF19" i="4"/>
  <c r="BS18" i="16"/>
  <c r="BM18" i="18"/>
  <c r="BM11" i="22"/>
  <c r="BS11" i="22"/>
  <c r="BG14" i="24"/>
  <c r="BF12" i="25"/>
  <c r="BL12" i="25" s="1"/>
  <c r="M26" i="43"/>
  <c r="M35" i="61"/>
  <c r="K29" i="41"/>
  <c r="L29" i="41"/>
  <c r="M13" i="31"/>
  <c r="K13" i="31"/>
  <c r="L13" i="31"/>
  <c r="N13" i="31"/>
  <c r="BS15" i="17"/>
  <c r="BM11" i="23"/>
  <c r="BK17" i="24"/>
  <c r="BI13" i="11"/>
  <c r="BO17" i="12"/>
  <c r="BF11" i="5"/>
  <c r="BT11" i="5" s="1"/>
  <c r="BS15" i="7"/>
  <c r="BK10" i="11"/>
  <c r="BI19" i="18"/>
  <c r="BG19" i="18"/>
  <c r="BS15" i="22"/>
  <c r="BO18" i="24"/>
  <c r="BK11" i="25"/>
  <c r="M24" i="27"/>
  <c r="K24" i="27"/>
  <c r="L43" i="32"/>
  <c r="N12" i="35"/>
  <c r="N26" i="43"/>
  <c r="N35" i="60"/>
  <c r="N26" i="60"/>
  <c r="N35" i="61"/>
  <c r="K14" i="48"/>
  <c r="N14" i="48"/>
  <c r="K40" i="51"/>
  <c r="L40" i="51"/>
  <c r="M40" i="51"/>
  <c r="N40" i="51"/>
  <c r="N15" i="50"/>
  <c r="K15" i="50"/>
  <c r="L15" i="50"/>
  <c r="M15" i="50"/>
  <c r="BR25" i="11"/>
  <c r="K38" i="49"/>
  <c r="L38" i="49"/>
  <c r="M38" i="49"/>
  <c r="N38" i="49"/>
  <c r="K35" i="58"/>
  <c r="L35" i="58"/>
  <c r="M35" i="58"/>
  <c r="N35" i="58"/>
  <c r="N45" i="29"/>
  <c r="K45" i="29"/>
  <c r="L45" i="29"/>
  <c r="M45" i="29"/>
  <c r="BF15" i="3"/>
  <c r="BI10" i="17"/>
  <c r="BM15" i="19"/>
  <c r="BG11" i="22"/>
  <c r="BO18" i="23"/>
  <c r="BI19" i="24"/>
  <c r="M47" i="40"/>
  <c r="L26" i="43"/>
  <c r="BQ25" i="44"/>
  <c r="L11" i="58"/>
  <c r="M24" i="60"/>
  <c r="M26" i="60"/>
  <c r="N41" i="52"/>
  <c r="K41" i="52"/>
  <c r="L41" i="52"/>
  <c r="M41" i="52"/>
  <c r="K25" i="33"/>
  <c r="L25" i="33"/>
  <c r="K31" i="55"/>
  <c r="N31" i="55"/>
  <c r="BJ25" i="24"/>
  <c r="BH25" i="6"/>
  <c r="BJ25" i="6"/>
  <c r="M37" i="32"/>
  <c r="N37" i="32"/>
  <c r="K37" i="32"/>
  <c r="L37" i="32"/>
  <c r="K24" i="32"/>
  <c r="L24" i="32"/>
  <c r="M24" i="32"/>
  <c r="N24" i="32"/>
  <c r="K13" i="32"/>
  <c r="M13" i="32"/>
  <c r="N13" i="32"/>
  <c r="L13" i="32"/>
  <c r="M35" i="32"/>
  <c r="N35" i="32"/>
  <c r="K35" i="32"/>
  <c r="L35" i="32"/>
  <c r="N32" i="32"/>
  <c r="L32" i="32"/>
  <c r="M32" i="32"/>
  <c r="K32" i="32"/>
  <c r="K45" i="32"/>
  <c r="L45" i="32"/>
  <c r="M45" i="32"/>
  <c r="N45" i="32"/>
  <c r="N34" i="32"/>
  <c r="K34" i="32"/>
  <c r="L34" i="32"/>
  <c r="M34" i="32"/>
  <c r="K36" i="61"/>
  <c r="L36" i="61"/>
  <c r="N36" i="61"/>
  <c r="M36" i="61"/>
  <c r="K31" i="61"/>
  <c r="L31" i="61"/>
  <c r="M31" i="61"/>
  <c r="N31" i="61"/>
  <c r="K37" i="61"/>
  <c r="M37" i="61"/>
  <c r="N37" i="61"/>
  <c r="L37" i="61"/>
  <c r="K13" i="61"/>
  <c r="M13" i="61"/>
  <c r="N13" i="61"/>
  <c r="L13" i="61"/>
  <c r="BO24" i="61"/>
  <c r="BM25" i="61"/>
  <c r="BS27" i="61"/>
  <c r="BQ23" i="61"/>
  <c r="BQ24" i="61"/>
  <c r="BO28" i="61"/>
  <c r="BR23" i="61"/>
  <c r="BS23" i="61"/>
  <c r="BQ28" i="61"/>
  <c r="BT23" i="61"/>
  <c r="BS24" i="61"/>
  <c r="BO25" i="61"/>
  <c r="BQ25" i="61"/>
  <c r="BS25" i="61"/>
  <c r="BG22" i="61"/>
  <c r="BF21" i="61"/>
  <c r="BF27" i="61"/>
  <c r="BR27" i="61" s="1"/>
  <c r="BG21" i="61"/>
  <c r="BI22" i="61"/>
  <c r="BG27" i="61"/>
  <c r="BI21" i="61"/>
  <c r="BK23" i="61"/>
  <c r="BS28" i="61"/>
  <c r="BM22" i="61"/>
  <c r="BO27" i="61"/>
  <c r="BM23" i="61"/>
  <c r="BO22" i="61"/>
  <c r="BQ27" i="61"/>
  <c r="BO23" i="61"/>
  <c r="BQ22" i="61"/>
  <c r="BK21" i="61"/>
  <c r="BM21" i="61"/>
  <c r="BO21" i="61"/>
  <c r="BF25" i="61"/>
  <c r="BT25" i="61" s="1"/>
  <c r="BG25" i="61"/>
  <c r="BI25" i="61"/>
  <c r="BJ25" i="61"/>
  <c r="BK25" i="61"/>
  <c r="BF28" i="61"/>
  <c r="BP28" i="61" s="1"/>
  <c r="BG28" i="61"/>
  <c r="BF24" i="61"/>
  <c r="BF23" i="61"/>
  <c r="BJ23" i="61" s="1"/>
  <c r="BG24" i="61"/>
  <c r="BI27" i="61"/>
  <c r="BI28" i="61"/>
  <c r="BG23" i="61"/>
  <c r="BI24" i="61"/>
  <c r="BJ27" i="61"/>
  <c r="BJ28" i="61"/>
  <c r="BK24" i="61"/>
  <c r="BK27" i="61"/>
  <c r="BK28" i="61"/>
  <c r="BQ21" i="61"/>
  <c r="BF22" i="61"/>
  <c r="BR22" i="61" s="1"/>
  <c r="BI23" i="61"/>
  <c r="BM24" i="61"/>
  <c r="BK22" i="61"/>
  <c r="BM27" i="61"/>
  <c r="BM28" i="61"/>
  <c r="BS22" i="61"/>
  <c r="BS21" i="61"/>
  <c r="K10" i="61"/>
  <c r="L10" i="61"/>
  <c r="M10" i="61"/>
  <c r="N10" i="61"/>
  <c r="L30" i="61"/>
  <c r="M30" i="61"/>
  <c r="N30" i="61"/>
  <c r="K30" i="61"/>
  <c r="K23" i="61"/>
  <c r="L23" i="61"/>
  <c r="M23" i="61"/>
  <c r="N23" i="61"/>
  <c r="L38" i="61"/>
  <c r="M38" i="61"/>
  <c r="N38" i="61"/>
  <c r="K38" i="61"/>
  <c r="K33" i="61"/>
  <c r="M33" i="61"/>
  <c r="N33" i="61"/>
  <c r="L33" i="61"/>
  <c r="K28" i="61"/>
  <c r="L28" i="61"/>
  <c r="M28" i="61"/>
  <c r="N28" i="61"/>
  <c r="K21" i="61"/>
  <c r="L21" i="61"/>
  <c r="M21" i="61"/>
  <c r="N21" i="61"/>
  <c r="N15" i="61"/>
  <c r="K15" i="61"/>
  <c r="L15" i="61"/>
  <c r="M15" i="61"/>
  <c r="O30" i="61"/>
  <c r="O33" i="61"/>
  <c r="O21" i="61"/>
  <c r="L17" i="61"/>
  <c r="M17" i="61"/>
  <c r="N17" i="61"/>
  <c r="K17" i="61"/>
  <c r="M34" i="61"/>
  <c r="N34" i="61"/>
  <c r="K34" i="61"/>
  <c r="L34" i="61"/>
  <c r="K18" i="61"/>
  <c r="L18" i="61"/>
  <c r="M18" i="61"/>
  <c r="N18" i="61"/>
  <c r="O17" i="61"/>
  <c r="BO19" i="61" s="1"/>
  <c r="O34" i="61"/>
  <c r="K27" i="61"/>
  <c r="L27" i="61"/>
  <c r="M27" i="61"/>
  <c r="N27" i="61"/>
  <c r="K22" i="61"/>
  <c r="M22" i="61"/>
  <c r="N22" i="61"/>
  <c r="L22" i="61"/>
  <c r="K25" i="61"/>
  <c r="L25" i="61"/>
  <c r="N25" i="61"/>
  <c r="M25" i="61"/>
  <c r="N41" i="61"/>
  <c r="K41" i="61"/>
  <c r="L41" i="61"/>
  <c r="M41" i="61"/>
  <c r="K11" i="61"/>
  <c r="N11" i="61"/>
  <c r="L11" i="61"/>
  <c r="M11" i="61"/>
  <c r="O41" i="61"/>
  <c r="M41" i="60"/>
  <c r="K41" i="60"/>
  <c r="L41" i="60"/>
  <c r="N41" i="60"/>
  <c r="K21" i="60"/>
  <c r="L21" i="60"/>
  <c r="M21" i="60"/>
  <c r="N21" i="60"/>
  <c r="M18" i="60"/>
  <c r="K18" i="60"/>
  <c r="N18" i="60"/>
  <c r="L18" i="60"/>
  <c r="K28" i="60"/>
  <c r="L28" i="60"/>
  <c r="M28" i="60"/>
  <c r="N28" i="60"/>
  <c r="N13" i="60"/>
  <c r="M13" i="60"/>
  <c r="K13" i="60"/>
  <c r="L13" i="60"/>
  <c r="O21" i="60"/>
  <c r="O18" i="60"/>
  <c r="M10" i="60"/>
  <c r="K10" i="60"/>
  <c r="L10" i="60"/>
  <c r="N10" i="60"/>
  <c r="M36" i="60"/>
  <c r="N36" i="60"/>
  <c r="K36" i="60"/>
  <c r="L36" i="60"/>
  <c r="K27" i="60"/>
  <c r="L27" i="60"/>
  <c r="M27" i="60"/>
  <c r="N27" i="60"/>
  <c r="O27" i="60"/>
  <c r="L37" i="60"/>
  <c r="M37" i="60"/>
  <c r="N37" i="60"/>
  <c r="K37" i="60"/>
  <c r="L22" i="60"/>
  <c r="M22" i="60"/>
  <c r="N22" i="60"/>
  <c r="K22" i="60"/>
  <c r="L11" i="60"/>
  <c r="K11" i="60"/>
  <c r="M11" i="60"/>
  <c r="N11" i="60"/>
  <c r="K17" i="60"/>
  <c r="L17" i="60"/>
  <c r="M17" i="60"/>
  <c r="N17" i="60"/>
  <c r="L33" i="60"/>
  <c r="M33" i="60"/>
  <c r="N33" i="60"/>
  <c r="K33" i="60"/>
  <c r="K30" i="60"/>
  <c r="L30" i="60"/>
  <c r="M30" i="60"/>
  <c r="N30" i="60"/>
  <c r="K19" i="60"/>
  <c r="M19" i="60"/>
  <c r="N19" i="60"/>
  <c r="L19" i="60"/>
  <c r="L45" i="60"/>
  <c r="M45" i="60"/>
  <c r="N45" i="60"/>
  <c r="K45" i="60"/>
  <c r="O30" i="60"/>
  <c r="BQ18" i="60" s="1"/>
  <c r="O40" i="60"/>
  <c r="K23" i="60"/>
  <c r="L23" i="60"/>
  <c r="M23" i="60"/>
  <c r="N23" i="60"/>
  <c r="BO24" i="60"/>
  <c r="BM25" i="60"/>
  <c r="BS27" i="60"/>
  <c r="BS28" i="60"/>
  <c r="BS25" i="60"/>
  <c r="BQ23" i="60"/>
  <c r="BQ24" i="60"/>
  <c r="BO28" i="60"/>
  <c r="BS24" i="60"/>
  <c r="BO25" i="60"/>
  <c r="BS23" i="60"/>
  <c r="BQ28" i="60"/>
  <c r="BQ25" i="60"/>
  <c r="BG22" i="60"/>
  <c r="BF21" i="60"/>
  <c r="BF27" i="60"/>
  <c r="BR27" i="60" s="1"/>
  <c r="BG21" i="60"/>
  <c r="BI22" i="60"/>
  <c r="BG27" i="60"/>
  <c r="BF25" i="60"/>
  <c r="BP25" i="60" s="1"/>
  <c r="BG25" i="60"/>
  <c r="BO21" i="60"/>
  <c r="BF24" i="60"/>
  <c r="BK25" i="60"/>
  <c r="BF23" i="60"/>
  <c r="BJ23" i="60" s="1"/>
  <c r="BG24" i="60"/>
  <c r="BL25" i="60"/>
  <c r="BF22" i="60"/>
  <c r="BH22" i="60" s="1"/>
  <c r="BG23" i="60"/>
  <c r="BI24" i="60"/>
  <c r="BK24" i="60"/>
  <c r="BK22" i="60"/>
  <c r="BI23" i="60"/>
  <c r="BM24" i="60"/>
  <c r="BF28" i="60"/>
  <c r="BR28" i="60" s="1"/>
  <c r="BI27" i="60"/>
  <c r="BG28" i="60"/>
  <c r="BM22" i="60"/>
  <c r="BK23" i="60"/>
  <c r="BK27" i="60"/>
  <c r="BI28" i="60"/>
  <c r="BM28" i="60"/>
  <c r="BO22" i="60"/>
  <c r="BM23" i="60"/>
  <c r="BQ22" i="60"/>
  <c r="BO27" i="60"/>
  <c r="BQ27" i="60"/>
  <c r="BI21" i="60"/>
  <c r="BK21" i="60"/>
  <c r="BM27" i="60"/>
  <c r="BK28" i="60"/>
  <c r="BO23" i="60"/>
  <c r="BS22" i="60"/>
  <c r="BQ21" i="60"/>
  <c r="BS21" i="60"/>
  <c r="BI25" i="60"/>
  <c r="BM21" i="60"/>
  <c r="K34" i="60"/>
  <c r="L34" i="60"/>
  <c r="M34" i="60"/>
  <c r="N34" i="60"/>
  <c r="M30" i="59"/>
  <c r="N30" i="59"/>
  <c r="L30" i="59"/>
  <c r="K30" i="59"/>
  <c r="K14" i="59"/>
  <c r="L14" i="59"/>
  <c r="M14" i="59"/>
  <c r="N14" i="59"/>
  <c r="O14" i="59"/>
  <c r="K21" i="59"/>
  <c r="L21" i="59"/>
  <c r="M21" i="59"/>
  <c r="N21" i="59"/>
  <c r="O23" i="59"/>
  <c r="O34" i="59"/>
  <c r="O41" i="59"/>
  <c r="K23" i="59"/>
  <c r="L23" i="59"/>
  <c r="M23" i="59"/>
  <c r="N23" i="59"/>
  <c r="K34" i="59"/>
  <c r="L34" i="59"/>
  <c r="M34" i="59"/>
  <c r="N34" i="59"/>
  <c r="K19" i="59"/>
  <c r="L19" i="59"/>
  <c r="M19" i="59"/>
  <c r="N19" i="59"/>
  <c r="K13" i="59"/>
  <c r="L13" i="59"/>
  <c r="M13" i="59"/>
  <c r="N13" i="59"/>
  <c r="N22" i="59"/>
  <c r="M22" i="59"/>
  <c r="K22" i="59"/>
  <c r="L22" i="59"/>
  <c r="K18" i="59"/>
  <c r="M18" i="59"/>
  <c r="N18" i="59"/>
  <c r="L18" i="59"/>
  <c r="K31" i="59"/>
  <c r="L31" i="59"/>
  <c r="M31" i="59"/>
  <c r="N31" i="59"/>
  <c r="N33" i="59"/>
  <c r="K33" i="59"/>
  <c r="L33" i="59"/>
  <c r="M33" i="59"/>
  <c r="M28" i="59"/>
  <c r="N28" i="59"/>
  <c r="K28" i="59"/>
  <c r="L28" i="59"/>
  <c r="L27" i="59"/>
  <c r="M27" i="59"/>
  <c r="N27" i="59"/>
  <c r="K27" i="59"/>
  <c r="BO24" i="59"/>
  <c r="BM25" i="59"/>
  <c r="BS27" i="59"/>
  <c r="BS25" i="59"/>
  <c r="BQ23" i="59"/>
  <c r="BQ24" i="59"/>
  <c r="BO28" i="59"/>
  <c r="BS24" i="59"/>
  <c r="BO25" i="59"/>
  <c r="BS23" i="59"/>
  <c r="BQ28" i="59"/>
  <c r="BQ25" i="59"/>
  <c r="BS28" i="59"/>
  <c r="BG22" i="59"/>
  <c r="BG21" i="59"/>
  <c r="BG27" i="59"/>
  <c r="BF21" i="59"/>
  <c r="BF27" i="59"/>
  <c r="BL27" i="59" s="1"/>
  <c r="BI22" i="59"/>
  <c r="BI21" i="59"/>
  <c r="BK21" i="59"/>
  <c r="BK22" i="59"/>
  <c r="BF23" i="59"/>
  <c r="BR23" i="59" s="1"/>
  <c r="BI27" i="59"/>
  <c r="BM21" i="59"/>
  <c r="BG23" i="59"/>
  <c r="BO21" i="59"/>
  <c r="BM22" i="59"/>
  <c r="BK27" i="59"/>
  <c r="BF28" i="59"/>
  <c r="BT28" i="59" s="1"/>
  <c r="BF22" i="59"/>
  <c r="BP22" i="59" s="1"/>
  <c r="BO22" i="59"/>
  <c r="BG28" i="59"/>
  <c r="BQ22" i="59"/>
  <c r="BI28" i="59"/>
  <c r="BS22" i="59"/>
  <c r="BF25" i="59"/>
  <c r="BL25" i="59" s="1"/>
  <c r="BK28" i="59"/>
  <c r="BG25" i="59"/>
  <c r="BM28" i="59"/>
  <c r="BI25" i="59"/>
  <c r="BK25" i="59"/>
  <c r="BM27" i="59"/>
  <c r="BO27" i="59"/>
  <c r="BS21" i="59"/>
  <c r="BG24" i="59"/>
  <c r="BK24" i="59"/>
  <c r="BI23" i="59"/>
  <c r="BK23" i="59"/>
  <c r="BM23" i="59"/>
  <c r="BQ27" i="59"/>
  <c r="BQ21" i="59"/>
  <c r="BF24" i="59"/>
  <c r="BI24" i="59"/>
  <c r="BM24" i="59"/>
  <c r="BO23" i="59"/>
  <c r="K10" i="59"/>
  <c r="L10" i="59"/>
  <c r="M10" i="59"/>
  <c r="N10" i="59"/>
  <c r="N36" i="59"/>
  <c r="K36" i="59"/>
  <c r="L36" i="59"/>
  <c r="M36" i="59"/>
  <c r="M17" i="59"/>
  <c r="N17" i="59"/>
  <c r="K17" i="59"/>
  <c r="L17" i="59"/>
  <c r="K40" i="59"/>
  <c r="L40" i="59"/>
  <c r="M40" i="59"/>
  <c r="N40" i="59"/>
  <c r="K37" i="59"/>
  <c r="L37" i="59"/>
  <c r="M37" i="59"/>
  <c r="N37" i="59"/>
  <c r="K45" i="59"/>
  <c r="L45" i="59"/>
  <c r="M45" i="59"/>
  <c r="N45" i="59"/>
  <c r="L41" i="59"/>
  <c r="M41" i="59"/>
  <c r="N41" i="59"/>
  <c r="K41" i="59"/>
  <c r="O37" i="59"/>
  <c r="BI22" i="58"/>
  <c r="BQ24" i="58"/>
  <c r="BG21" i="58"/>
  <c r="BQ23" i="58"/>
  <c r="K40" i="58"/>
  <c r="N40" i="58"/>
  <c r="L40" i="58"/>
  <c r="M40" i="58"/>
  <c r="L14" i="58"/>
  <c r="M14" i="58"/>
  <c r="K14" i="58"/>
  <c r="N14" i="58"/>
  <c r="O40" i="58"/>
  <c r="BK18" i="58" s="1"/>
  <c r="O31" i="58"/>
  <c r="BF22" i="58"/>
  <c r="BL22" i="58" s="1"/>
  <c r="BG23" i="58"/>
  <c r="BS27" i="58"/>
  <c r="K47" i="58"/>
  <c r="M47" i="58"/>
  <c r="N47" i="58"/>
  <c r="L47" i="58"/>
  <c r="O21" i="58"/>
  <c r="BI27" i="58"/>
  <c r="BF25" i="58"/>
  <c r="BH25" i="58" s="1"/>
  <c r="BF23" i="58"/>
  <c r="BP23" i="58" s="1"/>
  <c r="BQ27" i="58"/>
  <c r="BK25" i="58"/>
  <c r="BK21" i="58"/>
  <c r="BI25" i="58"/>
  <c r="BK24" i="58"/>
  <c r="K36" i="58"/>
  <c r="L36" i="58"/>
  <c r="M36" i="58"/>
  <c r="N36" i="58"/>
  <c r="K45" i="58"/>
  <c r="L45" i="58"/>
  <c r="M45" i="58"/>
  <c r="N45" i="58"/>
  <c r="BM24" i="58"/>
  <c r="K27" i="58"/>
  <c r="L27" i="58"/>
  <c r="M27" i="58"/>
  <c r="N27" i="58"/>
  <c r="BK28" i="58"/>
  <c r="BF27" i="58"/>
  <c r="BT27" i="58" s="1"/>
  <c r="O34" i="58"/>
  <c r="M37" i="58"/>
  <c r="N37" i="58"/>
  <c r="K37" i="58"/>
  <c r="L37" i="58"/>
  <c r="O45" i="58"/>
  <c r="O27" i="58"/>
  <c r="L34" i="58"/>
  <c r="M34" i="58"/>
  <c r="K34" i="58"/>
  <c r="N34" i="58"/>
  <c r="BF21" i="58"/>
  <c r="BM23" i="58"/>
  <c r="BS28" i="58"/>
  <c r="M21" i="58"/>
  <c r="N21" i="58"/>
  <c r="L21" i="58"/>
  <c r="K21" i="58"/>
  <c r="BI21" i="58"/>
  <c r="K22" i="58"/>
  <c r="L22" i="58"/>
  <c r="M22" i="58"/>
  <c r="N22" i="58"/>
  <c r="O47" i="58"/>
  <c r="BI24" i="58"/>
  <c r="BG22" i="58"/>
  <c r="K33" i="58"/>
  <c r="L33" i="58"/>
  <c r="M33" i="58"/>
  <c r="N33" i="58"/>
  <c r="BO21" i="58"/>
  <c r="BM28" i="58"/>
  <c r="BI28" i="58"/>
  <c r="BM22" i="58"/>
  <c r="BI23" i="58"/>
  <c r="BQ25" i="58"/>
  <c r="K17" i="58"/>
  <c r="N17" i="58"/>
  <c r="L17" i="58"/>
  <c r="M17" i="58"/>
  <c r="BF28" i="58"/>
  <c r="BR28" i="58" s="1"/>
  <c r="N15" i="58"/>
  <c r="K15" i="58"/>
  <c r="L15" i="58"/>
  <c r="M15" i="58"/>
  <c r="K13" i="58"/>
  <c r="L13" i="58"/>
  <c r="M13" i="58"/>
  <c r="N13" i="58"/>
  <c r="BM27" i="58"/>
  <c r="BO25" i="58"/>
  <c r="BS22" i="58"/>
  <c r="BQ21" i="58"/>
  <c r="BG25" i="58"/>
  <c r="K31" i="58"/>
  <c r="L31" i="58"/>
  <c r="N31" i="58"/>
  <c r="M31" i="58"/>
  <c r="O37" i="58"/>
  <c r="BG24" i="58"/>
  <c r="BK27" i="58"/>
  <c r="BQ22" i="58"/>
  <c r="BO23" i="58"/>
  <c r="BS25" i="58"/>
  <c r="BQ28" i="58"/>
  <c r="BF24" i="58"/>
  <c r="K30" i="58"/>
  <c r="N30" i="58"/>
  <c r="L30" i="58"/>
  <c r="M30" i="58"/>
  <c r="BK23" i="58"/>
  <c r="BO28" i="58"/>
  <c r="BS21" i="58"/>
  <c r="BO27" i="58"/>
  <c r="K38" i="58"/>
  <c r="L38" i="58"/>
  <c r="M38" i="58"/>
  <c r="N38" i="58"/>
  <c r="BS23" i="58"/>
  <c r="BG28" i="58"/>
  <c r="BO22" i="58"/>
  <c r="BG27" i="58"/>
  <c r="O18" i="57"/>
  <c r="K13" i="57"/>
  <c r="L13" i="57"/>
  <c r="M13" i="57"/>
  <c r="N13" i="57"/>
  <c r="K47" i="57"/>
  <c r="L47" i="57"/>
  <c r="M47" i="57"/>
  <c r="N47" i="57"/>
  <c r="K25" i="57"/>
  <c r="L25" i="57"/>
  <c r="M25" i="57"/>
  <c r="N25" i="57"/>
  <c r="K19" i="57"/>
  <c r="L19" i="57"/>
  <c r="M19" i="57"/>
  <c r="N19" i="57"/>
  <c r="M31" i="57"/>
  <c r="L31" i="57"/>
  <c r="K31" i="57"/>
  <c r="N31" i="57"/>
  <c r="K40" i="57"/>
  <c r="L40" i="57"/>
  <c r="M40" i="57"/>
  <c r="N40" i="57"/>
  <c r="K37" i="57"/>
  <c r="L37" i="57"/>
  <c r="N37" i="57"/>
  <c r="M37" i="57"/>
  <c r="O11" i="57"/>
  <c r="K22" i="57"/>
  <c r="L22" i="57"/>
  <c r="M22" i="57"/>
  <c r="N22" i="57"/>
  <c r="K14" i="57"/>
  <c r="N14" i="57"/>
  <c r="M14" i="57"/>
  <c r="L14" i="57"/>
  <c r="O27" i="57"/>
  <c r="K33" i="57"/>
  <c r="M33" i="57"/>
  <c r="L33" i="57"/>
  <c r="N33" i="57"/>
  <c r="L10" i="57"/>
  <c r="M10" i="57"/>
  <c r="K10" i="57"/>
  <c r="N10" i="57"/>
  <c r="K21" i="57"/>
  <c r="L21" i="57"/>
  <c r="M21" i="57"/>
  <c r="N21" i="57"/>
  <c r="L45" i="57"/>
  <c r="M45" i="57"/>
  <c r="N45" i="57"/>
  <c r="K45" i="57"/>
  <c r="BO24" i="57"/>
  <c r="BM25" i="57"/>
  <c r="BS27" i="57"/>
  <c r="BQ23" i="57"/>
  <c r="BQ24" i="57"/>
  <c r="BO28" i="57"/>
  <c r="BS24" i="57"/>
  <c r="BO25" i="57"/>
  <c r="BS28" i="57"/>
  <c r="BS25" i="57"/>
  <c r="BS23" i="57"/>
  <c r="BQ28" i="57"/>
  <c r="BQ25" i="57"/>
  <c r="BG22" i="57"/>
  <c r="BM22" i="57"/>
  <c r="BF28" i="57"/>
  <c r="BJ28" i="57" s="1"/>
  <c r="BQ21" i="57"/>
  <c r="BG28" i="57"/>
  <c r="BK23" i="57"/>
  <c r="BI25" i="57"/>
  <c r="BI24" i="57"/>
  <c r="BF21" i="57"/>
  <c r="BF27" i="57"/>
  <c r="BT27" i="57" s="1"/>
  <c r="BF23" i="57"/>
  <c r="BJ23" i="57" s="1"/>
  <c r="BM21" i="57"/>
  <c r="BF25" i="57"/>
  <c r="BN25" i="57" s="1"/>
  <c r="BF24" i="57"/>
  <c r="BI28" i="57"/>
  <c r="BQ22" i="57"/>
  <c r="BO27" i="57"/>
  <c r="BG21" i="57"/>
  <c r="BI22" i="57"/>
  <c r="BG27" i="57"/>
  <c r="BI21" i="57"/>
  <c r="BK21" i="57"/>
  <c r="BK22" i="57"/>
  <c r="BI27" i="57"/>
  <c r="BG23" i="57"/>
  <c r="BO21" i="57"/>
  <c r="BK27" i="57"/>
  <c r="BI23" i="57"/>
  <c r="BG24" i="57"/>
  <c r="BM23" i="57"/>
  <c r="BS21" i="57"/>
  <c r="BO22" i="57"/>
  <c r="BG25" i="57"/>
  <c r="BM27" i="57"/>
  <c r="BF22" i="57"/>
  <c r="BR22" i="57" s="1"/>
  <c r="BS22" i="57"/>
  <c r="BK24" i="57"/>
  <c r="BM24" i="57"/>
  <c r="BK28" i="57"/>
  <c r="BM28" i="57"/>
  <c r="BO23" i="57"/>
  <c r="BK25" i="57"/>
  <c r="BQ27" i="57"/>
  <c r="K41" i="57"/>
  <c r="L41" i="57"/>
  <c r="M41" i="57"/>
  <c r="N41" i="57"/>
  <c r="O38" i="57"/>
  <c r="O10" i="57"/>
  <c r="K11" i="57"/>
  <c r="M11" i="57"/>
  <c r="L11" i="57"/>
  <c r="N11" i="57"/>
  <c r="K17" i="57"/>
  <c r="L17" i="57"/>
  <c r="M17" i="57"/>
  <c r="N17" i="57"/>
  <c r="N15" i="57"/>
  <c r="K15" i="57"/>
  <c r="M15" i="57"/>
  <c r="L15" i="57"/>
  <c r="L23" i="57"/>
  <c r="M23" i="57"/>
  <c r="K23" i="57"/>
  <c r="N23" i="57"/>
  <c r="L36" i="57"/>
  <c r="N36" i="57"/>
  <c r="M36" i="57"/>
  <c r="K36" i="57"/>
  <c r="O34" i="57"/>
  <c r="K30" i="57"/>
  <c r="M30" i="57"/>
  <c r="N30" i="57"/>
  <c r="L30" i="57"/>
  <c r="K28" i="57"/>
  <c r="L28" i="57"/>
  <c r="M28" i="57"/>
  <c r="N28" i="57"/>
  <c r="M22" i="56"/>
  <c r="L22" i="56"/>
  <c r="K22" i="56"/>
  <c r="N22" i="56"/>
  <c r="K17" i="56"/>
  <c r="N17" i="56"/>
  <c r="M17" i="56"/>
  <c r="L17" i="56"/>
  <c r="M45" i="56"/>
  <c r="K45" i="56"/>
  <c r="N45" i="56"/>
  <c r="L45" i="56"/>
  <c r="M30" i="56"/>
  <c r="L30" i="56"/>
  <c r="N30" i="56"/>
  <c r="K30" i="56"/>
  <c r="O30" i="56"/>
  <c r="M31" i="56"/>
  <c r="N31" i="56"/>
  <c r="K31" i="56"/>
  <c r="L31" i="56"/>
  <c r="N37" i="56"/>
  <c r="M37" i="56"/>
  <c r="K37" i="56"/>
  <c r="L37" i="56"/>
  <c r="O23" i="56"/>
  <c r="BO18" i="56" s="1"/>
  <c r="L21" i="56"/>
  <c r="M21" i="56"/>
  <c r="K21" i="56"/>
  <c r="N21" i="56"/>
  <c r="K25" i="56"/>
  <c r="L25" i="56"/>
  <c r="M25" i="56"/>
  <c r="N25" i="56"/>
  <c r="K23" i="56"/>
  <c r="L23" i="56"/>
  <c r="M23" i="56"/>
  <c r="N23" i="56"/>
  <c r="O21" i="56"/>
  <c r="K27" i="56"/>
  <c r="M27" i="56"/>
  <c r="L27" i="56"/>
  <c r="N27" i="56"/>
  <c r="K14" i="56"/>
  <c r="L14" i="56"/>
  <c r="M14" i="56"/>
  <c r="N14" i="56"/>
  <c r="K40" i="56"/>
  <c r="L40" i="56"/>
  <c r="M40" i="56"/>
  <c r="N40" i="56"/>
  <c r="L38" i="56"/>
  <c r="M38" i="56"/>
  <c r="K38" i="56"/>
  <c r="N38" i="56"/>
  <c r="N10" i="56"/>
  <c r="M10" i="56"/>
  <c r="K10" i="56"/>
  <c r="L10" i="56"/>
  <c r="L33" i="56"/>
  <c r="M33" i="56"/>
  <c r="N33" i="56"/>
  <c r="K33" i="56"/>
  <c r="K18" i="56"/>
  <c r="L18" i="56"/>
  <c r="M18" i="56"/>
  <c r="N18" i="56"/>
  <c r="K11" i="56"/>
  <c r="L11" i="56"/>
  <c r="M11" i="56"/>
  <c r="N11" i="56"/>
  <c r="K13" i="56"/>
  <c r="L13" i="56"/>
  <c r="M13" i="56"/>
  <c r="N13" i="56"/>
  <c r="BO24" i="56"/>
  <c r="BM25" i="56"/>
  <c r="BS27" i="56"/>
  <c r="BQ23" i="56"/>
  <c r="BQ24" i="56"/>
  <c r="BO28" i="56"/>
  <c r="BS28" i="56"/>
  <c r="BS24" i="56"/>
  <c r="BO25" i="56"/>
  <c r="BS23" i="56"/>
  <c r="BQ28" i="56"/>
  <c r="BS25" i="56"/>
  <c r="BQ25" i="56"/>
  <c r="BG22" i="56"/>
  <c r="BF21" i="56"/>
  <c r="BF27" i="56"/>
  <c r="BP27" i="56" s="1"/>
  <c r="BG21" i="56"/>
  <c r="BI22" i="56"/>
  <c r="BG27" i="56"/>
  <c r="BI21" i="56"/>
  <c r="BK21" i="56"/>
  <c r="BK22" i="56"/>
  <c r="BF25" i="56"/>
  <c r="BH25" i="56" s="1"/>
  <c r="BI25" i="56"/>
  <c r="BG25" i="56"/>
  <c r="BL25" i="56"/>
  <c r="BF23" i="56"/>
  <c r="BN23" i="56" s="1"/>
  <c r="BI24" i="56"/>
  <c r="BM21" i="56"/>
  <c r="BO21" i="56"/>
  <c r="BF28" i="56"/>
  <c r="BP28" i="56" s="1"/>
  <c r="BF24" i="56"/>
  <c r="BQ21" i="56"/>
  <c r="BK25" i="56"/>
  <c r="BG28" i="56"/>
  <c r="BI27" i="56"/>
  <c r="BG23" i="56"/>
  <c r="BS21" i="56"/>
  <c r="BG24" i="56"/>
  <c r="BI28" i="56"/>
  <c r="BK24" i="56"/>
  <c r="BK27" i="56"/>
  <c r="BI23" i="56"/>
  <c r="BM24" i="56"/>
  <c r="BK28" i="56"/>
  <c r="BF22" i="56"/>
  <c r="BP22" i="56" s="1"/>
  <c r="BM27" i="56"/>
  <c r="BK23" i="56"/>
  <c r="BM28" i="56"/>
  <c r="BM22" i="56"/>
  <c r="BO27" i="56"/>
  <c r="BM23" i="56"/>
  <c r="BO22" i="56"/>
  <c r="BQ27" i="56"/>
  <c r="BO23" i="56"/>
  <c r="BQ22" i="56"/>
  <c r="BS22" i="56"/>
  <c r="O15" i="56"/>
  <c r="K36" i="56"/>
  <c r="M36" i="56"/>
  <c r="L36" i="56"/>
  <c r="N36" i="56"/>
  <c r="O10" i="55"/>
  <c r="O40" i="55"/>
  <c r="K27" i="55"/>
  <c r="L27" i="55"/>
  <c r="M27" i="55"/>
  <c r="N27" i="55"/>
  <c r="O27" i="55"/>
  <c r="M11" i="55"/>
  <c r="N11" i="55"/>
  <c r="K11" i="55"/>
  <c r="L11" i="55"/>
  <c r="O34" i="55"/>
  <c r="K28" i="55"/>
  <c r="L28" i="55"/>
  <c r="M28" i="55"/>
  <c r="N28" i="55"/>
  <c r="K17" i="55"/>
  <c r="BF11" i="55" s="1"/>
  <c r="L17" i="55"/>
  <c r="N17" i="55"/>
  <c r="M17" i="55"/>
  <c r="O17" i="55"/>
  <c r="K45" i="55"/>
  <c r="L45" i="55"/>
  <c r="M45" i="55"/>
  <c r="N45" i="55"/>
  <c r="K21" i="55"/>
  <c r="L21" i="55"/>
  <c r="M21" i="55"/>
  <c r="N21" i="55"/>
  <c r="BO24" i="55"/>
  <c r="BM25" i="55"/>
  <c r="BS27" i="55"/>
  <c r="BS24" i="55"/>
  <c r="BO25" i="55"/>
  <c r="BQ23" i="55"/>
  <c r="BQ24" i="55"/>
  <c r="BO28" i="55"/>
  <c r="BS23" i="55"/>
  <c r="BQ28" i="55"/>
  <c r="BQ25" i="55"/>
  <c r="BS28" i="55"/>
  <c r="BS25" i="55"/>
  <c r="BF22" i="55"/>
  <c r="BT22" i="55" s="1"/>
  <c r="BF23" i="55"/>
  <c r="BT23" i="55" s="1"/>
  <c r="BG22" i="55"/>
  <c r="BI22" i="55"/>
  <c r="BG27" i="55"/>
  <c r="BK22" i="55"/>
  <c r="BI27" i="55"/>
  <c r="BF21" i="55"/>
  <c r="BF27" i="55"/>
  <c r="BT27" i="55" s="1"/>
  <c r="BG21" i="55"/>
  <c r="BI21" i="55"/>
  <c r="BK21" i="55"/>
  <c r="BQ21" i="55"/>
  <c r="BS21" i="55"/>
  <c r="BF25" i="55"/>
  <c r="BN25" i="55" s="1"/>
  <c r="BG25" i="55"/>
  <c r="BI25" i="55"/>
  <c r="BK25" i="55"/>
  <c r="BM21" i="55"/>
  <c r="BO21" i="55"/>
  <c r="BF24" i="55"/>
  <c r="BG24" i="55"/>
  <c r="BM27" i="55"/>
  <c r="BK28" i="55"/>
  <c r="BI24" i="55"/>
  <c r="BM24" i="55"/>
  <c r="BG28" i="55"/>
  <c r="BG23" i="55"/>
  <c r="BK27" i="55"/>
  <c r="BI28" i="55"/>
  <c r="BI23" i="55"/>
  <c r="BK24" i="55"/>
  <c r="BF28" i="55"/>
  <c r="BL28" i="55" s="1"/>
  <c r="BS22" i="55"/>
  <c r="BO27" i="55"/>
  <c r="BK23" i="55"/>
  <c r="BM23" i="55"/>
  <c r="BO23" i="55"/>
  <c r="BQ27" i="55"/>
  <c r="BM22" i="55"/>
  <c r="BO22" i="55"/>
  <c r="BQ22" i="55"/>
  <c r="BM28" i="55"/>
  <c r="O45" i="55"/>
  <c r="K30" i="55"/>
  <c r="L30" i="55"/>
  <c r="M30" i="55"/>
  <c r="N30" i="55"/>
  <c r="K22" i="55"/>
  <c r="L22" i="55"/>
  <c r="M22" i="55"/>
  <c r="N22" i="55"/>
  <c r="O21" i="55"/>
  <c r="K13" i="55"/>
  <c r="L13" i="55"/>
  <c r="N13" i="55"/>
  <c r="M13" i="55"/>
  <c r="O30" i="55"/>
  <c r="O14" i="55"/>
  <c r="K23" i="55"/>
  <c r="L23" i="55"/>
  <c r="M23" i="55"/>
  <c r="N23" i="55"/>
  <c r="L37" i="55"/>
  <c r="K37" i="55"/>
  <c r="M37" i="55"/>
  <c r="N37" i="55"/>
  <c r="K36" i="55"/>
  <c r="L36" i="55"/>
  <c r="M36" i="55"/>
  <c r="N36" i="55"/>
  <c r="K33" i="55"/>
  <c r="L33" i="55"/>
  <c r="M33" i="55"/>
  <c r="N33" i="55"/>
  <c r="N40" i="55"/>
  <c r="K40" i="55"/>
  <c r="L40" i="55"/>
  <c r="M40" i="55"/>
  <c r="N41" i="55"/>
  <c r="K41" i="55"/>
  <c r="L41" i="55"/>
  <c r="M41" i="55"/>
  <c r="K26" i="54"/>
  <c r="L26" i="54"/>
  <c r="N26" i="54"/>
  <c r="M26" i="54"/>
  <c r="O11" i="54"/>
  <c r="K33" i="54"/>
  <c r="N33" i="54"/>
  <c r="L33" i="54"/>
  <c r="M33" i="54"/>
  <c r="K14" i="54"/>
  <c r="L14" i="54"/>
  <c r="M14" i="54"/>
  <c r="N14" i="54"/>
  <c r="K18" i="54"/>
  <c r="L18" i="54"/>
  <c r="M18" i="54"/>
  <c r="N18" i="54"/>
  <c r="O37" i="54"/>
  <c r="M41" i="54"/>
  <c r="N41" i="54"/>
  <c r="K41" i="54"/>
  <c r="L41" i="54"/>
  <c r="L45" i="54"/>
  <c r="K45" i="54"/>
  <c r="M45" i="54"/>
  <c r="N45" i="54"/>
  <c r="O14" i="54"/>
  <c r="K37" i="54"/>
  <c r="L37" i="54"/>
  <c r="N37" i="54"/>
  <c r="M37" i="54"/>
  <c r="M25" i="54"/>
  <c r="N25" i="54"/>
  <c r="K25" i="54"/>
  <c r="L25" i="54"/>
  <c r="O41" i="54"/>
  <c r="K12" i="54"/>
  <c r="L12" i="54"/>
  <c r="N12" i="54"/>
  <c r="M12" i="54"/>
  <c r="N28" i="54"/>
  <c r="L28" i="54"/>
  <c r="M28" i="54"/>
  <c r="K28" i="54"/>
  <c r="K20" i="54"/>
  <c r="L20" i="54"/>
  <c r="N20" i="54"/>
  <c r="M20" i="54"/>
  <c r="K43" i="54"/>
  <c r="L43" i="54"/>
  <c r="M43" i="54"/>
  <c r="N43" i="54"/>
  <c r="K31" i="54"/>
  <c r="L31" i="54"/>
  <c r="M31" i="54"/>
  <c r="N31" i="54"/>
  <c r="O31" i="54"/>
  <c r="O23" i="54"/>
  <c r="O30" i="54"/>
  <c r="O34" i="54"/>
  <c r="M47" i="54"/>
  <c r="N47" i="54"/>
  <c r="K47" i="54"/>
  <c r="L47" i="54"/>
  <c r="K40" i="54"/>
  <c r="M40" i="54"/>
  <c r="L40" i="54"/>
  <c r="N40" i="54"/>
  <c r="K36" i="54"/>
  <c r="L36" i="54"/>
  <c r="M36" i="54"/>
  <c r="N36" i="54"/>
  <c r="BO24" i="54"/>
  <c r="BM25" i="54"/>
  <c r="BS27" i="54"/>
  <c r="BS24" i="54"/>
  <c r="BS23" i="54"/>
  <c r="BQ23" i="54"/>
  <c r="BQ24" i="54"/>
  <c r="BO28" i="54"/>
  <c r="BO25" i="54"/>
  <c r="BQ28" i="54"/>
  <c r="BQ25" i="54"/>
  <c r="BF22" i="54"/>
  <c r="BN22" i="54" s="1"/>
  <c r="BG22" i="54"/>
  <c r="BG21" i="54"/>
  <c r="BG27" i="54"/>
  <c r="BK21" i="54"/>
  <c r="BI27" i="54"/>
  <c r="BM21" i="54"/>
  <c r="BO21" i="54"/>
  <c r="BF28" i="54"/>
  <c r="BH28" i="54" s="1"/>
  <c r="BQ21" i="54"/>
  <c r="BI23" i="54"/>
  <c r="BF21" i="54"/>
  <c r="BF27" i="54"/>
  <c r="BN27" i="54" s="1"/>
  <c r="BI22" i="54"/>
  <c r="BI21" i="54"/>
  <c r="BK22" i="54"/>
  <c r="BF23" i="54"/>
  <c r="BP23" i="54" s="1"/>
  <c r="BG23" i="54"/>
  <c r="BM22" i="54"/>
  <c r="BK27" i="54"/>
  <c r="BF25" i="54"/>
  <c r="BP25" i="54" s="1"/>
  <c r="BG28" i="54"/>
  <c r="BS21" i="54"/>
  <c r="BO22" i="54"/>
  <c r="BG25" i="54"/>
  <c r="BM27" i="54"/>
  <c r="BK25" i="54"/>
  <c r="BM28" i="54"/>
  <c r="BQ22" i="54"/>
  <c r="BS28" i="54"/>
  <c r="BS22" i="54"/>
  <c r="BI25" i="54"/>
  <c r="BO27" i="54"/>
  <c r="BS25" i="54"/>
  <c r="BQ27" i="54"/>
  <c r="BM24" i="54"/>
  <c r="BO23" i="54"/>
  <c r="BI28" i="54"/>
  <c r="BK28" i="54"/>
  <c r="BF24" i="54"/>
  <c r="BG24" i="54"/>
  <c r="BI24" i="54"/>
  <c r="BK24" i="54"/>
  <c r="BK23" i="54"/>
  <c r="BM23" i="54"/>
  <c r="K34" i="54"/>
  <c r="M34" i="54"/>
  <c r="L34" i="54"/>
  <c r="N34" i="54"/>
  <c r="K10" i="54"/>
  <c r="L10" i="54"/>
  <c r="M10" i="54"/>
  <c r="N10" i="54"/>
  <c r="L19" i="54"/>
  <c r="M19" i="54"/>
  <c r="N19" i="54"/>
  <c r="K19" i="54"/>
  <c r="K22" i="54"/>
  <c r="N22" i="54"/>
  <c r="L22" i="54"/>
  <c r="M22" i="54"/>
  <c r="K23" i="54"/>
  <c r="L23" i="54"/>
  <c r="M23" i="54"/>
  <c r="N23" i="54"/>
  <c r="O17" i="54"/>
  <c r="O38" i="54"/>
  <c r="L11" i="54"/>
  <c r="M11" i="54"/>
  <c r="N11" i="54"/>
  <c r="K11" i="54"/>
  <c r="L33" i="53"/>
  <c r="M33" i="53"/>
  <c r="K33" i="53"/>
  <c r="N33" i="53"/>
  <c r="L11" i="53"/>
  <c r="M11" i="53"/>
  <c r="K11" i="53"/>
  <c r="N11" i="53"/>
  <c r="K21" i="53"/>
  <c r="L21" i="53"/>
  <c r="M21" i="53"/>
  <c r="N21" i="53"/>
  <c r="O27" i="53"/>
  <c r="K28" i="53"/>
  <c r="L28" i="53"/>
  <c r="M28" i="53"/>
  <c r="N28" i="53"/>
  <c r="K31" i="53"/>
  <c r="L31" i="53"/>
  <c r="M31" i="53"/>
  <c r="N31" i="53"/>
  <c r="M23" i="53"/>
  <c r="K23" i="53"/>
  <c r="L23" i="53"/>
  <c r="N23" i="53"/>
  <c r="N15" i="53"/>
  <c r="K15" i="53"/>
  <c r="L15" i="53"/>
  <c r="M15" i="53"/>
  <c r="M18" i="53"/>
  <c r="K18" i="53"/>
  <c r="L18" i="53"/>
  <c r="N18" i="53"/>
  <c r="O18" i="53"/>
  <c r="K19" i="53"/>
  <c r="L19" i="53"/>
  <c r="M19" i="53"/>
  <c r="N19" i="53"/>
  <c r="K38" i="53"/>
  <c r="L38" i="53"/>
  <c r="M38" i="53"/>
  <c r="N38" i="53"/>
  <c r="K25" i="53"/>
  <c r="M25" i="53"/>
  <c r="N25" i="53"/>
  <c r="L25" i="53"/>
  <c r="K17" i="53"/>
  <c r="L17" i="53"/>
  <c r="M17" i="53"/>
  <c r="N17" i="53"/>
  <c r="K27" i="53"/>
  <c r="L27" i="53"/>
  <c r="M27" i="53"/>
  <c r="N27" i="53"/>
  <c r="O25" i="53"/>
  <c r="K30" i="53"/>
  <c r="L30" i="53"/>
  <c r="M30" i="53"/>
  <c r="N30" i="53"/>
  <c r="O21" i="53"/>
  <c r="K41" i="53"/>
  <c r="L41" i="53"/>
  <c r="M41" i="53"/>
  <c r="N41" i="53"/>
  <c r="K10" i="53"/>
  <c r="L10" i="53"/>
  <c r="M10" i="53"/>
  <c r="N10" i="53"/>
  <c r="BO24" i="53"/>
  <c r="BM25" i="53"/>
  <c r="BS27" i="53"/>
  <c r="BQ25" i="53"/>
  <c r="BS25" i="53"/>
  <c r="BQ23" i="53"/>
  <c r="BQ24" i="53"/>
  <c r="BO28" i="53"/>
  <c r="BS24" i="53"/>
  <c r="BO25" i="53"/>
  <c r="BS23" i="53"/>
  <c r="BQ28" i="53"/>
  <c r="BS28" i="53"/>
  <c r="BF22" i="53"/>
  <c r="BH22" i="53" s="1"/>
  <c r="BI22" i="53"/>
  <c r="BG27" i="53"/>
  <c r="BK21" i="53"/>
  <c r="BI27" i="53"/>
  <c r="BG22" i="53"/>
  <c r="BF21" i="53"/>
  <c r="BF27" i="53"/>
  <c r="BL27" i="53" s="1"/>
  <c r="BG21" i="53"/>
  <c r="BI21" i="53"/>
  <c r="BK22" i="53"/>
  <c r="BF23" i="53"/>
  <c r="BH23" i="53" s="1"/>
  <c r="BM21" i="53"/>
  <c r="BI25" i="53"/>
  <c r="BK28" i="53"/>
  <c r="BO21" i="53"/>
  <c r="BQ21" i="53"/>
  <c r="BK25" i="53"/>
  <c r="BK27" i="53"/>
  <c r="BM28" i="53"/>
  <c r="BS21" i="53"/>
  <c r="BM27" i="53"/>
  <c r="BF24" i="53"/>
  <c r="BO27" i="53"/>
  <c r="BG24" i="53"/>
  <c r="BF28" i="53"/>
  <c r="BT28" i="53" s="1"/>
  <c r="BI24" i="53"/>
  <c r="BQ27" i="53"/>
  <c r="BG23" i="53"/>
  <c r="BK24" i="53"/>
  <c r="BM24" i="53"/>
  <c r="BI23" i="53"/>
  <c r="BK23" i="53"/>
  <c r="BM23" i="53"/>
  <c r="BO23" i="53"/>
  <c r="BM22" i="53"/>
  <c r="BS22" i="53"/>
  <c r="BO22" i="53"/>
  <c r="BQ22" i="53"/>
  <c r="BF25" i="53"/>
  <c r="BL25" i="53" s="1"/>
  <c r="BG25" i="53"/>
  <c r="BI28" i="53"/>
  <c r="BG28" i="53"/>
  <c r="M36" i="53"/>
  <c r="N36" i="53"/>
  <c r="L36" i="53"/>
  <c r="K36" i="53"/>
  <c r="K22" i="53"/>
  <c r="M22" i="53"/>
  <c r="L22" i="53"/>
  <c r="N22" i="53"/>
  <c r="O10" i="53"/>
  <c r="BS24" i="52"/>
  <c r="BO25" i="52"/>
  <c r="BI22" i="52"/>
  <c r="BG27" i="52"/>
  <c r="BG21" i="52"/>
  <c r="BQ22" i="52"/>
  <c r="BG24" i="52"/>
  <c r="BI25" i="52"/>
  <c r="BO27" i="52"/>
  <c r="BM23" i="52"/>
  <c r="BI24" i="52"/>
  <c r="BK28" i="52"/>
  <c r="BF25" i="52"/>
  <c r="BT25" i="52" s="1"/>
  <c r="BK25" i="52"/>
  <c r="BS25" i="52"/>
  <c r="BF28" i="52"/>
  <c r="BT28" i="52" s="1"/>
  <c r="BG28" i="52"/>
  <c r="BK22" i="52"/>
  <c r="BO23" i="52"/>
  <c r="BQ27" i="52"/>
  <c r="BS23" i="52"/>
  <c r="BM22" i="52"/>
  <c r="BS22" i="52"/>
  <c r="BM24" i="52"/>
  <c r="BM28" i="52"/>
  <c r="BQ28" i="52"/>
  <c r="BF23" i="52"/>
  <c r="BR23" i="52" s="1"/>
  <c r="BI21" i="52"/>
  <c r="BK21" i="52"/>
  <c r="BM21" i="52"/>
  <c r="BO21" i="52"/>
  <c r="BQ25" i="52"/>
  <c r="BQ21" i="52"/>
  <c r="BK24" i="52"/>
  <c r="BG23" i="52"/>
  <c r="BI23" i="52"/>
  <c r="BI27" i="52"/>
  <c r="BK27" i="52"/>
  <c r="BF22" i="52"/>
  <c r="BL22" i="52" s="1"/>
  <c r="BS28" i="52"/>
  <c r="K36" i="52"/>
  <c r="L36" i="52"/>
  <c r="M36" i="52"/>
  <c r="N36" i="52"/>
  <c r="N22" i="52"/>
  <c r="L22" i="52"/>
  <c r="M22" i="52"/>
  <c r="K22" i="52"/>
  <c r="N33" i="52"/>
  <c r="M33" i="52"/>
  <c r="K33" i="52"/>
  <c r="L33" i="52"/>
  <c r="O40" i="52"/>
  <c r="L45" i="52"/>
  <c r="M45" i="52"/>
  <c r="N45" i="52"/>
  <c r="K45" i="52"/>
  <c r="O22" i="52"/>
  <c r="BS21" i="52"/>
  <c r="K38" i="52"/>
  <c r="L38" i="52"/>
  <c r="M38" i="52"/>
  <c r="N38" i="52"/>
  <c r="K31" i="52"/>
  <c r="L31" i="52"/>
  <c r="M31" i="52"/>
  <c r="N31" i="52"/>
  <c r="BO22" i="52"/>
  <c r="O17" i="52"/>
  <c r="BG25" i="52"/>
  <c r="M30" i="52"/>
  <c r="N30" i="52"/>
  <c r="K30" i="52"/>
  <c r="L30" i="52"/>
  <c r="BM27" i="52"/>
  <c r="BO24" i="52"/>
  <c r="L20" i="52"/>
  <c r="M20" i="52"/>
  <c r="N20" i="52"/>
  <c r="K20" i="52"/>
  <c r="BM25" i="52"/>
  <c r="BS27" i="52"/>
  <c r="BF24" i="52"/>
  <c r="BQ23" i="52"/>
  <c r="BK23" i="52"/>
  <c r="BQ24" i="52"/>
  <c r="BI28" i="52"/>
  <c r="O19" i="52"/>
  <c r="BO28" i="52"/>
  <c r="K19" i="52"/>
  <c r="L19" i="52"/>
  <c r="N19" i="52"/>
  <c r="M19" i="52"/>
  <c r="K25" i="52"/>
  <c r="L25" i="52"/>
  <c r="M25" i="52"/>
  <c r="N25" i="52"/>
  <c r="K11" i="52"/>
  <c r="N11" i="52"/>
  <c r="M11" i="52"/>
  <c r="L11" i="52"/>
  <c r="BG22" i="52"/>
  <c r="BF21" i="52"/>
  <c r="N15" i="52"/>
  <c r="K15" i="52"/>
  <c r="L15" i="52"/>
  <c r="M15" i="52"/>
  <c r="L12" i="52"/>
  <c r="N12" i="52"/>
  <c r="M12" i="52"/>
  <c r="K12" i="52"/>
  <c r="BF27" i="52"/>
  <c r="BR27" i="52" s="1"/>
  <c r="O12" i="52"/>
  <c r="BM21" i="51"/>
  <c r="BO28" i="51"/>
  <c r="BK25" i="51"/>
  <c r="BI28" i="51"/>
  <c r="BI27" i="51"/>
  <c r="K38" i="51"/>
  <c r="L38" i="51"/>
  <c r="M38" i="51"/>
  <c r="N38" i="51"/>
  <c r="BQ24" i="51"/>
  <c r="BQ23" i="51"/>
  <c r="BS25" i="51"/>
  <c r="BF24" i="51"/>
  <c r="O21" i="51"/>
  <c r="BK22" i="51"/>
  <c r="M36" i="51"/>
  <c r="N36" i="51"/>
  <c r="K36" i="51"/>
  <c r="L36" i="51"/>
  <c r="O38" i="51"/>
  <c r="BI21" i="51"/>
  <c r="BO24" i="51"/>
  <c r="K10" i="51"/>
  <c r="L10" i="51"/>
  <c r="M10" i="51"/>
  <c r="N10" i="51"/>
  <c r="BG27" i="51"/>
  <c r="K17" i="51"/>
  <c r="L17" i="51"/>
  <c r="M17" i="51"/>
  <c r="N17" i="51"/>
  <c r="BI22" i="51"/>
  <c r="BM25" i="51"/>
  <c r="BG21" i="51"/>
  <c r="BI25" i="51"/>
  <c r="BG24" i="51"/>
  <c r="BO23" i="51"/>
  <c r="N22" i="51"/>
  <c r="K22" i="51"/>
  <c r="L22" i="51"/>
  <c r="M22" i="51"/>
  <c r="BF21" i="51"/>
  <c r="BQ21" i="51"/>
  <c r="BI24" i="51"/>
  <c r="BS27" i="51"/>
  <c r="BF22" i="51"/>
  <c r="BH22" i="51" s="1"/>
  <c r="L33" i="51"/>
  <c r="N33" i="51"/>
  <c r="M33" i="51"/>
  <c r="K33" i="51"/>
  <c r="BM27" i="51"/>
  <c r="K28" i="51"/>
  <c r="L28" i="51"/>
  <c r="M28" i="51"/>
  <c r="N28" i="51"/>
  <c r="BG23" i="51"/>
  <c r="BK24" i="51"/>
  <c r="K21" i="51"/>
  <c r="L21" i="51"/>
  <c r="N21" i="51"/>
  <c r="M21" i="51"/>
  <c r="O27" i="51"/>
  <c r="BK28" i="51"/>
  <c r="BF25" i="51"/>
  <c r="BT25" i="51" s="1"/>
  <c r="BG28" i="51"/>
  <c r="BS23" i="51"/>
  <c r="BM28" i="51"/>
  <c r="O30" i="51"/>
  <c r="BF19" i="51" s="1"/>
  <c r="BQ28" i="51"/>
  <c r="K30" i="51"/>
  <c r="M30" i="51"/>
  <c r="L30" i="51"/>
  <c r="N30" i="51"/>
  <c r="N15" i="51"/>
  <c r="M15" i="51"/>
  <c r="K15" i="51"/>
  <c r="L15" i="51"/>
  <c r="BM22" i="51"/>
  <c r="BQ25" i="51"/>
  <c r="O45" i="51"/>
  <c r="BK21" i="51"/>
  <c r="K13" i="51"/>
  <c r="M13" i="51"/>
  <c r="N13" i="51"/>
  <c r="L13" i="51"/>
  <c r="BQ27" i="51"/>
  <c r="K41" i="51"/>
  <c r="L41" i="51"/>
  <c r="M41" i="51"/>
  <c r="N41" i="51"/>
  <c r="BG25" i="51"/>
  <c r="BO25" i="51"/>
  <c r="K45" i="51"/>
  <c r="L45" i="51"/>
  <c r="M45" i="51"/>
  <c r="N45" i="51"/>
  <c r="BO27" i="51"/>
  <c r="BS24" i="51"/>
  <c r="BM24" i="51"/>
  <c r="K18" i="51"/>
  <c r="L18" i="51"/>
  <c r="M18" i="51"/>
  <c r="N18" i="51"/>
  <c r="K19" i="51"/>
  <c r="L19" i="51"/>
  <c r="M19" i="51"/>
  <c r="N19" i="51"/>
  <c r="BS21" i="51"/>
  <c r="BK27" i="51"/>
  <c r="BF28" i="51"/>
  <c r="BN28" i="51" s="1"/>
  <c r="BI23" i="51"/>
  <c r="BQ22" i="51"/>
  <c r="BS22" i="51"/>
  <c r="BK23" i="51"/>
  <c r="K23" i="51"/>
  <c r="L23" i="51"/>
  <c r="M23" i="51"/>
  <c r="N23" i="51"/>
  <c r="BF27" i="51"/>
  <c r="BT27" i="51" s="1"/>
  <c r="BF23" i="51"/>
  <c r="BN23" i="51" s="1"/>
  <c r="BS28" i="51"/>
  <c r="K11" i="51"/>
  <c r="M11" i="51"/>
  <c r="L11" i="51"/>
  <c r="N11" i="51"/>
  <c r="L27" i="51"/>
  <c r="K27" i="51"/>
  <c r="N27" i="51"/>
  <c r="M27" i="51"/>
  <c r="O17" i="51"/>
  <c r="O19" i="51"/>
  <c r="K25" i="51"/>
  <c r="L25" i="51"/>
  <c r="M25" i="51"/>
  <c r="N25" i="51"/>
  <c r="BO21" i="51"/>
  <c r="BP19" i="25"/>
  <c r="K30" i="50"/>
  <c r="M30" i="50"/>
  <c r="N30" i="50"/>
  <c r="L30" i="50"/>
  <c r="K22" i="50"/>
  <c r="L22" i="50"/>
  <c r="N22" i="50"/>
  <c r="M22" i="50"/>
  <c r="O30" i="50"/>
  <c r="K41" i="50"/>
  <c r="N41" i="50"/>
  <c r="L41" i="50"/>
  <c r="M41" i="50"/>
  <c r="K11" i="50"/>
  <c r="L11" i="50"/>
  <c r="M11" i="50"/>
  <c r="N11" i="50"/>
  <c r="O28" i="50"/>
  <c r="K19" i="50"/>
  <c r="L19" i="50"/>
  <c r="N19" i="50"/>
  <c r="M19" i="50"/>
  <c r="L27" i="50"/>
  <c r="M27" i="50"/>
  <c r="N27" i="50"/>
  <c r="K27" i="50"/>
  <c r="K25" i="50"/>
  <c r="L25" i="50"/>
  <c r="M25" i="50"/>
  <c r="N25" i="50"/>
  <c r="K33" i="50"/>
  <c r="L33" i="50"/>
  <c r="N33" i="50"/>
  <c r="M33" i="50"/>
  <c r="N23" i="50"/>
  <c r="K23" i="50"/>
  <c r="L23" i="50"/>
  <c r="M23" i="50"/>
  <c r="O23" i="50"/>
  <c r="K18" i="50"/>
  <c r="L18" i="50"/>
  <c r="M18" i="50"/>
  <c r="N18" i="50"/>
  <c r="M21" i="50"/>
  <c r="L21" i="50"/>
  <c r="N21" i="50"/>
  <c r="K21" i="50"/>
  <c r="BO24" i="50"/>
  <c r="BM25" i="50"/>
  <c r="BS27" i="50"/>
  <c r="BQ23" i="50"/>
  <c r="BQ24" i="50"/>
  <c r="BO28" i="50"/>
  <c r="BS24" i="50"/>
  <c r="BO25" i="50"/>
  <c r="BS23" i="50"/>
  <c r="BQ28" i="50"/>
  <c r="BQ25" i="50"/>
  <c r="BS28" i="50"/>
  <c r="BS25" i="50"/>
  <c r="BG22" i="50"/>
  <c r="BF21" i="50"/>
  <c r="BF27" i="50"/>
  <c r="BR27" i="50" s="1"/>
  <c r="BG21" i="50"/>
  <c r="BI22" i="50"/>
  <c r="BG27" i="50"/>
  <c r="BI21" i="50"/>
  <c r="BS22" i="50"/>
  <c r="BF28" i="50"/>
  <c r="BP28" i="50" s="1"/>
  <c r="BF25" i="50"/>
  <c r="BL25" i="50" s="1"/>
  <c r="BG28" i="50"/>
  <c r="BO21" i="50"/>
  <c r="BK27" i="50"/>
  <c r="BK22" i="50"/>
  <c r="BM22" i="50"/>
  <c r="BG25" i="50"/>
  <c r="BK28" i="50"/>
  <c r="BO22" i="50"/>
  <c r="BK21" i="50"/>
  <c r="BI28" i="50"/>
  <c r="BM21" i="50"/>
  <c r="BI25" i="50"/>
  <c r="BQ21" i="50"/>
  <c r="BK25" i="50"/>
  <c r="BI27" i="50"/>
  <c r="BS21" i="50"/>
  <c r="BM28" i="50"/>
  <c r="BM27" i="50"/>
  <c r="BF24" i="50"/>
  <c r="BO27" i="50"/>
  <c r="BF23" i="50"/>
  <c r="BT23" i="50" s="1"/>
  <c r="BG24" i="50"/>
  <c r="BG23" i="50"/>
  <c r="BI24" i="50"/>
  <c r="BQ27" i="50"/>
  <c r="BK24" i="50"/>
  <c r="BI23" i="50"/>
  <c r="BM24" i="50"/>
  <c r="BO23" i="50"/>
  <c r="BQ22" i="50"/>
  <c r="BF22" i="50"/>
  <c r="BR22" i="50" s="1"/>
  <c r="BK23" i="50"/>
  <c r="BM23" i="50"/>
  <c r="L28" i="50"/>
  <c r="K28" i="50"/>
  <c r="N28" i="50"/>
  <c r="M28" i="50"/>
  <c r="K36" i="50"/>
  <c r="L36" i="50"/>
  <c r="M36" i="50"/>
  <c r="N36" i="50"/>
  <c r="K38" i="50"/>
  <c r="L38" i="50"/>
  <c r="N38" i="50"/>
  <c r="M38" i="50"/>
  <c r="K10" i="50"/>
  <c r="L10" i="50"/>
  <c r="M10" i="50"/>
  <c r="N10" i="50"/>
  <c r="O10" i="50"/>
  <c r="N17" i="50"/>
  <c r="K17" i="50"/>
  <c r="M17" i="50"/>
  <c r="L17" i="50"/>
  <c r="O41" i="50"/>
  <c r="O19" i="50"/>
  <c r="O17" i="50"/>
  <c r="K36" i="49"/>
  <c r="L36" i="49"/>
  <c r="M36" i="49"/>
  <c r="N36" i="49"/>
  <c r="K37" i="49"/>
  <c r="L37" i="49"/>
  <c r="M37" i="49"/>
  <c r="N37" i="49"/>
  <c r="K34" i="49"/>
  <c r="L34" i="49"/>
  <c r="M34" i="49"/>
  <c r="N34" i="49"/>
  <c r="BO24" i="49"/>
  <c r="BM25" i="49"/>
  <c r="BS27" i="49"/>
  <c r="BQ23" i="49"/>
  <c r="BQ24" i="49"/>
  <c r="BO28" i="49"/>
  <c r="BS24" i="49"/>
  <c r="BO25" i="49"/>
  <c r="BS23" i="49"/>
  <c r="BQ28" i="49"/>
  <c r="BQ25" i="49"/>
  <c r="BS28" i="49"/>
  <c r="BS25" i="49"/>
  <c r="BF22" i="49"/>
  <c r="BT22" i="49" s="1"/>
  <c r="BG22" i="49"/>
  <c r="BF21" i="49"/>
  <c r="BF27" i="49"/>
  <c r="BL27" i="49" s="1"/>
  <c r="BG21" i="49"/>
  <c r="BI22" i="49"/>
  <c r="BG27" i="49"/>
  <c r="BI21" i="49"/>
  <c r="BK21" i="49"/>
  <c r="BK22" i="49"/>
  <c r="BF23" i="49"/>
  <c r="BN23" i="49" s="1"/>
  <c r="BI27" i="49"/>
  <c r="BM21" i="49"/>
  <c r="BG23" i="49"/>
  <c r="BO21" i="49"/>
  <c r="BM22" i="49"/>
  <c r="BK27" i="49"/>
  <c r="BF28" i="49"/>
  <c r="BR28" i="49" s="1"/>
  <c r="BQ21" i="49"/>
  <c r="BS22" i="49"/>
  <c r="BK24" i="49"/>
  <c r="BK25" i="49"/>
  <c r="BQ27" i="49"/>
  <c r="BO23" i="49"/>
  <c r="BM24" i="49"/>
  <c r="BM28" i="49"/>
  <c r="BG28" i="49"/>
  <c r="BI28" i="49"/>
  <c r="BK28" i="49"/>
  <c r="BI25" i="49"/>
  <c r="BM27" i="49"/>
  <c r="BO27" i="49"/>
  <c r="BS21" i="49"/>
  <c r="BI23" i="49"/>
  <c r="BO22" i="49"/>
  <c r="BK23" i="49"/>
  <c r="BQ22" i="49"/>
  <c r="BF25" i="49"/>
  <c r="BR25" i="49" s="1"/>
  <c r="BG25" i="49"/>
  <c r="BF24" i="49"/>
  <c r="BG24" i="49"/>
  <c r="BI24" i="49"/>
  <c r="BM23" i="49"/>
  <c r="O10" i="49"/>
  <c r="K33" i="49"/>
  <c r="L33" i="49"/>
  <c r="M33" i="49"/>
  <c r="N33" i="49"/>
  <c r="K31" i="49"/>
  <c r="L31" i="49"/>
  <c r="M31" i="49"/>
  <c r="N31" i="49"/>
  <c r="M21" i="49"/>
  <c r="K21" i="49"/>
  <c r="L21" i="49"/>
  <c r="N21" i="49"/>
  <c r="K17" i="49"/>
  <c r="L17" i="49"/>
  <c r="M17" i="49"/>
  <c r="N17" i="49"/>
  <c r="K10" i="49"/>
  <c r="L10" i="49"/>
  <c r="M10" i="49"/>
  <c r="N10" i="49"/>
  <c r="M27" i="49"/>
  <c r="K27" i="49"/>
  <c r="L27" i="49"/>
  <c r="N27" i="49"/>
  <c r="K16" i="49"/>
  <c r="L16" i="49"/>
  <c r="M16" i="49"/>
  <c r="N16" i="49"/>
  <c r="N15" i="49"/>
  <c r="L15" i="49"/>
  <c r="M15" i="49"/>
  <c r="K15" i="49"/>
  <c r="K22" i="49"/>
  <c r="L22" i="49"/>
  <c r="M22" i="49"/>
  <c r="N22" i="49"/>
  <c r="K14" i="49"/>
  <c r="L14" i="49"/>
  <c r="M14" i="49"/>
  <c r="N14" i="49"/>
  <c r="K30" i="49"/>
  <c r="N30" i="49"/>
  <c r="L30" i="49"/>
  <c r="M30" i="49"/>
  <c r="K18" i="49"/>
  <c r="L18" i="49"/>
  <c r="M18" i="49"/>
  <c r="N18" i="49"/>
  <c r="K23" i="49"/>
  <c r="L23" i="49"/>
  <c r="M23" i="49"/>
  <c r="N23" i="49"/>
  <c r="K28" i="49"/>
  <c r="L28" i="49"/>
  <c r="M28" i="49"/>
  <c r="N28" i="49"/>
  <c r="BG23" i="48"/>
  <c r="BM28" i="48"/>
  <c r="O33" i="48"/>
  <c r="BF21" i="48"/>
  <c r="BK24" i="48"/>
  <c r="BO22" i="48"/>
  <c r="BG22" i="48"/>
  <c r="K10" i="48"/>
  <c r="L10" i="48"/>
  <c r="M10" i="48"/>
  <c r="N10" i="48"/>
  <c r="BF25" i="48"/>
  <c r="BN25" i="48" s="1"/>
  <c r="BQ27" i="48"/>
  <c r="BF22" i="48"/>
  <c r="BN22" i="48" s="1"/>
  <c r="K36" i="48"/>
  <c r="L36" i="48"/>
  <c r="M36" i="48"/>
  <c r="N36" i="48"/>
  <c r="BK23" i="48"/>
  <c r="K45" i="48"/>
  <c r="L45" i="48"/>
  <c r="M45" i="48"/>
  <c r="N45" i="48"/>
  <c r="BS28" i="48"/>
  <c r="BG25" i="48"/>
  <c r="BI24" i="48"/>
  <c r="BS25" i="48"/>
  <c r="K19" i="48"/>
  <c r="L19" i="48"/>
  <c r="M19" i="48"/>
  <c r="N19" i="48"/>
  <c r="K40" i="48"/>
  <c r="L40" i="48"/>
  <c r="M40" i="48"/>
  <c r="N40" i="48"/>
  <c r="K17" i="48"/>
  <c r="L17" i="48"/>
  <c r="M17" i="48"/>
  <c r="N17" i="48"/>
  <c r="BK22" i="48"/>
  <c r="BF23" i="48"/>
  <c r="BJ23" i="48" s="1"/>
  <c r="BQ28" i="48"/>
  <c r="K37" i="48"/>
  <c r="L37" i="48"/>
  <c r="M37" i="48"/>
  <c r="N37" i="48"/>
  <c r="BK28" i="48"/>
  <c r="BM21" i="48"/>
  <c r="BS23" i="48"/>
  <c r="BK27" i="48"/>
  <c r="L34" i="48"/>
  <c r="M34" i="48"/>
  <c r="N34" i="48"/>
  <c r="K34" i="48"/>
  <c r="BO25" i="48"/>
  <c r="BI25" i="48"/>
  <c r="BO28" i="48"/>
  <c r="K47" i="48"/>
  <c r="L47" i="48"/>
  <c r="M47" i="48"/>
  <c r="N47" i="48"/>
  <c r="BI23" i="48"/>
  <c r="K39" i="48"/>
  <c r="L39" i="48"/>
  <c r="M39" i="48"/>
  <c r="N39" i="48"/>
  <c r="O41" i="48"/>
  <c r="BQ24" i="48"/>
  <c r="K18" i="48"/>
  <c r="L18" i="48"/>
  <c r="M18" i="48"/>
  <c r="N18" i="48"/>
  <c r="BO23" i="48"/>
  <c r="BI22" i="48"/>
  <c r="BO27" i="48"/>
  <c r="O47" i="48"/>
  <c r="BQ23" i="48"/>
  <c r="O27" i="48"/>
  <c r="BS27" i="48"/>
  <c r="K30" i="48"/>
  <c r="L30" i="48"/>
  <c r="M30" i="48"/>
  <c r="N30" i="48"/>
  <c r="BF24" i="48"/>
  <c r="BM22" i="48"/>
  <c r="BI28" i="48"/>
  <c r="BG21" i="48"/>
  <c r="BO21" i="48"/>
  <c r="BM25" i="48"/>
  <c r="BK25" i="48"/>
  <c r="BI21" i="48"/>
  <c r="BQ25" i="48"/>
  <c r="BS22" i="48"/>
  <c r="BO24" i="48"/>
  <c r="O30" i="48"/>
  <c r="N15" i="48"/>
  <c r="K15" i="48"/>
  <c r="L15" i="48"/>
  <c r="M15" i="48"/>
  <c r="BG27" i="48"/>
  <c r="BQ22" i="48"/>
  <c r="K21" i="48"/>
  <c r="L21" i="48"/>
  <c r="M21" i="48"/>
  <c r="N21" i="48"/>
  <c r="BG24" i="48"/>
  <c r="BS24" i="48"/>
  <c r="BM23" i="48"/>
  <c r="BK21" i="48"/>
  <c r="BM24" i="48"/>
  <c r="K27" i="48"/>
  <c r="L27" i="48"/>
  <c r="M27" i="48"/>
  <c r="N27" i="48"/>
  <c r="K13" i="48"/>
  <c r="L13" i="48"/>
  <c r="M13" i="48"/>
  <c r="N13" i="48"/>
  <c r="BM27" i="48"/>
  <c r="O21" i="48"/>
  <c r="K23" i="48"/>
  <c r="L23" i="48"/>
  <c r="M23" i="48"/>
  <c r="N23" i="48"/>
  <c r="K22" i="48"/>
  <c r="L22" i="48"/>
  <c r="M22" i="48"/>
  <c r="N22" i="48"/>
  <c r="BS21" i="48"/>
  <c r="BQ21" i="48"/>
  <c r="BG28" i="48"/>
  <c r="BF28" i="48"/>
  <c r="BT28" i="48" s="1"/>
  <c r="K33" i="48"/>
  <c r="L33" i="48"/>
  <c r="M33" i="48"/>
  <c r="N33" i="48"/>
  <c r="BF27" i="48"/>
  <c r="BL27" i="48" s="1"/>
  <c r="BI27" i="48"/>
  <c r="L19" i="47"/>
  <c r="M19" i="47"/>
  <c r="N19" i="47"/>
  <c r="K19" i="47"/>
  <c r="O19" i="47"/>
  <c r="K22" i="47"/>
  <c r="L22" i="47"/>
  <c r="M22" i="47"/>
  <c r="N22" i="47"/>
  <c r="K23" i="47"/>
  <c r="L23" i="47"/>
  <c r="M23" i="47"/>
  <c r="N23" i="47"/>
  <c r="K39" i="47"/>
  <c r="L39" i="47"/>
  <c r="M39" i="47"/>
  <c r="N39" i="47"/>
  <c r="K30" i="47"/>
  <c r="L30" i="47"/>
  <c r="M30" i="47"/>
  <c r="N30" i="47"/>
  <c r="M25" i="47"/>
  <c r="N25" i="47"/>
  <c r="K25" i="47"/>
  <c r="L25" i="47"/>
  <c r="L27" i="47"/>
  <c r="M27" i="47"/>
  <c r="N27" i="47"/>
  <c r="K27" i="47"/>
  <c r="K31" i="47"/>
  <c r="L31" i="47"/>
  <c r="M31" i="47"/>
  <c r="N31" i="47"/>
  <c r="K21" i="47"/>
  <c r="L21" i="47"/>
  <c r="M21" i="47"/>
  <c r="N21" i="47"/>
  <c r="K17" i="47"/>
  <c r="L17" i="47"/>
  <c r="M17" i="47"/>
  <c r="N17" i="47"/>
  <c r="L11" i="47"/>
  <c r="M11" i="47"/>
  <c r="N11" i="47"/>
  <c r="K11" i="47"/>
  <c r="O25" i="47"/>
  <c r="K33" i="47"/>
  <c r="N33" i="47"/>
  <c r="L33" i="47"/>
  <c r="M33" i="47"/>
  <c r="L47" i="47"/>
  <c r="M47" i="47"/>
  <c r="K47" i="47"/>
  <c r="N47" i="47"/>
  <c r="K14" i="47"/>
  <c r="L14" i="47"/>
  <c r="M14" i="47"/>
  <c r="N14" i="47"/>
  <c r="K10" i="47"/>
  <c r="L10" i="47"/>
  <c r="M10" i="47"/>
  <c r="N10" i="47"/>
  <c r="K37" i="47"/>
  <c r="L37" i="47"/>
  <c r="M37" i="47"/>
  <c r="N37" i="47"/>
  <c r="M45" i="47"/>
  <c r="N45" i="47"/>
  <c r="K45" i="47"/>
  <c r="L45" i="47"/>
  <c r="O47" i="47"/>
  <c r="O21" i="47"/>
  <c r="K36" i="47"/>
  <c r="L36" i="47"/>
  <c r="N36" i="47"/>
  <c r="M36" i="47"/>
  <c r="BO24" i="47"/>
  <c r="BM25" i="47"/>
  <c r="BS27" i="47"/>
  <c r="BQ23" i="47"/>
  <c r="BQ24" i="47"/>
  <c r="BO28" i="47"/>
  <c r="BS24" i="47"/>
  <c r="BO25" i="47"/>
  <c r="BS23" i="47"/>
  <c r="BQ28" i="47"/>
  <c r="BQ25" i="47"/>
  <c r="BF22" i="47"/>
  <c r="BH22" i="47" s="1"/>
  <c r="BK22" i="47"/>
  <c r="BG23" i="47"/>
  <c r="BK21" i="47"/>
  <c r="BK27" i="47"/>
  <c r="BM21" i="47"/>
  <c r="BS22" i="47"/>
  <c r="BO23" i="47"/>
  <c r="BK28" i="47"/>
  <c r="BO21" i="47"/>
  <c r="BM27" i="47"/>
  <c r="BQ21" i="47"/>
  <c r="BM28" i="47"/>
  <c r="BS21" i="47"/>
  <c r="BO27" i="47"/>
  <c r="BS28" i="47"/>
  <c r="BM22" i="47"/>
  <c r="BI23" i="47"/>
  <c r="BF27" i="47"/>
  <c r="BJ27" i="47" s="1"/>
  <c r="BG27" i="47"/>
  <c r="BF28" i="47"/>
  <c r="BH28" i="47" s="1"/>
  <c r="BG21" i="47"/>
  <c r="BI27" i="47"/>
  <c r="BF21" i="47"/>
  <c r="BO22" i="47"/>
  <c r="BK23" i="47"/>
  <c r="BG28" i="47"/>
  <c r="BI21" i="47"/>
  <c r="BQ22" i="47"/>
  <c r="BM23" i="47"/>
  <c r="BI28" i="47"/>
  <c r="BI25" i="47"/>
  <c r="BK25" i="47"/>
  <c r="BF25" i="47"/>
  <c r="BT25" i="47" s="1"/>
  <c r="BG25" i="47"/>
  <c r="BG24" i="47"/>
  <c r="BI24" i="47"/>
  <c r="BF23" i="47"/>
  <c r="BT23" i="47" s="1"/>
  <c r="BS25" i="47"/>
  <c r="BQ27" i="47"/>
  <c r="BI22" i="47"/>
  <c r="BG22" i="47"/>
  <c r="BK24" i="47"/>
  <c r="BM24" i="47"/>
  <c r="BF24" i="47"/>
  <c r="O11" i="47"/>
  <c r="O10" i="47"/>
  <c r="K14" i="46"/>
  <c r="M14" i="46"/>
  <c r="L14" i="46"/>
  <c r="N14" i="46"/>
  <c r="K34" i="46"/>
  <c r="M34" i="46"/>
  <c r="L34" i="46"/>
  <c r="N34" i="46"/>
  <c r="K47" i="46"/>
  <c r="L47" i="46"/>
  <c r="M47" i="46"/>
  <c r="N47" i="46"/>
  <c r="M21" i="46"/>
  <c r="N21" i="46"/>
  <c r="K21" i="46"/>
  <c r="L21" i="46"/>
  <c r="M36" i="46"/>
  <c r="N36" i="46"/>
  <c r="K36" i="46"/>
  <c r="L36" i="46"/>
  <c r="M27" i="46"/>
  <c r="N27" i="46"/>
  <c r="K27" i="46"/>
  <c r="L27" i="46"/>
  <c r="O47" i="46"/>
  <c r="K25" i="46"/>
  <c r="L25" i="46"/>
  <c r="M25" i="46"/>
  <c r="N25" i="46"/>
  <c r="O21" i="46"/>
  <c r="O27" i="46"/>
  <c r="N15" i="46"/>
  <c r="K15" i="46"/>
  <c r="L15" i="46"/>
  <c r="M15" i="46"/>
  <c r="K23" i="46"/>
  <c r="L23" i="46"/>
  <c r="M23" i="46"/>
  <c r="N23" i="46"/>
  <c r="K45" i="46"/>
  <c r="L45" i="46"/>
  <c r="N45" i="46"/>
  <c r="M45" i="46"/>
  <c r="BO24" i="46"/>
  <c r="BM25" i="46"/>
  <c r="BS27" i="46"/>
  <c r="BQ23" i="46"/>
  <c r="BQ24" i="46"/>
  <c r="BO28" i="46"/>
  <c r="BS24" i="46"/>
  <c r="BO25" i="46"/>
  <c r="BS25" i="46"/>
  <c r="BS23" i="46"/>
  <c r="BQ28" i="46"/>
  <c r="BS28" i="46"/>
  <c r="BQ25" i="46"/>
  <c r="BF22" i="46"/>
  <c r="BT22" i="46" s="1"/>
  <c r="BG22" i="46"/>
  <c r="BF21" i="46"/>
  <c r="BF27" i="46"/>
  <c r="BN27" i="46" s="1"/>
  <c r="BK21" i="46"/>
  <c r="BF23" i="46"/>
  <c r="BP23" i="46" s="1"/>
  <c r="BM22" i="46"/>
  <c r="BK27" i="46"/>
  <c r="BF25" i="46"/>
  <c r="BP25" i="46" s="1"/>
  <c r="BG28" i="46"/>
  <c r="BG21" i="46"/>
  <c r="BI22" i="46"/>
  <c r="BG27" i="46"/>
  <c r="BI21" i="46"/>
  <c r="BK22" i="46"/>
  <c r="BI27" i="46"/>
  <c r="BM21" i="46"/>
  <c r="BG23" i="46"/>
  <c r="BO21" i="46"/>
  <c r="BF28" i="46"/>
  <c r="BR28" i="46" s="1"/>
  <c r="BQ21" i="46"/>
  <c r="BI23" i="46"/>
  <c r="BK23" i="46"/>
  <c r="BF24" i="46"/>
  <c r="BI28" i="46"/>
  <c r="BG24" i="46"/>
  <c r="BI24" i="46"/>
  <c r="BK24" i="46"/>
  <c r="BM24" i="46"/>
  <c r="BS21" i="46"/>
  <c r="BM23" i="46"/>
  <c r="BO23" i="46"/>
  <c r="BO22" i="46"/>
  <c r="BK28" i="46"/>
  <c r="BI25" i="46"/>
  <c r="BQ22" i="46"/>
  <c r="BM28" i="46"/>
  <c r="BO27" i="46"/>
  <c r="BS22" i="46"/>
  <c r="BG25" i="46"/>
  <c r="BM27" i="46"/>
  <c r="BQ27" i="46"/>
  <c r="BK25" i="46"/>
  <c r="L11" i="46"/>
  <c r="K11" i="46"/>
  <c r="M11" i="46"/>
  <c r="N11" i="46"/>
  <c r="L33" i="46"/>
  <c r="M33" i="46"/>
  <c r="N33" i="46"/>
  <c r="K33" i="46"/>
  <c r="K10" i="46"/>
  <c r="L10" i="46"/>
  <c r="M10" i="46"/>
  <c r="N10" i="46"/>
  <c r="L13" i="46"/>
  <c r="M13" i="46"/>
  <c r="N13" i="46"/>
  <c r="K13" i="46"/>
  <c r="K28" i="46"/>
  <c r="L28" i="46"/>
  <c r="M28" i="46"/>
  <c r="N28" i="46"/>
  <c r="M22" i="46"/>
  <c r="N22" i="46"/>
  <c r="K22" i="46"/>
  <c r="L22" i="46"/>
  <c r="K38" i="46"/>
  <c r="L38" i="46"/>
  <c r="M38" i="46"/>
  <c r="N38" i="46"/>
  <c r="L40" i="46"/>
  <c r="M40" i="46"/>
  <c r="K40" i="46"/>
  <c r="N40" i="46"/>
  <c r="O19" i="46"/>
  <c r="N17" i="46"/>
  <c r="K17" i="46"/>
  <c r="L17" i="46"/>
  <c r="M17" i="46"/>
  <c r="K18" i="46"/>
  <c r="L18" i="46"/>
  <c r="M18" i="46"/>
  <c r="N18" i="46"/>
  <c r="L31" i="46"/>
  <c r="N31" i="46"/>
  <c r="K31" i="46"/>
  <c r="M31" i="46"/>
  <c r="O31" i="46"/>
  <c r="K30" i="46"/>
  <c r="N30" i="46"/>
  <c r="L30" i="46"/>
  <c r="M30" i="46"/>
  <c r="L41" i="46"/>
  <c r="M41" i="46"/>
  <c r="N41" i="46"/>
  <c r="K41" i="46"/>
  <c r="K37" i="46"/>
  <c r="L37" i="46"/>
  <c r="N37" i="46"/>
  <c r="M37" i="46"/>
  <c r="K33" i="45"/>
  <c r="L33" i="45"/>
  <c r="M33" i="45"/>
  <c r="N33" i="45"/>
  <c r="K34" i="45"/>
  <c r="L34" i="45"/>
  <c r="M34" i="45"/>
  <c r="N34" i="45"/>
  <c r="O40" i="45"/>
  <c r="BG18" i="45" s="1"/>
  <c r="N28" i="45"/>
  <c r="K28" i="45"/>
  <c r="L28" i="45"/>
  <c r="M28" i="45"/>
  <c r="N31" i="45"/>
  <c r="L31" i="45"/>
  <c r="K31" i="45"/>
  <c r="M31" i="45"/>
  <c r="N26" i="45"/>
  <c r="M26" i="45"/>
  <c r="K26" i="45"/>
  <c r="L26" i="45"/>
  <c r="N47" i="45"/>
  <c r="K47" i="45"/>
  <c r="L47" i="45"/>
  <c r="M47" i="45"/>
  <c r="L43" i="45"/>
  <c r="K43" i="45"/>
  <c r="M43" i="45"/>
  <c r="N43" i="45"/>
  <c r="K14" i="45"/>
  <c r="L14" i="45"/>
  <c r="M14" i="45"/>
  <c r="N14" i="45"/>
  <c r="N10" i="45"/>
  <c r="K10" i="45"/>
  <c r="L10" i="45"/>
  <c r="M10" i="45"/>
  <c r="K45" i="45"/>
  <c r="L45" i="45"/>
  <c r="M45" i="45"/>
  <c r="N45" i="45"/>
  <c r="K40" i="45"/>
  <c r="L40" i="45"/>
  <c r="M40" i="45"/>
  <c r="N40" i="45"/>
  <c r="K13" i="45"/>
  <c r="L13" i="45"/>
  <c r="M13" i="45"/>
  <c r="N13" i="45"/>
  <c r="K37" i="45"/>
  <c r="L37" i="45"/>
  <c r="M37" i="45"/>
  <c r="N37" i="45"/>
  <c r="K16" i="45"/>
  <c r="L16" i="45"/>
  <c r="M16" i="45"/>
  <c r="N16" i="45"/>
  <c r="M20" i="45"/>
  <c r="K20" i="45"/>
  <c r="L20" i="45"/>
  <c r="N20" i="45"/>
  <c r="K30" i="45"/>
  <c r="L30" i="45"/>
  <c r="M30" i="45"/>
  <c r="N30" i="45"/>
  <c r="K21" i="45"/>
  <c r="L21" i="45"/>
  <c r="M21" i="45"/>
  <c r="N21" i="45"/>
  <c r="BO24" i="45"/>
  <c r="BM25" i="45"/>
  <c r="BS27" i="45"/>
  <c r="BQ28" i="45"/>
  <c r="BQ23" i="45"/>
  <c r="BQ24" i="45"/>
  <c r="BO28" i="45"/>
  <c r="BS24" i="45"/>
  <c r="BO25" i="45"/>
  <c r="BS23" i="45"/>
  <c r="BQ25" i="45"/>
  <c r="BS25" i="45"/>
  <c r="BF21" i="45"/>
  <c r="BG21" i="45"/>
  <c r="BG22" i="45"/>
  <c r="BF27" i="45"/>
  <c r="BR27" i="45" s="1"/>
  <c r="BG27" i="45"/>
  <c r="BF22" i="45"/>
  <c r="BH22" i="45" s="1"/>
  <c r="BI22" i="45"/>
  <c r="BI21" i="45"/>
  <c r="BK21" i="45"/>
  <c r="BK22" i="45"/>
  <c r="BF23" i="45"/>
  <c r="BT23" i="45" s="1"/>
  <c r="BI27" i="45"/>
  <c r="BM21" i="45"/>
  <c r="BG23" i="45"/>
  <c r="BO21" i="45"/>
  <c r="BM22" i="45"/>
  <c r="BK27" i="45"/>
  <c r="BF28" i="45"/>
  <c r="BR28" i="45" s="1"/>
  <c r="BQ21" i="45"/>
  <c r="BI23" i="45"/>
  <c r="BS22" i="45"/>
  <c r="BK24" i="45"/>
  <c r="BK25" i="45"/>
  <c r="BQ27" i="45"/>
  <c r="BO23" i="45"/>
  <c r="BM24" i="45"/>
  <c r="BM28" i="45"/>
  <c r="BS28" i="45"/>
  <c r="BO22" i="45"/>
  <c r="BG28" i="45"/>
  <c r="BQ22" i="45"/>
  <c r="BI28" i="45"/>
  <c r="BF25" i="45"/>
  <c r="BL25" i="45" s="1"/>
  <c r="BG25" i="45"/>
  <c r="BK28" i="45"/>
  <c r="BS21" i="45"/>
  <c r="BI25" i="45"/>
  <c r="BM27" i="45"/>
  <c r="BG24" i="45"/>
  <c r="BK23" i="45"/>
  <c r="BM23" i="45"/>
  <c r="BO27" i="45"/>
  <c r="BF24" i="45"/>
  <c r="BI24" i="45"/>
  <c r="K27" i="45"/>
  <c r="M27" i="45"/>
  <c r="N27" i="45"/>
  <c r="L27" i="45"/>
  <c r="K17" i="45"/>
  <c r="L17" i="45"/>
  <c r="M17" i="45"/>
  <c r="N17" i="45"/>
  <c r="L12" i="45"/>
  <c r="N12" i="45"/>
  <c r="M12" i="45"/>
  <c r="K12" i="45"/>
  <c r="K36" i="45"/>
  <c r="L36" i="45"/>
  <c r="M36" i="45"/>
  <c r="N36" i="45"/>
  <c r="L22" i="45"/>
  <c r="M22" i="45"/>
  <c r="K22" i="45"/>
  <c r="N22" i="45"/>
  <c r="BF21" i="44"/>
  <c r="K19" i="44"/>
  <c r="L19" i="44"/>
  <c r="M19" i="44"/>
  <c r="N19" i="44"/>
  <c r="BG22" i="44"/>
  <c r="BM24" i="44"/>
  <c r="BK22" i="44"/>
  <c r="BM23" i="44"/>
  <c r="BQ27" i="44"/>
  <c r="BM21" i="44"/>
  <c r="BO21" i="44"/>
  <c r="BQ21" i="44"/>
  <c r="BS21" i="44"/>
  <c r="BF25" i="44"/>
  <c r="BP25" i="44" s="1"/>
  <c r="BG25" i="44"/>
  <c r="BO23" i="44"/>
  <c r="BM22" i="44"/>
  <c r="BF28" i="44"/>
  <c r="BR28" i="44" s="1"/>
  <c r="BG28" i="44"/>
  <c r="BI25" i="44"/>
  <c r="BK25" i="44"/>
  <c r="BI27" i="44"/>
  <c r="BQ28" i="44"/>
  <c r="BO27" i="44"/>
  <c r="BK21" i="44"/>
  <c r="BF22" i="44"/>
  <c r="BH22" i="44" s="1"/>
  <c r="BS22" i="44"/>
  <c r="BF24" i="44"/>
  <c r="BO25" i="44"/>
  <c r="O17" i="44"/>
  <c r="BS24" i="44"/>
  <c r="BG23" i="44"/>
  <c r="BG24" i="44"/>
  <c r="K30" i="44"/>
  <c r="L30" i="44"/>
  <c r="M30" i="44"/>
  <c r="N30" i="44"/>
  <c r="L33" i="44"/>
  <c r="M33" i="44"/>
  <c r="N33" i="44"/>
  <c r="K33" i="44"/>
  <c r="BQ23" i="44"/>
  <c r="K38" i="44"/>
  <c r="N38" i="44"/>
  <c r="L38" i="44"/>
  <c r="M38" i="44"/>
  <c r="M36" i="44"/>
  <c r="N36" i="44"/>
  <c r="K36" i="44"/>
  <c r="L36" i="44"/>
  <c r="BO24" i="44"/>
  <c r="BF23" i="44"/>
  <c r="BL23" i="44" s="1"/>
  <c r="BI28" i="44"/>
  <c r="O33" i="44"/>
  <c r="BO28" i="44"/>
  <c r="BI24" i="44"/>
  <c r="BQ24" i="44"/>
  <c r="BI23" i="44"/>
  <c r="BK23" i="44"/>
  <c r="BM25" i="44"/>
  <c r="BO22" i="44"/>
  <c r="O21" i="44"/>
  <c r="BI21" i="44"/>
  <c r="K45" i="44"/>
  <c r="L45" i="44"/>
  <c r="M45" i="44"/>
  <c r="N45" i="44"/>
  <c r="L10" i="44"/>
  <c r="M10" i="44"/>
  <c r="N10" i="44"/>
  <c r="K10" i="44"/>
  <c r="BS25" i="44"/>
  <c r="BS28" i="44"/>
  <c r="BK24" i="44"/>
  <c r="BS27" i="44"/>
  <c r="BG27" i="44"/>
  <c r="K27" i="44"/>
  <c r="L27" i="44"/>
  <c r="M27" i="44"/>
  <c r="N27" i="44"/>
  <c r="K41" i="44"/>
  <c r="L41" i="44"/>
  <c r="M41" i="44"/>
  <c r="N41" i="44"/>
  <c r="K11" i="44"/>
  <c r="N11" i="44"/>
  <c r="L11" i="44"/>
  <c r="M11" i="44"/>
  <c r="L18" i="44"/>
  <c r="M18" i="44"/>
  <c r="N18" i="44"/>
  <c r="K18" i="44"/>
  <c r="O22" i="44"/>
  <c r="BI22" i="44"/>
  <c r="K17" i="44"/>
  <c r="L17" i="44"/>
  <c r="M17" i="44"/>
  <c r="N17" i="44"/>
  <c r="BK27" i="44"/>
  <c r="BM27" i="44"/>
  <c r="BG21" i="44"/>
  <c r="O27" i="44"/>
  <c r="L22" i="44"/>
  <c r="M22" i="44"/>
  <c r="N22" i="44"/>
  <c r="K22" i="44"/>
  <c r="BF27" i="44"/>
  <c r="BT27" i="44" s="1"/>
  <c r="N40" i="44"/>
  <c r="L40" i="44"/>
  <c r="K40" i="44"/>
  <c r="M40" i="44"/>
  <c r="O30" i="44"/>
  <c r="K21" i="44"/>
  <c r="L21" i="44"/>
  <c r="M21" i="44"/>
  <c r="N21" i="44"/>
  <c r="K13" i="44"/>
  <c r="L13" i="44"/>
  <c r="M13" i="44"/>
  <c r="N13" i="44"/>
  <c r="L23" i="44"/>
  <c r="M23" i="44"/>
  <c r="N23" i="44"/>
  <c r="K23" i="44"/>
  <c r="BQ22" i="44"/>
  <c r="K25" i="44"/>
  <c r="L25" i="44"/>
  <c r="M25" i="44"/>
  <c r="N25" i="44"/>
  <c r="K22" i="43"/>
  <c r="L22" i="43"/>
  <c r="N22" i="43"/>
  <c r="M22" i="43"/>
  <c r="K47" i="43"/>
  <c r="L47" i="43"/>
  <c r="M47" i="43"/>
  <c r="N47" i="43"/>
  <c r="K14" i="43"/>
  <c r="N14" i="43"/>
  <c r="L14" i="43"/>
  <c r="M14" i="43"/>
  <c r="K33" i="43"/>
  <c r="L33" i="43"/>
  <c r="M33" i="43"/>
  <c r="N33" i="43"/>
  <c r="K40" i="43"/>
  <c r="L40" i="43"/>
  <c r="M40" i="43"/>
  <c r="N40" i="43"/>
  <c r="L21" i="43"/>
  <c r="K21" i="43"/>
  <c r="M21" i="43"/>
  <c r="N21" i="43"/>
  <c r="K13" i="43"/>
  <c r="L13" i="43"/>
  <c r="M13" i="43"/>
  <c r="N13" i="43"/>
  <c r="M11" i="43"/>
  <c r="N11" i="43"/>
  <c r="K11" i="43"/>
  <c r="L11" i="43"/>
  <c r="N15" i="43"/>
  <c r="K15" i="43"/>
  <c r="L15" i="43"/>
  <c r="M15" i="43"/>
  <c r="K31" i="43"/>
  <c r="L31" i="43"/>
  <c r="M31" i="43"/>
  <c r="N31" i="43"/>
  <c r="K45" i="43"/>
  <c r="L45" i="43"/>
  <c r="N45" i="43"/>
  <c r="M45" i="43"/>
  <c r="M38" i="43"/>
  <c r="N38" i="43"/>
  <c r="K38" i="43"/>
  <c r="L38" i="43"/>
  <c r="BO24" i="43"/>
  <c r="BM25" i="43"/>
  <c r="BS27" i="43"/>
  <c r="BQ23" i="43"/>
  <c r="BQ24" i="43"/>
  <c r="BO28" i="43"/>
  <c r="BQ25" i="43"/>
  <c r="BS25" i="43"/>
  <c r="BS24" i="43"/>
  <c r="BO25" i="43"/>
  <c r="BS23" i="43"/>
  <c r="BQ28" i="43"/>
  <c r="BS28" i="43"/>
  <c r="BG22" i="43"/>
  <c r="BG21" i="43"/>
  <c r="BI22" i="43"/>
  <c r="BG27" i="43"/>
  <c r="BI21" i="43"/>
  <c r="BK21" i="43"/>
  <c r="BK22" i="43"/>
  <c r="BF23" i="43"/>
  <c r="BT23" i="43" s="1"/>
  <c r="BI27" i="43"/>
  <c r="BM21" i="43"/>
  <c r="BM22" i="43"/>
  <c r="BF28" i="43"/>
  <c r="BP28" i="43" s="1"/>
  <c r="BF25" i="43"/>
  <c r="BH25" i="43" s="1"/>
  <c r="BG28" i="43"/>
  <c r="BF21" i="43"/>
  <c r="BF27" i="43"/>
  <c r="BH27" i="43" s="1"/>
  <c r="BG23" i="43"/>
  <c r="BO21" i="43"/>
  <c r="BK27" i="43"/>
  <c r="BQ21" i="43"/>
  <c r="BI23" i="43"/>
  <c r="BG25" i="43"/>
  <c r="BI28" i="43"/>
  <c r="BI25" i="43"/>
  <c r="BM27" i="43"/>
  <c r="BI24" i="43"/>
  <c r="BK28" i="43"/>
  <c r="BF24" i="43"/>
  <c r="BO27" i="43"/>
  <c r="BS21" i="43"/>
  <c r="BK25" i="43"/>
  <c r="BG24" i="43"/>
  <c r="BM28" i="43"/>
  <c r="BF22" i="43"/>
  <c r="BT22" i="43" s="1"/>
  <c r="BO22" i="43"/>
  <c r="BO23" i="43"/>
  <c r="BS22" i="43"/>
  <c r="BQ22" i="43"/>
  <c r="BK24" i="43"/>
  <c r="BM24" i="43"/>
  <c r="BQ27" i="43"/>
  <c r="BK23" i="43"/>
  <c r="BM23" i="43"/>
  <c r="L36" i="43"/>
  <c r="K36" i="43"/>
  <c r="M36" i="43"/>
  <c r="N36" i="43"/>
  <c r="K10" i="43"/>
  <c r="N10" i="43"/>
  <c r="L10" i="43"/>
  <c r="M10" i="43"/>
  <c r="O10" i="43"/>
  <c r="K18" i="43"/>
  <c r="L18" i="43"/>
  <c r="M18" i="43"/>
  <c r="N18" i="43"/>
  <c r="K17" i="43"/>
  <c r="L17" i="43"/>
  <c r="M17" i="43"/>
  <c r="N17" i="43"/>
  <c r="M23" i="43"/>
  <c r="N23" i="43"/>
  <c r="K23" i="43"/>
  <c r="L23" i="43"/>
  <c r="K27" i="43"/>
  <c r="L27" i="43"/>
  <c r="M27" i="43"/>
  <c r="N27" i="43"/>
  <c r="O23" i="43"/>
  <c r="O37" i="43"/>
  <c r="K37" i="43"/>
  <c r="L37" i="43"/>
  <c r="M37" i="43"/>
  <c r="N37" i="43"/>
  <c r="K34" i="43"/>
  <c r="L34" i="43"/>
  <c r="M34" i="43"/>
  <c r="N34" i="43"/>
  <c r="K17" i="42"/>
  <c r="L17" i="42"/>
  <c r="M17" i="42"/>
  <c r="N17" i="42"/>
  <c r="K37" i="42"/>
  <c r="L37" i="42"/>
  <c r="M37" i="42"/>
  <c r="N37" i="42"/>
  <c r="K23" i="42"/>
  <c r="L23" i="42"/>
  <c r="N23" i="42"/>
  <c r="M23" i="42"/>
  <c r="M33" i="42"/>
  <c r="L33" i="42"/>
  <c r="K33" i="42"/>
  <c r="N33" i="42"/>
  <c r="O27" i="42"/>
  <c r="BG19" i="42" s="1"/>
  <c r="BO24" i="42"/>
  <c r="BM25" i="42"/>
  <c r="BS27" i="42"/>
  <c r="BS28" i="42"/>
  <c r="BS25" i="42"/>
  <c r="BQ23" i="42"/>
  <c r="BQ24" i="42"/>
  <c r="BO28" i="42"/>
  <c r="BS24" i="42"/>
  <c r="BO25" i="42"/>
  <c r="BS23" i="42"/>
  <c r="BQ28" i="42"/>
  <c r="BQ25" i="42"/>
  <c r="BG22" i="42"/>
  <c r="BF21" i="42"/>
  <c r="BF27" i="42"/>
  <c r="BJ27" i="42" s="1"/>
  <c r="BG21" i="42"/>
  <c r="BI22" i="42"/>
  <c r="BG27" i="42"/>
  <c r="BI21" i="42"/>
  <c r="BK21" i="42"/>
  <c r="BK22" i="42"/>
  <c r="BF23" i="42"/>
  <c r="BH23" i="42" s="1"/>
  <c r="BI27" i="42"/>
  <c r="BM21" i="42"/>
  <c r="BG23" i="42"/>
  <c r="BM23" i="42"/>
  <c r="BI24" i="42"/>
  <c r="BK28" i="42"/>
  <c r="BS22" i="42"/>
  <c r="BK24" i="42"/>
  <c r="BK25" i="42"/>
  <c r="BQ27" i="42"/>
  <c r="BF28" i="42"/>
  <c r="BT28" i="42" s="1"/>
  <c r="BF25" i="42"/>
  <c r="BJ25" i="42" s="1"/>
  <c r="BG28" i="42"/>
  <c r="BG25" i="42"/>
  <c r="BI25" i="42"/>
  <c r="BK27" i="42"/>
  <c r="BM28" i="42"/>
  <c r="BO21" i="42"/>
  <c r="BQ21" i="42"/>
  <c r="BM27" i="42"/>
  <c r="BS21" i="42"/>
  <c r="BF24" i="42"/>
  <c r="BO27" i="42"/>
  <c r="BI28" i="42"/>
  <c r="BG24" i="42"/>
  <c r="BM24" i="42"/>
  <c r="BI23" i="42"/>
  <c r="BO23" i="42"/>
  <c r="BF22" i="42"/>
  <c r="BH22" i="42" s="1"/>
  <c r="BM22" i="42"/>
  <c r="BO22" i="42"/>
  <c r="BK23" i="42"/>
  <c r="BQ22" i="42"/>
  <c r="M22" i="42"/>
  <c r="L22" i="42"/>
  <c r="K22" i="42"/>
  <c r="N22" i="42"/>
  <c r="K27" i="42"/>
  <c r="L27" i="42"/>
  <c r="M27" i="42"/>
  <c r="N27" i="42"/>
  <c r="K10" i="42"/>
  <c r="L10" i="42"/>
  <c r="M10" i="42"/>
  <c r="N10" i="42"/>
  <c r="K45" i="42"/>
  <c r="L45" i="42"/>
  <c r="M45" i="42"/>
  <c r="N45" i="42"/>
  <c r="K21" i="42"/>
  <c r="L21" i="42"/>
  <c r="M21" i="42"/>
  <c r="N21" i="42"/>
  <c r="K40" i="42"/>
  <c r="L40" i="42"/>
  <c r="M40" i="42"/>
  <c r="N40" i="42"/>
  <c r="K18" i="42"/>
  <c r="L18" i="42"/>
  <c r="M18" i="42"/>
  <c r="N18" i="42"/>
  <c r="O18" i="42"/>
  <c r="BG18" i="42" s="1"/>
  <c r="L30" i="42"/>
  <c r="K30" i="42"/>
  <c r="M30" i="42"/>
  <c r="N30" i="42"/>
  <c r="K38" i="42"/>
  <c r="L38" i="42"/>
  <c r="M38" i="42"/>
  <c r="N38" i="42"/>
  <c r="K14" i="42"/>
  <c r="L14" i="42"/>
  <c r="M14" i="42"/>
  <c r="N14" i="42"/>
  <c r="M34" i="42"/>
  <c r="N34" i="42"/>
  <c r="K34" i="42"/>
  <c r="L34" i="42"/>
  <c r="K19" i="42"/>
  <c r="L19" i="42"/>
  <c r="M19" i="42"/>
  <c r="N19" i="42"/>
  <c r="N36" i="42"/>
  <c r="K36" i="42"/>
  <c r="M36" i="42"/>
  <c r="L36" i="42"/>
  <c r="K21" i="41"/>
  <c r="L21" i="41"/>
  <c r="M21" i="41"/>
  <c r="N21" i="41"/>
  <c r="M34" i="41"/>
  <c r="N34" i="41"/>
  <c r="K34" i="41"/>
  <c r="L34" i="41"/>
  <c r="K27" i="41"/>
  <c r="L27" i="41"/>
  <c r="M27" i="41"/>
  <c r="N27" i="41"/>
  <c r="O27" i="41"/>
  <c r="M22" i="41"/>
  <c r="N22" i="41"/>
  <c r="K22" i="41"/>
  <c r="L22" i="41"/>
  <c r="L17" i="41"/>
  <c r="M17" i="41"/>
  <c r="N17" i="41"/>
  <c r="K17" i="41"/>
  <c r="N15" i="41"/>
  <c r="K15" i="41"/>
  <c r="L15" i="41"/>
  <c r="M15" i="41"/>
  <c r="L30" i="41"/>
  <c r="M30" i="41"/>
  <c r="N30" i="41"/>
  <c r="K30" i="41"/>
  <c r="K11" i="41"/>
  <c r="L11" i="41"/>
  <c r="M11" i="41"/>
  <c r="N11" i="41"/>
  <c r="K36" i="41"/>
  <c r="N36" i="41"/>
  <c r="L36" i="41"/>
  <c r="M36" i="41"/>
  <c r="M47" i="41"/>
  <c r="L47" i="41"/>
  <c r="K47" i="41"/>
  <c r="N47" i="41"/>
  <c r="M33" i="41"/>
  <c r="N33" i="41"/>
  <c r="K33" i="41"/>
  <c r="L33" i="41"/>
  <c r="O23" i="41"/>
  <c r="L13" i="41"/>
  <c r="M13" i="41"/>
  <c r="N13" i="41"/>
  <c r="K13" i="41"/>
  <c r="O33" i="41"/>
  <c r="O10" i="41"/>
  <c r="K45" i="41"/>
  <c r="L45" i="41"/>
  <c r="M45" i="41"/>
  <c r="N45" i="41"/>
  <c r="K23" i="41"/>
  <c r="L23" i="41"/>
  <c r="M23" i="41"/>
  <c r="N23" i="41"/>
  <c r="BO24" i="41"/>
  <c r="BM25" i="41"/>
  <c r="BS27" i="41"/>
  <c r="BQ23" i="41"/>
  <c r="BQ24" i="41"/>
  <c r="BO28" i="41"/>
  <c r="BS24" i="41"/>
  <c r="BO25" i="41"/>
  <c r="BS23" i="41"/>
  <c r="BQ28" i="41"/>
  <c r="BS25" i="41"/>
  <c r="BQ25" i="41"/>
  <c r="BS28" i="41"/>
  <c r="BG22" i="41"/>
  <c r="BF21" i="41"/>
  <c r="BF27" i="41"/>
  <c r="BP27" i="41" s="1"/>
  <c r="BG21" i="41"/>
  <c r="BI22" i="41"/>
  <c r="BG27" i="41"/>
  <c r="BK25" i="41"/>
  <c r="BF24" i="41"/>
  <c r="BF23" i="41"/>
  <c r="BH23" i="41" s="1"/>
  <c r="BG24" i="41"/>
  <c r="BF28" i="41"/>
  <c r="BN28" i="41" s="1"/>
  <c r="BG23" i="41"/>
  <c r="BI24" i="41"/>
  <c r="BG28" i="41"/>
  <c r="BF22" i="41"/>
  <c r="BP22" i="41" s="1"/>
  <c r="BK24" i="41"/>
  <c r="BI27" i="41"/>
  <c r="BM23" i="41"/>
  <c r="BO27" i="41"/>
  <c r="BO23" i="41"/>
  <c r="BI23" i="41"/>
  <c r="BM24" i="41"/>
  <c r="BI28" i="41"/>
  <c r="BM22" i="41"/>
  <c r="BK22" i="41"/>
  <c r="BK27" i="41"/>
  <c r="BM28" i="41"/>
  <c r="BK23" i="41"/>
  <c r="BK28" i="41"/>
  <c r="BM27" i="41"/>
  <c r="BO22" i="41"/>
  <c r="BQ22" i="41"/>
  <c r="BQ27" i="41"/>
  <c r="BS22" i="41"/>
  <c r="BQ21" i="41"/>
  <c r="BS21" i="41"/>
  <c r="BI21" i="41"/>
  <c r="BK21" i="41"/>
  <c r="BM21" i="41"/>
  <c r="BO21" i="41"/>
  <c r="BI25" i="41"/>
  <c r="BF25" i="41"/>
  <c r="BP25" i="41" s="1"/>
  <c r="BG25" i="41"/>
  <c r="M19" i="41"/>
  <c r="N19" i="41"/>
  <c r="L19" i="41"/>
  <c r="K19" i="41"/>
  <c r="K10" i="41"/>
  <c r="L10" i="41"/>
  <c r="M10" i="41"/>
  <c r="N10" i="41"/>
  <c r="O18" i="41"/>
  <c r="M18" i="41"/>
  <c r="N18" i="41"/>
  <c r="L18" i="41"/>
  <c r="K18" i="41"/>
  <c r="K41" i="41"/>
  <c r="L41" i="41"/>
  <c r="M41" i="41"/>
  <c r="N41" i="41"/>
  <c r="K13" i="40"/>
  <c r="L13" i="40"/>
  <c r="M13" i="40"/>
  <c r="N13" i="40"/>
  <c r="K19" i="40"/>
  <c r="L19" i="40"/>
  <c r="N19" i="40"/>
  <c r="M19" i="40"/>
  <c r="K36" i="40"/>
  <c r="L36" i="40"/>
  <c r="M36" i="40"/>
  <c r="N36" i="40"/>
  <c r="K27" i="40"/>
  <c r="L27" i="40"/>
  <c r="M27" i="40"/>
  <c r="N27" i="40"/>
  <c r="L10" i="40"/>
  <c r="M10" i="40"/>
  <c r="K10" i="40"/>
  <c r="N10" i="40"/>
  <c r="O30" i="40"/>
  <c r="O10" i="40"/>
  <c r="O39" i="40"/>
  <c r="BO24" i="40"/>
  <c r="BM25" i="40"/>
  <c r="BS27" i="40"/>
  <c r="BS23" i="40"/>
  <c r="BQ28" i="40"/>
  <c r="BQ25" i="40"/>
  <c r="BS28" i="40"/>
  <c r="BQ23" i="40"/>
  <c r="BQ24" i="40"/>
  <c r="BO28" i="40"/>
  <c r="BS24" i="40"/>
  <c r="BO25" i="40"/>
  <c r="BG22" i="40"/>
  <c r="BF21" i="40"/>
  <c r="BF27" i="40"/>
  <c r="BT27" i="40" s="1"/>
  <c r="BI27" i="40"/>
  <c r="BG21" i="40"/>
  <c r="BQ22" i="40"/>
  <c r="BO23" i="40"/>
  <c r="BI28" i="40"/>
  <c r="BI21" i="40"/>
  <c r="BK27" i="40"/>
  <c r="BK21" i="40"/>
  <c r="BS22" i="40"/>
  <c r="BK28" i="40"/>
  <c r="BM21" i="40"/>
  <c r="BM27" i="40"/>
  <c r="BO21" i="40"/>
  <c r="BM28" i="40"/>
  <c r="BQ21" i="40"/>
  <c r="BO27" i="40"/>
  <c r="BS21" i="40"/>
  <c r="BQ27" i="40"/>
  <c r="BG25" i="40"/>
  <c r="BI25" i="40"/>
  <c r="BI22" i="40"/>
  <c r="BF22" i="40"/>
  <c r="BH22" i="40" s="1"/>
  <c r="BK22" i="40"/>
  <c r="BM22" i="40"/>
  <c r="BF25" i="40"/>
  <c r="BP25" i="40" s="1"/>
  <c r="BK25" i="40"/>
  <c r="BO22" i="40"/>
  <c r="BG27" i="40"/>
  <c r="BS25" i="40"/>
  <c r="BF24" i="40"/>
  <c r="BG24" i="40"/>
  <c r="BI24" i="40"/>
  <c r="BK24" i="40"/>
  <c r="BM24" i="40"/>
  <c r="BF23" i="40"/>
  <c r="BT23" i="40" s="1"/>
  <c r="BG23" i="40"/>
  <c r="BF28" i="40"/>
  <c r="BJ28" i="40" s="1"/>
  <c r="BG28" i="40"/>
  <c r="BI23" i="40"/>
  <c r="BK23" i="40"/>
  <c r="BM23" i="40"/>
  <c r="L39" i="40"/>
  <c r="M39" i="40"/>
  <c r="N39" i="40"/>
  <c r="K39" i="40"/>
  <c r="K22" i="40"/>
  <c r="L22" i="40"/>
  <c r="M22" i="40"/>
  <c r="N22" i="40"/>
  <c r="K41" i="40"/>
  <c r="N41" i="40"/>
  <c r="L41" i="40"/>
  <c r="M41" i="40"/>
  <c r="K33" i="40"/>
  <c r="L33" i="40"/>
  <c r="M33" i="40"/>
  <c r="N33" i="40"/>
  <c r="K30" i="40"/>
  <c r="M30" i="40"/>
  <c r="N30" i="40"/>
  <c r="L30" i="40"/>
  <c r="K25" i="40"/>
  <c r="L25" i="40"/>
  <c r="M25" i="40"/>
  <c r="N25" i="40"/>
  <c r="L23" i="40"/>
  <c r="M23" i="40"/>
  <c r="K23" i="40"/>
  <c r="N23" i="40"/>
  <c r="O11" i="40"/>
  <c r="O23" i="40"/>
  <c r="K21" i="40"/>
  <c r="L21" i="40"/>
  <c r="M21" i="40"/>
  <c r="N21" i="40"/>
  <c r="K11" i="40"/>
  <c r="L11" i="40"/>
  <c r="M11" i="40"/>
  <c r="N11" i="40"/>
  <c r="K38" i="40"/>
  <c r="L38" i="40"/>
  <c r="M38" i="40"/>
  <c r="N38" i="40"/>
  <c r="N15" i="40"/>
  <c r="K15" i="40"/>
  <c r="M15" i="40"/>
  <c r="L15" i="40"/>
  <c r="L18" i="40"/>
  <c r="M18" i="40"/>
  <c r="K18" i="40"/>
  <c r="N18" i="40"/>
  <c r="K17" i="40"/>
  <c r="L17" i="40"/>
  <c r="M17" i="40"/>
  <c r="N17" i="40"/>
  <c r="K30" i="39"/>
  <c r="L30" i="39"/>
  <c r="M30" i="39"/>
  <c r="N30" i="39"/>
  <c r="K34" i="39"/>
  <c r="L34" i="39"/>
  <c r="M34" i="39"/>
  <c r="N34" i="39"/>
  <c r="K45" i="39"/>
  <c r="L45" i="39"/>
  <c r="M45" i="39"/>
  <c r="N45" i="39"/>
  <c r="M40" i="39"/>
  <c r="N40" i="39"/>
  <c r="K40" i="39"/>
  <c r="L40" i="39"/>
  <c r="K27" i="39"/>
  <c r="L27" i="39"/>
  <c r="M27" i="39"/>
  <c r="N27" i="39"/>
  <c r="N13" i="39"/>
  <c r="K13" i="39"/>
  <c r="L13" i="39"/>
  <c r="M13" i="39"/>
  <c r="L11" i="39"/>
  <c r="N11" i="39"/>
  <c r="M11" i="39"/>
  <c r="K11" i="39"/>
  <c r="K10" i="39"/>
  <c r="L10" i="39"/>
  <c r="M10" i="39"/>
  <c r="N10" i="39"/>
  <c r="O17" i="39"/>
  <c r="BQ18" i="39" s="1"/>
  <c r="K17" i="39"/>
  <c r="L17" i="39"/>
  <c r="M17" i="39"/>
  <c r="N17" i="39"/>
  <c r="O22" i="39"/>
  <c r="K33" i="39"/>
  <c r="L33" i="39"/>
  <c r="M33" i="39"/>
  <c r="N33" i="39"/>
  <c r="M21" i="39"/>
  <c r="N21" i="39"/>
  <c r="K21" i="39"/>
  <c r="L21" i="39"/>
  <c r="BO24" i="39"/>
  <c r="BM25" i="39"/>
  <c r="BS27" i="39"/>
  <c r="BS23" i="39"/>
  <c r="BQ28" i="39"/>
  <c r="BQ25" i="39"/>
  <c r="BS28" i="39"/>
  <c r="BQ23" i="39"/>
  <c r="BQ24" i="39"/>
  <c r="BO28" i="39"/>
  <c r="BS24" i="39"/>
  <c r="BO25" i="39"/>
  <c r="BG22" i="39"/>
  <c r="BF21" i="39"/>
  <c r="BF27" i="39"/>
  <c r="BT27" i="39" s="1"/>
  <c r="BG21" i="39"/>
  <c r="BI22" i="39"/>
  <c r="BG27" i="39"/>
  <c r="BM22" i="39"/>
  <c r="BI23" i="39"/>
  <c r="BM24" i="39"/>
  <c r="BO22" i="39"/>
  <c r="BK23" i="39"/>
  <c r="BQ22" i="39"/>
  <c r="BM23" i="39"/>
  <c r="BI27" i="39"/>
  <c r="BF28" i="39"/>
  <c r="BT28" i="39" s="1"/>
  <c r="BI21" i="39"/>
  <c r="BO23" i="39"/>
  <c r="BG28" i="39"/>
  <c r="BK21" i="39"/>
  <c r="BK27" i="39"/>
  <c r="BM21" i="39"/>
  <c r="BI28" i="39"/>
  <c r="BO21" i="39"/>
  <c r="BM27" i="39"/>
  <c r="BK28" i="39"/>
  <c r="BS21" i="39"/>
  <c r="BO27" i="39"/>
  <c r="BM28" i="39"/>
  <c r="BF22" i="39"/>
  <c r="BL22" i="39" s="1"/>
  <c r="BF24" i="39"/>
  <c r="BK25" i="39"/>
  <c r="BF23" i="39"/>
  <c r="BH23" i="39" s="1"/>
  <c r="BG24" i="39"/>
  <c r="BQ21" i="39"/>
  <c r="BK22" i="39"/>
  <c r="BG23" i="39"/>
  <c r="BI24" i="39"/>
  <c r="BS25" i="39"/>
  <c r="BK24" i="39"/>
  <c r="BQ27" i="39"/>
  <c r="BF25" i="39"/>
  <c r="BN25" i="39" s="1"/>
  <c r="BG25" i="39"/>
  <c r="BS22" i="39"/>
  <c r="BI25" i="39"/>
  <c r="K22" i="39"/>
  <c r="L22" i="39"/>
  <c r="M22" i="39"/>
  <c r="N22" i="39"/>
  <c r="K36" i="39"/>
  <c r="L36" i="39"/>
  <c r="M36" i="39"/>
  <c r="N36" i="39"/>
  <c r="O33" i="39"/>
  <c r="K38" i="39"/>
  <c r="L38" i="39"/>
  <c r="M38" i="39"/>
  <c r="N38" i="39"/>
  <c r="L47" i="39"/>
  <c r="M47" i="39"/>
  <c r="N47" i="39"/>
  <c r="K47" i="39"/>
  <c r="O30" i="39"/>
  <c r="K23" i="39"/>
  <c r="L23" i="39"/>
  <c r="M23" i="39"/>
  <c r="N23" i="39"/>
  <c r="M17" i="38"/>
  <c r="N17" i="38"/>
  <c r="K17" i="38"/>
  <c r="L17" i="38"/>
  <c r="K10" i="38"/>
  <c r="L10" i="38"/>
  <c r="M10" i="38"/>
  <c r="N10" i="38"/>
  <c r="N41" i="38"/>
  <c r="M41" i="38"/>
  <c r="K41" i="38"/>
  <c r="L41" i="38"/>
  <c r="M21" i="38"/>
  <c r="K21" i="38"/>
  <c r="L21" i="38"/>
  <c r="N21" i="38"/>
  <c r="L11" i="38"/>
  <c r="M11" i="38"/>
  <c r="N11" i="38"/>
  <c r="K11" i="38"/>
  <c r="M27" i="38"/>
  <c r="L27" i="38"/>
  <c r="K27" i="38"/>
  <c r="N27" i="38"/>
  <c r="L19" i="38"/>
  <c r="M19" i="38"/>
  <c r="N19" i="38"/>
  <c r="K19" i="38"/>
  <c r="K36" i="38"/>
  <c r="L36" i="38"/>
  <c r="M36" i="38"/>
  <c r="N36" i="38"/>
  <c r="BO24" i="38"/>
  <c r="BM25" i="38"/>
  <c r="BS27" i="38"/>
  <c r="BQ23" i="38"/>
  <c r="BQ24" i="38"/>
  <c r="BO28" i="38"/>
  <c r="BS24" i="38"/>
  <c r="BO25" i="38"/>
  <c r="BS23" i="38"/>
  <c r="BQ28" i="38"/>
  <c r="BM22" i="38"/>
  <c r="BF25" i="38"/>
  <c r="BN25" i="38" s="1"/>
  <c r="BO22" i="38"/>
  <c r="BG25" i="38"/>
  <c r="BK23" i="38"/>
  <c r="BI28" i="38"/>
  <c r="BG24" i="38"/>
  <c r="BM24" i="38"/>
  <c r="BQ25" i="38"/>
  <c r="BQ21" i="38"/>
  <c r="BG28" i="38"/>
  <c r="BS21" i="38"/>
  <c r="BM27" i="38"/>
  <c r="BO27" i="38"/>
  <c r="BM23" i="38"/>
  <c r="BK28" i="38"/>
  <c r="BK24" i="38"/>
  <c r="BO23" i="38"/>
  <c r="BS28" i="38"/>
  <c r="BM21" i="38"/>
  <c r="BO21" i="38"/>
  <c r="BF28" i="38"/>
  <c r="BN28" i="38" s="1"/>
  <c r="BI23" i="38"/>
  <c r="BF24" i="38"/>
  <c r="BI25" i="38"/>
  <c r="BI24" i="38"/>
  <c r="BS22" i="38"/>
  <c r="BK25" i="38"/>
  <c r="BS25" i="38"/>
  <c r="BK27" i="38"/>
  <c r="BQ22" i="38"/>
  <c r="BQ27" i="38"/>
  <c r="BM28" i="38"/>
  <c r="BF22" i="38"/>
  <c r="BN22" i="38" s="1"/>
  <c r="BG22" i="38"/>
  <c r="BF21" i="38"/>
  <c r="BF27" i="38"/>
  <c r="BL27" i="38" s="1"/>
  <c r="BG21" i="38"/>
  <c r="BI22" i="38"/>
  <c r="BG27" i="38"/>
  <c r="BI21" i="38"/>
  <c r="BK21" i="38"/>
  <c r="BK22" i="38"/>
  <c r="BF23" i="38"/>
  <c r="BL23" i="38" s="1"/>
  <c r="BI27" i="38"/>
  <c r="BG23" i="38"/>
  <c r="N28" i="38"/>
  <c r="K28" i="38"/>
  <c r="L28" i="38"/>
  <c r="M28" i="38"/>
  <c r="L38" i="38"/>
  <c r="M38" i="38"/>
  <c r="K38" i="38"/>
  <c r="N38" i="38"/>
  <c r="K22" i="38"/>
  <c r="L22" i="38"/>
  <c r="M22" i="38"/>
  <c r="N22" i="38"/>
  <c r="K33" i="38"/>
  <c r="N33" i="38"/>
  <c r="L33" i="38"/>
  <c r="M33" i="38"/>
  <c r="K35" i="38"/>
  <c r="L35" i="38"/>
  <c r="M35" i="38"/>
  <c r="N35" i="38"/>
  <c r="M30" i="38"/>
  <c r="K30" i="38"/>
  <c r="L30" i="38"/>
  <c r="N30" i="38"/>
  <c r="K25" i="38"/>
  <c r="N25" i="38"/>
  <c r="L25" i="38"/>
  <c r="M25" i="38"/>
  <c r="O18" i="38"/>
  <c r="BS18" i="38" s="1"/>
  <c r="K23" i="38"/>
  <c r="L23" i="38"/>
  <c r="M23" i="38"/>
  <c r="N23" i="38"/>
  <c r="K36" i="37"/>
  <c r="L36" i="37"/>
  <c r="M36" i="37"/>
  <c r="N36" i="37"/>
  <c r="L29" i="37"/>
  <c r="K29" i="37"/>
  <c r="M29" i="37"/>
  <c r="N29" i="37"/>
  <c r="K22" i="37"/>
  <c r="L22" i="37"/>
  <c r="M22" i="37"/>
  <c r="N22" i="37"/>
  <c r="O25" i="37"/>
  <c r="BO18" i="37" s="1"/>
  <c r="BF19" i="37"/>
  <c r="BR19" i="37" s="1"/>
  <c r="BK19" i="37"/>
  <c r="K41" i="37"/>
  <c r="L41" i="37"/>
  <c r="M41" i="37"/>
  <c r="N41" i="37"/>
  <c r="K18" i="37"/>
  <c r="M18" i="37"/>
  <c r="L18" i="37"/>
  <c r="N18" i="37"/>
  <c r="K33" i="37"/>
  <c r="L33" i="37"/>
  <c r="M33" i="37"/>
  <c r="N33" i="37"/>
  <c r="K17" i="37"/>
  <c r="L17" i="37"/>
  <c r="M17" i="37"/>
  <c r="N17" i="37"/>
  <c r="K30" i="37"/>
  <c r="L30" i="37"/>
  <c r="M30" i="37"/>
  <c r="N30" i="37"/>
  <c r="K28" i="37"/>
  <c r="L28" i="37"/>
  <c r="M28" i="37"/>
  <c r="N28" i="37"/>
  <c r="BO24" i="37"/>
  <c r="BM25" i="37"/>
  <c r="BS27" i="37"/>
  <c r="BQ23" i="37"/>
  <c r="BQ24" i="37"/>
  <c r="BO28" i="37"/>
  <c r="BS24" i="37"/>
  <c r="BO25" i="37"/>
  <c r="BS23" i="37"/>
  <c r="BQ28" i="37"/>
  <c r="BQ25" i="37"/>
  <c r="BM22" i="37"/>
  <c r="BG25" i="37"/>
  <c r="BQ22" i="37"/>
  <c r="BI24" i="37"/>
  <c r="BM24" i="37"/>
  <c r="BS28" i="37"/>
  <c r="BS25" i="37"/>
  <c r="BI23" i="37"/>
  <c r="BK23" i="37"/>
  <c r="BG24" i="37"/>
  <c r="BM23" i="37"/>
  <c r="BK24" i="37"/>
  <c r="BF22" i="37"/>
  <c r="BT22" i="37" s="1"/>
  <c r="BO21" i="37"/>
  <c r="BF24" i="37"/>
  <c r="BS22" i="37"/>
  <c r="BQ27" i="37"/>
  <c r="BO23" i="37"/>
  <c r="BQ21" i="37"/>
  <c r="BG28" i="37"/>
  <c r="BS21" i="37"/>
  <c r="BO27" i="37"/>
  <c r="BK27" i="37"/>
  <c r="BO22" i="37"/>
  <c r="BM28" i="37"/>
  <c r="BF28" i="37"/>
  <c r="BJ28" i="37" s="1"/>
  <c r="BF25" i="37"/>
  <c r="BH25" i="37" s="1"/>
  <c r="BM27" i="37"/>
  <c r="BI28" i="37"/>
  <c r="BI25" i="37"/>
  <c r="BK28" i="37"/>
  <c r="BK25" i="37"/>
  <c r="BG22" i="37"/>
  <c r="BG21" i="37"/>
  <c r="BG27" i="37"/>
  <c r="BI21" i="37"/>
  <c r="BK21" i="37"/>
  <c r="BK22" i="37"/>
  <c r="BF23" i="37"/>
  <c r="BH23" i="37" s="1"/>
  <c r="BI27" i="37"/>
  <c r="BM21" i="37"/>
  <c r="BG23" i="37"/>
  <c r="BF21" i="37"/>
  <c r="BF27" i="37"/>
  <c r="BJ27" i="37" s="1"/>
  <c r="BI22" i="37"/>
  <c r="K10" i="37"/>
  <c r="L10" i="37"/>
  <c r="M10" i="37"/>
  <c r="N10" i="37"/>
  <c r="K23" i="37"/>
  <c r="M23" i="37"/>
  <c r="L23" i="37"/>
  <c r="N23" i="37"/>
  <c r="K21" i="37"/>
  <c r="L21" i="37"/>
  <c r="M21" i="37"/>
  <c r="N21" i="37"/>
  <c r="K27" i="37"/>
  <c r="L27" i="37"/>
  <c r="M27" i="37"/>
  <c r="N27" i="37"/>
  <c r="K25" i="37"/>
  <c r="L25" i="37"/>
  <c r="M25" i="37"/>
  <c r="N25" i="37"/>
  <c r="BK27" i="36"/>
  <c r="BG22" i="36"/>
  <c r="K43" i="36"/>
  <c r="L43" i="36"/>
  <c r="M43" i="36"/>
  <c r="N43" i="36"/>
  <c r="K26" i="36"/>
  <c r="N26" i="36"/>
  <c r="L26" i="36"/>
  <c r="M26" i="36"/>
  <c r="N33" i="36"/>
  <c r="K33" i="36"/>
  <c r="L33" i="36"/>
  <c r="M33" i="36"/>
  <c r="BI22" i="36"/>
  <c r="N22" i="36"/>
  <c r="K22" i="36"/>
  <c r="L22" i="36"/>
  <c r="M22" i="36"/>
  <c r="BG21" i="36"/>
  <c r="BG24" i="36"/>
  <c r="BI23" i="36"/>
  <c r="BO28" i="36"/>
  <c r="BQ28" i="36"/>
  <c r="BQ24" i="36"/>
  <c r="BQ23" i="36"/>
  <c r="BS23" i="36"/>
  <c r="BF23" i="36"/>
  <c r="BH23" i="36" s="1"/>
  <c r="BL22" i="36"/>
  <c r="BT22" i="36"/>
  <c r="BO25" i="36"/>
  <c r="BF24" i="36"/>
  <c r="BF25" i="36"/>
  <c r="BJ25" i="36" s="1"/>
  <c r="BP22" i="36"/>
  <c r="K17" i="36"/>
  <c r="M17" i="36"/>
  <c r="L17" i="36"/>
  <c r="N17" i="36"/>
  <c r="BS22" i="36"/>
  <c r="BS25" i="36"/>
  <c r="BF28" i="36"/>
  <c r="BJ28" i="36" s="1"/>
  <c r="BG28" i="36"/>
  <c r="BQ25" i="36"/>
  <c r="L11" i="36"/>
  <c r="M11" i="36"/>
  <c r="N11" i="36"/>
  <c r="K11" i="36"/>
  <c r="BM27" i="36"/>
  <c r="O17" i="36"/>
  <c r="BQ18" i="36" s="1"/>
  <c r="L19" i="36"/>
  <c r="M19" i="36"/>
  <c r="N19" i="36"/>
  <c r="K19" i="36"/>
  <c r="BI24" i="36"/>
  <c r="BJ22" i="36"/>
  <c r="BG25" i="36"/>
  <c r="K13" i="36"/>
  <c r="L13" i="36"/>
  <c r="M13" i="36"/>
  <c r="N13" i="36"/>
  <c r="BI28" i="36"/>
  <c r="BK28" i="36"/>
  <c r="BK21" i="36"/>
  <c r="BN22" i="36"/>
  <c r="O33" i="36"/>
  <c r="O27" i="36"/>
  <c r="BR22" i="36"/>
  <c r="K25" i="36"/>
  <c r="M25" i="36"/>
  <c r="N25" i="36"/>
  <c r="L25" i="36"/>
  <c r="BI25" i="36"/>
  <c r="BK22" i="36"/>
  <c r="O22" i="36"/>
  <c r="BQ22" i="36"/>
  <c r="BO27" i="36"/>
  <c r="BI21" i="36"/>
  <c r="BO24" i="36"/>
  <c r="BK23" i="36"/>
  <c r="BQ27" i="36"/>
  <c r="O21" i="36"/>
  <c r="BS28" i="36"/>
  <c r="O25" i="36"/>
  <c r="BF27" i="36"/>
  <c r="BN27" i="36" s="1"/>
  <c r="BS24" i="36"/>
  <c r="BM23" i="36"/>
  <c r="K39" i="36"/>
  <c r="L39" i="36"/>
  <c r="N39" i="36"/>
  <c r="M39" i="36"/>
  <c r="BS27" i="36"/>
  <c r="BI27" i="36"/>
  <c r="BQ21" i="36"/>
  <c r="BM28" i="36"/>
  <c r="BS21" i="36"/>
  <c r="L38" i="36"/>
  <c r="M38" i="36"/>
  <c r="N38" i="36"/>
  <c r="K38" i="36"/>
  <c r="BG23" i="36"/>
  <c r="N30" i="36"/>
  <c r="K30" i="36"/>
  <c r="L30" i="36"/>
  <c r="M30" i="36"/>
  <c r="O30" i="36"/>
  <c r="BG27" i="36"/>
  <c r="BO21" i="36"/>
  <c r="BM22" i="36"/>
  <c r="BK24" i="36"/>
  <c r="BM25" i="36"/>
  <c r="K36" i="36"/>
  <c r="L36" i="36"/>
  <c r="M36" i="36"/>
  <c r="N36" i="36"/>
  <c r="BM24" i="36"/>
  <c r="BK25" i="36"/>
  <c r="BO23" i="36"/>
  <c r="K12" i="36"/>
  <c r="N12" i="36"/>
  <c r="L12" i="36"/>
  <c r="M12" i="36"/>
  <c r="BH22" i="36"/>
  <c r="K20" i="36"/>
  <c r="N20" i="36"/>
  <c r="L20" i="36"/>
  <c r="M20" i="36"/>
  <c r="L45" i="36"/>
  <c r="M45" i="36"/>
  <c r="N45" i="36"/>
  <c r="K45" i="36"/>
  <c r="N40" i="36"/>
  <c r="K40" i="36"/>
  <c r="L40" i="36"/>
  <c r="M40" i="36"/>
  <c r="BF21" i="36"/>
  <c r="K18" i="35"/>
  <c r="L18" i="35"/>
  <c r="M18" i="35"/>
  <c r="N18" i="35"/>
  <c r="K37" i="35"/>
  <c r="L37" i="35"/>
  <c r="M37" i="35"/>
  <c r="N37" i="35"/>
  <c r="K45" i="35"/>
  <c r="L45" i="35"/>
  <c r="M45" i="35"/>
  <c r="N45" i="35"/>
  <c r="N33" i="35"/>
  <c r="K33" i="35"/>
  <c r="L33" i="35"/>
  <c r="M33" i="35"/>
  <c r="N15" i="35"/>
  <c r="L15" i="35"/>
  <c r="M15" i="35"/>
  <c r="K15" i="35"/>
  <c r="K17" i="35"/>
  <c r="L17" i="35"/>
  <c r="M17" i="35"/>
  <c r="N17" i="35"/>
  <c r="K23" i="35"/>
  <c r="L23" i="35"/>
  <c r="M23" i="35"/>
  <c r="N23" i="35"/>
  <c r="M30" i="35"/>
  <c r="K30" i="35"/>
  <c r="L30" i="35"/>
  <c r="N30" i="35"/>
  <c r="O23" i="35"/>
  <c r="O18" i="35"/>
  <c r="K28" i="35"/>
  <c r="L28" i="35"/>
  <c r="M28" i="35"/>
  <c r="N28" i="35"/>
  <c r="BO24" i="35"/>
  <c r="BM25" i="35"/>
  <c r="BS27" i="35"/>
  <c r="BQ23" i="35"/>
  <c r="BQ24" i="35"/>
  <c r="BO28" i="35"/>
  <c r="BS24" i="35"/>
  <c r="BO25" i="35"/>
  <c r="BS23" i="35"/>
  <c r="BQ28" i="35"/>
  <c r="BQ25" i="35"/>
  <c r="BS28" i="35"/>
  <c r="BS25" i="35"/>
  <c r="BG22" i="35"/>
  <c r="BF21" i="35"/>
  <c r="BF27" i="35"/>
  <c r="BH27" i="35" s="1"/>
  <c r="BI21" i="35"/>
  <c r="BK21" i="35"/>
  <c r="BK22" i="35"/>
  <c r="BF23" i="35"/>
  <c r="BL23" i="35" s="1"/>
  <c r="BI27" i="35"/>
  <c r="BM21" i="35"/>
  <c r="BG23" i="35"/>
  <c r="BG21" i="35"/>
  <c r="BI22" i="35"/>
  <c r="BG27" i="35"/>
  <c r="BF25" i="35"/>
  <c r="BT25" i="35" s="1"/>
  <c r="BI24" i="35"/>
  <c r="BK24" i="35"/>
  <c r="BK27" i="35"/>
  <c r="BI28" i="35"/>
  <c r="BI23" i="35"/>
  <c r="BM24" i="35"/>
  <c r="BM27" i="35"/>
  <c r="BK28" i="35"/>
  <c r="BK23" i="35"/>
  <c r="BF22" i="35"/>
  <c r="BH22" i="35" s="1"/>
  <c r="BO27" i="35"/>
  <c r="BM28" i="35"/>
  <c r="BM22" i="35"/>
  <c r="BM23" i="35"/>
  <c r="BG25" i="35"/>
  <c r="BI25" i="35"/>
  <c r="BF24" i="35"/>
  <c r="BK25" i="35"/>
  <c r="BF28" i="35"/>
  <c r="BN28" i="35" s="1"/>
  <c r="BG24" i="35"/>
  <c r="BG28" i="35"/>
  <c r="BS22" i="35"/>
  <c r="BQ27" i="35"/>
  <c r="BO22" i="35"/>
  <c r="BQ22" i="35"/>
  <c r="BO21" i="35"/>
  <c r="BQ21" i="35"/>
  <c r="BS21" i="35"/>
  <c r="BO23" i="35"/>
  <c r="K38" i="35"/>
  <c r="L38" i="35"/>
  <c r="M38" i="35"/>
  <c r="N38" i="35"/>
  <c r="N22" i="35"/>
  <c r="K22" i="35"/>
  <c r="L22" i="35"/>
  <c r="M22" i="35"/>
  <c r="L27" i="35"/>
  <c r="K27" i="35"/>
  <c r="M27" i="35"/>
  <c r="N27" i="35"/>
  <c r="M10" i="35"/>
  <c r="N10" i="35"/>
  <c r="K10" i="35"/>
  <c r="L10" i="35"/>
  <c r="L21" i="35"/>
  <c r="K21" i="35"/>
  <c r="M21" i="35"/>
  <c r="N21" i="35"/>
  <c r="O10" i="35"/>
  <c r="K40" i="35"/>
  <c r="L40" i="35"/>
  <c r="M40" i="35"/>
  <c r="N40" i="35"/>
  <c r="K14" i="35"/>
  <c r="L14" i="35"/>
  <c r="M14" i="35"/>
  <c r="N14" i="35"/>
  <c r="K36" i="35"/>
  <c r="L36" i="35"/>
  <c r="M36" i="35"/>
  <c r="N36" i="35"/>
  <c r="K13" i="35"/>
  <c r="L13" i="35"/>
  <c r="M13" i="35"/>
  <c r="N13" i="35"/>
  <c r="O21" i="35"/>
  <c r="L34" i="35"/>
  <c r="M34" i="35"/>
  <c r="N34" i="35"/>
  <c r="K34" i="35"/>
  <c r="K40" i="34"/>
  <c r="M40" i="34"/>
  <c r="L40" i="34"/>
  <c r="N40" i="34"/>
  <c r="K23" i="34"/>
  <c r="L23" i="34"/>
  <c r="M23" i="34"/>
  <c r="N23" i="34"/>
  <c r="N22" i="34"/>
  <c r="L22" i="34"/>
  <c r="M22" i="34"/>
  <c r="K22" i="34"/>
  <c r="O21" i="34"/>
  <c r="BF19" i="34" s="1"/>
  <c r="K14" i="34"/>
  <c r="L14" i="34"/>
  <c r="M14" i="34"/>
  <c r="N14" i="34"/>
  <c r="N33" i="34"/>
  <c r="K33" i="34"/>
  <c r="L33" i="34"/>
  <c r="M33" i="34"/>
  <c r="L11" i="34"/>
  <c r="M11" i="34"/>
  <c r="N11" i="34"/>
  <c r="K11" i="34"/>
  <c r="M41" i="34"/>
  <c r="N41" i="34"/>
  <c r="K41" i="34"/>
  <c r="L41" i="34"/>
  <c r="L31" i="34"/>
  <c r="K31" i="34"/>
  <c r="M31" i="34"/>
  <c r="N31" i="34"/>
  <c r="K10" i="34"/>
  <c r="L10" i="34"/>
  <c r="M10" i="34"/>
  <c r="N10" i="34"/>
  <c r="K17" i="34"/>
  <c r="L17" i="34"/>
  <c r="M17" i="34"/>
  <c r="N17" i="34"/>
  <c r="BO24" i="34"/>
  <c r="BM25" i="34"/>
  <c r="BS27" i="34"/>
  <c r="BQ23" i="34"/>
  <c r="BQ24" i="34"/>
  <c r="BO28" i="34"/>
  <c r="BS24" i="34"/>
  <c r="BO25" i="34"/>
  <c r="BS28" i="34"/>
  <c r="BS23" i="34"/>
  <c r="BQ28" i="34"/>
  <c r="BS25" i="34"/>
  <c r="BQ25" i="34"/>
  <c r="BF22" i="34"/>
  <c r="BN22" i="34" s="1"/>
  <c r="BG22" i="34"/>
  <c r="BF21" i="34"/>
  <c r="BF27" i="34"/>
  <c r="BJ27" i="34" s="1"/>
  <c r="BG21" i="34"/>
  <c r="BI22" i="34"/>
  <c r="BG27" i="34"/>
  <c r="BI21" i="34"/>
  <c r="BK21" i="34"/>
  <c r="BK22" i="34"/>
  <c r="BF23" i="34"/>
  <c r="BP23" i="34" s="1"/>
  <c r="BI27" i="34"/>
  <c r="BM21" i="34"/>
  <c r="BG23" i="34"/>
  <c r="BO21" i="34"/>
  <c r="BM22" i="34"/>
  <c r="BK27" i="34"/>
  <c r="BF28" i="34"/>
  <c r="BJ28" i="34" s="1"/>
  <c r="BF25" i="34"/>
  <c r="BJ25" i="34" s="1"/>
  <c r="BG25" i="34"/>
  <c r="BG28" i="34"/>
  <c r="BI25" i="34"/>
  <c r="BI28" i="34"/>
  <c r="BK25" i="34"/>
  <c r="BQ21" i="34"/>
  <c r="BK28" i="34"/>
  <c r="BS21" i="34"/>
  <c r="BF24" i="34"/>
  <c r="BM28" i="34"/>
  <c r="BG24" i="34"/>
  <c r="BM27" i="34"/>
  <c r="BI24" i="34"/>
  <c r="BK24" i="34"/>
  <c r="BO27" i="34"/>
  <c r="BM24" i="34"/>
  <c r="BQ27" i="34"/>
  <c r="BO22" i="34"/>
  <c r="BI23" i="34"/>
  <c r="BO23" i="34"/>
  <c r="BQ22" i="34"/>
  <c r="BS22" i="34"/>
  <c r="BK23" i="34"/>
  <c r="BM23" i="34"/>
  <c r="K36" i="34"/>
  <c r="L36" i="34"/>
  <c r="M36" i="34"/>
  <c r="N36" i="34"/>
  <c r="K37" i="34"/>
  <c r="L37" i="34"/>
  <c r="M37" i="34"/>
  <c r="N37" i="34"/>
  <c r="K13" i="34"/>
  <c r="L13" i="34"/>
  <c r="M13" i="34"/>
  <c r="N13" i="34"/>
  <c r="K30" i="34"/>
  <c r="M30" i="34"/>
  <c r="L30" i="34"/>
  <c r="N30" i="34"/>
  <c r="L34" i="34"/>
  <c r="M34" i="34"/>
  <c r="N34" i="34"/>
  <c r="K34" i="34"/>
  <c r="K45" i="34"/>
  <c r="L45" i="34"/>
  <c r="M45" i="34"/>
  <c r="N45" i="34"/>
  <c r="K47" i="34"/>
  <c r="L47" i="34"/>
  <c r="M47" i="34"/>
  <c r="N47" i="34"/>
  <c r="K21" i="34"/>
  <c r="L21" i="34"/>
  <c r="N21" i="34"/>
  <c r="M21" i="34"/>
  <c r="K27" i="34"/>
  <c r="L27" i="34"/>
  <c r="M27" i="34"/>
  <c r="N27" i="34"/>
  <c r="M18" i="34"/>
  <c r="K18" i="34"/>
  <c r="L18" i="34"/>
  <c r="N18" i="34"/>
  <c r="L17" i="33"/>
  <c r="K17" i="33"/>
  <c r="M17" i="33"/>
  <c r="N17" i="33"/>
  <c r="K40" i="33"/>
  <c r="N40" i="33"/>
  <c r="L40" i="33"/>
  <c r="M40" i="33"/>
  <c r="K27" i="33"/>
  <c r="L27" i="33"/>
  <c r="M27" i="33"/>
  <c r="N27" i="33"/>
  <c r="K10" i="33"/>
  <c r="N10" i="33"/>
  <c r="L10" i="33"/>
  <c r="M10" i="33"/>
  <c r="M36" i="33"/>
  <c r="N36" i="33"/>
  <c r="K36" i="33"/>
  <c r="L36" i="33"/>
  <c r="O30" i="33"/>
  <c r="K30" i="33"/>
  <c r="L30" i="33"/>
  <c r="M30" i="33"/>
  <c r="N30" i="33"/>
  <c r="M23" i="33"/>
  <c r="K23" i="33"/>
  <c r="L23" i="33"/>
  <c r="N23" i="33"/>
  <c r="L22" i="33"/>
  <c r="M22" i="33"/>
  <c r="K22" i="33"/>
  <c r="N22" i="33"/>
  <c r="L33" i="33"/>
  <c r="K33" i="33"/>
  <c r="M33" i="33"/>
  <c r="N33" i="33"/>
  <c r="L18" i="33"/>
  <c r="M18" i="33"/>
  <c r="K18" i="33"/>
  <c r="N18" i="33"/>
  <c r="K37" i="33"/>
  <c r="L37" i="33"/>
  <c r="M37" i="33"/>
  <c r="N37" i="33"/>
  <c r="K21" i="33"/>
  <c r="L21" i="33"/>
  <c r="M21" i="33"/>
  <c r="N21" i="33"/>
  <c r="O21" i="33"/>
  <c r="N12" i="33"/>
  <c r="K12" i="33"/>
  <c r="L12" i="33"/>
  <c r="M12" i="33"/>
  <c r="N20" i="33"/>
  <c r="K20" i="33"/>
  <c r="L20" i="33"/>
  <c r="M20" i="33"/>
  <c r="K26" i="33"/>
  <c r="L26" i="33"/>
  <c r="M26" i="33"/>
  <c r="N26" i="33"/>
  <c r="BO24" i="33"/>
  <c r="BM25" i="33"/>
  <c r="BS27" i="33"/>
  <c r="BS23" i="33"/>
  <c r="BS25" i="33"/>
  <c r="BQ23" i="33"/>
  <c r="BQ24" i="33"/>
  <c r="BO28" i="33"/>
  <c r="BQ25" i="33"/>
  <c r="BS24" i="33"/>
  <c r="BO25" i="33"/>
  <c r="BQ28" i="33"/>
  <c r="BS28" i="33"/>
  <c r="BG21" i="33"/>
  <c r="BI21" i="33"/>
  <c r="BK21" i="33"/>
  <c r="BI27" i="33"/>
  <c r="BI22" i="33"/>
  <c r="BK22" i="33"/>
  <c r="BF22" i="33"/>
  <c r="BN22" i="33" s="1"/>
  <c r="BG22" i="33"/>
  <c r="BF21" i="33"/>
  <c r="BF27" i="33"/>
  <c r="BJ27" i="33" s="1"/>
  <c r="BG27" i="33"/>
  <c r="BF23" i="33"/>
  <c r="BL23" i="33" s="1"/>
  <c r="BQ22" i="33"/>
  <c r="BG24" i="33"/>
  <c r="BI25" i="33"/>
  <c r="BO27" i="33"/>
  <c r="BM23" i="33"/>
  <c r="BI24" i="33"/>
  <c r="BK28" i="33"/>
  <c r="BS22" i="33"/>
  <c r="BK24" i="33"/>
  <c r="BK25" i="33"/>
  <c r="BQ27" i="33"/>
  <c r="BO23" i="33"/>
  <c r="BM24" i="33"/>
  <c r="BM28" i="33"/>
  <c r="BI28" i="33"/>
  <c r="BM22" i="33"/>
  <c r="BF25" i="33"/>
  <c r="BR25" i="33" s="1"/>
  <c r="BO22" i="33"/>
  <c r="BG25" i="33"/>
  <c r="BM27" i="33"/>
  <c r="BQ21" i="33"/>
  <c r="BG23" i="33"/>
  <c r="BI23" i="33"/>
  <c r="BF28" i="33"/>
  <c r="BN28" i="33" s="1"/>
  <c r="BS21" i="33"/>
  <c r="BK23" i="33"/>
  <c r="BG28" i="33"/>
  <c r="BK27" i="33"/>
  <c r="BM21" i="33"/>
  <c r="BF24" i="33"/>
  <c r="BO21" i="33"/>
  <c r="K45" i="33"/>
  <c r="N45" i="33"/>
  <c r="L45" i="33"/>
  <c r="M45" i="33"/>
  <c r="K43" i="33"/>
  <c r="M43" i="33"/>
  <c r="N43" i="33"/>
  <c r="L43" i="33"/>
  <c r="K13" i="33"/>
  <c r="L13" i="33"/>
  <c r="M13" i="33"/>
  <c r="N13" i="33"/>
  <c r="O36" i="33"/>
  <c r="BF18" i="33" s="1"/>
  <c r="O17" i="33"/>
  <c r="BP11" i="25"/>
  <c r="K23" i="32"/>
  <c r="N23" i="32"/>
  <c r="L23" i="32"/>
  <c r="M23" i="32"/>
  <c r="K17" i="32"/>
  <c r="L17" i="32"/>
  <c r="N17" i="32"/>
  <c r="M17" i="32"/>
  <c r="K25" i="32"/>
  <c r="L25" i="32"/>
  <c r="M25" i="32"/>
  <c r="N25" i="32"/>
  <c r="O17" i="32"/>
  <c r="K21" i="32"/>
  <c r="M21" i="32"/>
  <c r="N21" i="32"/>
  <c r="L21" i="32"/>
  <c r="K36" i="32"/>
  <c r="L36" i="32"/>
  <c r="M36" i="32"/>
  <c r="N36" i="32"/>
  <c r="K30" i="32"/>
  <c r="L30" i="32"/>
  <c r="N30" i="32"/>
  <c r="M30" i="32"/>
  <c r="K33" i="32"/>
  <c r="L33" i="32"/>
  <c r="M33" i="32"/>
  <c r="N33" i="32"/>
  <c r="K18" i="32"/>
  <c r="N18" i="32"/>
  <c r="L18" i="32"/>
  <c r="M18" i="32"/>
  <c r="K41" i="32"/>
  <c r="L41" i="32"/>
  <c r="M41" i="32"/>
  <c r="N41" i="32"/>
  <c r="K38" i="32"/>
  <c r="L38" i="32"/>
  <c r="M38" i="32"/>
  <c r="N38" i="32"/>
  <c r="O41" i="32"/>
  <c r="K11" i="32"/>
  <c r="L11" i="32"/>
  <c r="M11" i="32"/>
  <c r="N11" i="32"/>
  <c r="K27" i="32"/>
  <c r="M27" i="32"/>
  <c r="N27" i="32"/>
  <c r="L27" i="32"/>
  <c r="K10" i="32"/>
  <c r="L10" i="32"/>
  <c r="M10" i="32"/>
  <c r="N10" i="32"/>
  <c r="K19" i="32"/>
  <c r="L19" i="32"/>
  <c r="M19" i="32"/>
  <c r="N19" i="32"/>
  <c r="L28" i="32"/>
  <c r="M28" i="32"/>
  <c r="K28" i="32"/>
  <c r="N28" i="32"/>
  <c r="K22" i="32"/>
  <c r="L22" i="32"/>
  <c r="M22" i="32"/>
  <c r="N22" i="32"/>
  <c r="O27" i="32"/>
  <c r="BO24" i="32"/>
  <c r="BM25" i="32"/>
  <c r="BS27" i="32"/>
  <c r="BQ23" i="32"/>
  <c r="BQ24" i="32"/>
  <c r="BO28" i="32"/>
  <c r="BS24" i="32"/>
  <c r="BO25" i="32"/>
  <c r="BS23" i="32"/>
  <c r="BQ28" i="32"/>
  <c r="BQ25" i="32"/>
  <c r="BS28" i="32"/>
  <c r="BS25" i="32"/>
  <c r="BG22" i="32"/>
  <c r="BG21" i="32"/>
  <c r="BI22" i="32"/>
  <c r="BG27" i="32"/>
  <c r="BI21" i="32"/>
  <c r="BK21" i="32"/>
  <c r="BK22" i="32"/>
  <c r="BF23" i="32"/>
  <c r="BL23" i="32" s="1"/>
  <c r="BI27" i="32"/>
  <c r="BF21" i="32"/>
  <c r="BF27" i="32"/>
  <c r="BR27" i="32" s="1"/>
  <c r="BI25" i="32"/>
  <c r="BQ21" i="32"/>
  <c r="BK27" i="32"/>
  <c r="BM21" i="32"/>
  <c r="BM28" i="32"/>
  <c r="BO21" i="32"/>
  <c r="BK25" i="32"/>
  <c r="BS21" i="32"/>
  <c r="BM27" i="32"/>
  <c r="BO27" i="32"/>
  <c r="BK23" i="32"/>
  <c r="BM23" i="32"/>
  <c r="BO23" i="32"/>
  <c r="BF24" i="32"/>
  <c r="BG23" i="32"/>
  <c r="BG24" i="32"/>
  <c r="BQ27" i="32"/>
  <c r="BI24" i="32"/>
  <c r="BI23" i="32"/>
  <c r="BK24" i="32"/>
  <c r="BM24" i="32"/>
  <c r="BF22" i="32"/>
  <c r="BJ22" i="32" s="1"/>
  <c r="BQ22" i="32"/>
  <c r="BM22" i="32"/>
  <c r="BO22" i="32"/>
  <c r="BS22" i="32"/>
  <c r="BF28" i="32"/>
  <c r="BJ28" i="32" s="1"/>
  <c r="BG28" i="32"/>
  <c r="BF25" i="32"/>
  <c r="BT25" i="32" s="1"/>
  <c r="BI28" i="32"/>
  <c r="BG25" i="32"/>
  <c r="BK28" i="32"/>
  <c r="BJ18" i="31"/>
  <c r="K25" i="31"/>
  <c r="L25" i="31"/>
  <c r="M25" i="31"/>
  <c r="N25" i="31"/>
  <c r="BH18" i="31"/>
  <c r="BG18" i="31"/>
  <c r="K19" i="31"/>
  <c r="L19" i="31"/>
  <c r="M19" i="31"/>
  <c r="N19" i="31"/>
  <c r="K22" i="31"/>
  <c r="L22" i="31"/>
  <c r="M22" i="31"/>
  <c r="N22" i="31"/>
  <c r="L33" i="31"/>
  <c r="K33" i="31"/>
  <c r="M33" i="31"/>
  <c r="N33" i="31"/>
  <c r="BI19" i="31"/>
  <c r="BN18" i="31"/>
  <c r="BI18" i="31"/>
  <c r="N11" i="31"/>
  <c r="K11" i="31"/>
  <c r="L11" i="31"/>
  <c r="M11" i="31"/>
  <c r="BQ19" i="31"/>
  <c r="K17" i="31"/>
  <c r="L17" i="31"/>
  <c r="N17" i="31"/>
  <c r="M17" i="31"/>
  <c r="BO18" i="31"/>
  <c r="K30" i="31"/>
  <c r="L30" i="31"/>
  <c r="N30" i="31"/>
  <c r="M30" i="31"/>
  <c r="L18" i="31"/>
  <c r="M18" i="31"/>
  <c r="K18" i="31"/>
  <c r="N18" i="31"/>
  <c r="BM18" i="31"/>
  <c r="K23" i="31"/>
  <c r="M23" i="31"/>
  <c r="L23" i="31"/>
  <c r="N23" i="31"/>
  <c r="BR18" i="31"/>
  <c r="K28" i="31"/>
  <c r="L28" i="31"/>
  <c r="M28" i="31"/>
  <c r="N28" i="31"/>
  <c r="BM19" i="31"/>
  <c r="BQ18" i="31"/>
  <c r="L10" i="31"/>
  <c r="M10" i="31"/>
  <c r="K10" i="31"/>
  <c r="N10" i="31"/>
  <c r="BO24" i="31"/>
  <c r="BM25" i="31"/>
  <c r="BS27" i="31"/>
  <c r="BQ23" i="31"/>
  <c r="BQ24" i="31"/>
  <c r="BO28" i="31"/>
  <c r="BS24" i="31"/>
  <c r="BO25" i="31"/>
  <c r="BK27" i="31"/>
  <c r="BQ22" i="31"/>
  <c r="BG24" i="31"/>
  <c r="BI24" i="31"/>
  <c r="BK28" i="31"/>
  <c r="BS22" i="31"/>
  <c r="BM28" i="31"/>
  <c r="BS23" i="31"/>
  <c r="BQ28" i="31"/>
  <c r="BS28" i="31"/>
  <c r="BO21" i="31"/>
  <c r="BO27" i="31"/>
  <c r="BM23" i="31"/>
  <c r="BQ27" i="31"/>
  <c r="BO23" i="31"/>
  <c r="BQ25" i="31"/>
  <c r="BI25" i="31"/>
  <c r="BK24" i="31"/>
  <c r="BK25" i="31"/>
  <c r="BM24" i="31"/>
  <c r="BS25" i="31"/>
  <c r="BF22" i="31"/>
  <c r="BR22" i="31" s="1"/>
  <c r="BG22" i="31"/>
  <c r="BF21" i="31"/>
  <c r="BF27" i="31"/>
  <c r="BJ27" i="31" s="1"/>
  <c r="BG21" i="31"/>
  <c r="BI22" i="31"/>
  <c r="BG27" i="31"/>
  <c r="BI21" i="31"/>
  <c r="BK21" i="31"/>
  <c r="BK22" i="31"/>
  <c r="BF23" i="31"/>
  <c r="BT23" i="31" s="1"/>
  <c r="BI27" i="31"/>
  <c r="BM21" i="31"/>
  <c r="BG23" i="31"/>
  <c r="BM22" i="31"/>
  <c r="BF28" i="31"/>
  <c r="BN28" i="31" s="1"/>
  <c r="BQ21" i="31"/>
  <c r="BI23" i="31"/>
  <c r="BF25" i="31"/>
  <c r="BN25" i="31" s="1"/>
  <c r="BG28" i="31"/>
  <c r="BS21" i="31"/>
  <c r="BO22" i="31"/>
  <c r="BG25" i="31"/>
  <c r="BM27" i="31"/>
  <c r="BK23" i="31"/>
  <c r="BF24" i="31"/>
  <c r="BI28" i="31"/>
  <c r="K38" i="31"/>
  <c r="L38" i="31"/>
  <c r="M38" i="31"/>
  <c r="N38" i="31"/>
  <c r="K21" i="31"/>
  <c r="M21" i="31"/>
  <c r="N21" i="31"/>
  <c r="L21" i="31"/>
  <c r="BL18" i="31"/>
  <c r="K27" i="31"/>
  <c r="M27" i="31"/>
  <c r="N27" i="31"/>
  <c r="L27" i="31"/>
  <c r="BG19" i="31"/>
  <c r="BT18" i="31"/>
  <c r="BO19" i="31"/>
  <c r="BK18" i="31"/>
  <c r="BF19" i="31"/>
  <c r="BT19" i="31" s="1"/>
  <c r="M36" i="31"/>
  <c r="K36" i="31"/>
  <c r="L36" i="31"/>
  <c r="N36" i="31"/>
  <c r="K40" i="30"/>
  <c r="L40" i="30"/>
  <c r="M40" i="30"/>
  <c r="N40" i="30"/>
  <c r="K34" i="30"/>
  <c r="L34" i="30"/>
  <c r="M34" i="30"/>
  <c r="N34" i="30"/>
  <c r="K14" i="30"/>
  <c r="M14" i="30"/>
  <c r="L14" i="30"/>
  <c r="N14" i="30"/>
  <c r="K21" i="30"/>
  <c r="L21" i="30"/>
  <c r="M21" i="30"/>
  <c r="N21" i="30"/>
  <c r="O14" i="30"/>
  <c r="K27" i="30"/>
  <c r="L27" i="30"/>
  <c r="M27" i="30"/>
  <c r="N27" i="30"/>
  <c r="K37" i="30"/>
  <c r="L37" i="30"/>
  <c r="M37" i="30"/>
  <c r="N37" i="30"/>
  <c r="L31" i="30"/>
  <c r="M31" i="30"/>
  <c r="N31" i="30"/>
  <c r="K31" i="30"/>
  <c r="O39" i="30"/>
  <c r="K10" i="30"/>
  <c r="L10" i="30"/>
  <c r="M10" i="30"/>
  <c r="N10" i="30"/>
  <c r="K23" i="30"/>
  <c r="L23" i="30"/>
  <c r="N23" i="30"/>
  <c r="M23" i="30"/>
  <c r="K16" i="30"/>
  <c r="L16" i="30"/>
  <c r="M16" i="30"/>
  <c r="N16" i="30"/>
  <c r="O10" i="30"/>
  <c r="BO24" i="30"/>
  <c r="BM25" i="30"/>
  <c r="BS27" i="30"/>
  <c r="BQ23" i="30"/>
  <c r="BQ24" i="30"/>
  <c r="BO28" i="30"/>
  <c r="BS24" i="30"/>
  <c r="BO25" i="30"/>
  <c r="BS23" i="30"/>
  <c r="BQ28" i="30"/>
  <c r="BQ25" i="30"/>
  <c r="BS28" i="30"/>
  <c r="BS25" i="30"/>
  <c r="BF22" i="30"/>
  <c r="BR22" i="30" s="1"/>
  <c r="BF21" i="30"/>
  <c r="BF27" i="30"/>
  <c r="BL27" i="30" s="1"/>
  <c r="BG21" i="30"/>
  <c r="BI22" i="30"/>
  <c r="BG27" i="30"/>
  <c r="BO21" i="30"/>
  <c r="BM22" i="30"/>
  <c r="BK27" i="30"/>
  <c r="BF28" i="30"/>
  <c r="BR28" i="30" s="1"/>
  <c r="BG22" i="30"/>
  <c r="BI21" i="30"/>
  <c r="BK21" i="30"/>
  <c r="BK22" i="30"/>
  <c r="BF23" i="30"/>
  <c r="BT23" i="30" s="1"/>
  <c r="BI27" i="30"/>
  <c r="BM21" i="30"/>
  <c r="BG23" i="30"/>
  <c r="BS22" i="30"/>
  <c r="BK24" i="30"/>
  <c r="BK25" i="30"/>
  <c r="BQ27" i="30"/>
  <c r="BO23" i="30"/>
  <c r="BM24" i="30"/>
  <c r="BM28" i="30"/>
  <c r="BF24" i="30"/>
  <c r="BG24" i="30"/>
  <c r="BI24" i="30"/>
  <c r="BI23" i="30"/>
  <c r="BK23" i="30"/>
  <c r="BQ21" i="30"/>
  <c r="BS21" i="30"/>
  <c r="BM23" i="30"/>
  <c r="BG28" i="30"/>
  <c r="BI28" i="30"/>
  <c r="BK28" i="30"/>
  <c r="BO22" i="30"/>
  <c r="BF25" i="30"/>
  <c r="BR25" i="30" s="1"/>
  <c r="BG25" i="30"/>
  <c r="BQ22" i="30"/>
  <c r="BI25" i="30"/>
  <c r="BM27" i="30"/>
  <c r="BO27" i="30"/>
  <c r="N28" i="30"/>
  <c r="K28" i="30"/>
  <c r="L28" i="30"/>
  <c r="M28" i="30"/>
  <c r="K30" i="30"/>
  <c r="L30" i="30"/>
  <c r="M30" i="30"/>
  <c r="N30" i="30"/>
  <c r="O47" i="30"/>
  <c r="K17" i="30"/>
  <c r="L17" i="30"/>
  <c r="M17" i="30"/>
  <c r="N17" i="30"/>
  <c r="K22" i="30"/>
  <c r="L22" i="30"/>
  <c r="M22" i="30"/>
  <c r="N22" i="30"/>
  <c r="K33" i="30"/>
  <c r="L33" i="30"/>
  <c r="M33" i="30"/>
  <c r="N33" i="30"/>
  <c r="K18" i="30"/>
  <c r="L18" i="30"/>
  <c r="M18" i="30"/>
  <c r="N18" i="30"/>
  <c r="BJ11" i="25"/>
  <c r="BJ19" i="25"/>
  <c r="BP13" i="24"/>
  <c r="BN19" i="25"/>
  <c r="BR13" i="24"/>
  <c r="M10" i="29"/>
  <c r="N10" i="29"/>
  <c r="K10" i="29"/>
  <c r="L10" i="29"/>
  <c r="K17" i="29"/>
  <c r="L17" i="29"/>
  <c r="N17" i="29"/>
  <c r="M17" i="29"/>
  <c r="K11" i="29"/>
  <c r="L11" i="29"/>
  <c r="M11" i="29"/>
  <c r="N11" i="29"/>
  <c r="K30" i="29"/>
  <c r="L30" i="29"/>
  <c r="N30" i="29"/>
  <c r="M30" i="29"/>
  <c r="K25" i="29"/>
  <c r="L25" i="29"/>
  <c r="M25" i="29"/>
  <c r="N25" i="29"/>
  <c r="BO24" i="29"/>
  <c r="BM25" i="29"/>
  <c r="BS27" i="29"/>
  <c r="BQ23" i="29"/>
  <c r="BQ24" i="29"/>
  <c r="BO28" i="29"/>
  <c r="BS24" i="29"/>
  <c r="BO25" i="29"/>
  <c r="BS25" i="29"/>
  <c r="BS23" i="29"/>
  <c r="BQ28" i="29"/>
  <c r="BS28" i="29"/>
  <c r="BQ25" i="29"/>
  <c r="BF22" i="29"/>
  <c r="BR22" i="29" s="1"/>
  <c r="BG22" i="29"/>
  <c r="BF21" i="29"/>
  <c r="BF27" i="29"/>
  <c r="BR27" i="29" s="1"/>
  <c r="BG21" i="29"/>
  <c r="BI22" i="29"/>
  <c r="BG27" i="29"/>
  <c r="BK22" i="29"/>
  <c r="BF23" i="29"/>
  <c r="BJ23" i="29" s="1"/>
  <c r="BI21" i="29"/>
  <c r="BK21" i="29"/>
  <c r="BI27" i="29"/>
  <c r="BM21" i="29"/>
  <c r="BG23" i="29"/>
  <c r="BG25" i="29"/>
  <c r="BK28" i="29"/>
  <c r="BM27" i="29"/>
  <c r="BO21" i="29"/>
  <c r="BQ21" i="29"/>
  <c r="BO27" i="29"/>
  <c r="BI24" i="29"/>
  <c r="BK24" i="29"/>
  <c r="BI23" i="29"/>
  <c r="BM24" i="29"/>
  <c r="BM22" i="29"/>
  <c r="BO22" i="29"/>
  <c r="BF28" i="29"/>
  <c r="BL28" i="29" s="1"/>
  <c r="BG28" i="29"/>
  <c r="BQ22" i="29"/>
  <c r="BI25" i="29"/>
  <c r="BM28" i="29"/>
  <c r="BK25" i="29"/>
  <c r="BK27" i="29"/>
  <c r="BS21" i="29"/>
  <c r="BQ27" i="29"/>
  <c r="BF24" i="29"/>
  <c r="BG24" i="29"/>
  <c r="BK23" i="29"/>
  <c r="BM23" i="29"/>
  <c r="BO23" i="29"/>
  <c r="BI28" i="29"/>
  <c r="BS22" i="29"/>
  <c r="BF25" i="29"/>
  <c r="BR25" i="29" s="1"/>
  <c r="K13" i="29"/>
  <c r="L13" i="29"/>
  <c r="M13" i="29"/>
  <c r="N13" i="29"/>
  <c r="K28" i="29"/>
  <c r="L28" i="29"/>
  <c r="M28" i="29"/>
  <c r="N28" i="29"/>
  <c r="K41" i="29"/>
  <c r="L41" i="29"/>
  <c r="M41" i="29"/>
  <c r="N41" i="29"/>
  <c r="M36" i="29"/>
  <c r="N36" i="29"/>
  <c r="K36" i="29"/>
  <c r="L36" i="29"/>
  <c r="M18" i="29"/>
  <c r="N18" i="29"/>
  <c r="K18" i="29"/>
  <c r="L18" i="29"/>
  <c r="K27" i="29"/>
  <c r="M27" i="29"/>
  <c r="N27" i="29"/>
  <c r="L27" i="29"/>
  <c r="K21" i="29"/>
  <c r="M21" i="29"/>
  <c r="N21" i="29"/>
  <c r="L21" i="29"/>
  <c r="O21" i="29"/>
  <c r="BF18" i="29" s="1"/>
  <c r="BH18" i="29" s="1"/>
  <c r="M23" i="29"/>
  <c r="N23" i="29"/>
  <c r="K23" i="29"/>
  <c r="L23" i="29"/>
  <c r="L33" i="29"/>
  <c r="M33" i="29"/>
  <c r="K33" i="29"/>
  <c r="N33" i="29"/>
  <c r="K38" i="29"/>
  <c r="L38" i="29"/>
  <c r="M38" i="29"/>
  <c r="N38" i="29"/>
  <c r="K19" i="29"/>
  <c r="L19" i="29"/>
  <c r="M19" i="29"/>
  <c r="N19" i="29"/>
  <c r="L22" i="29"/>
  <c r="M22" i="29"/>
  <c r="K22" i="29"/>
  <c r="N22" i="29"/>
  <c r="BQ19" i="29"/>
  <c r="BG18" i="29"/>
  <c r="BI19" i="29"/>
  <c r="BM18" i="29"/>
  <c r="BT12" i="24"/>
  <c r="N23" i="28"/>
  <c r="K23" i="28"/>
  <c r="L23" i="28"/>
  <c r="M23" i="28"/>
  <c r="O27" i="28"/>
  <c r="K19" i="28"/>
  <c r="L19" i="28"/>
  <c r="M19" i="28"/>
  <c r="N19" i="28"/>
  <c r="N18" i="28"/>
  <c r="K18" i="28"/>
  <c r="L18" i="28"/>
  <c r="M18" i="28"/>
  <c r="BO24" i="28"/>
  <c r="BM25" i="28"/>
  <c r="BS27" i="28"/>
  <c r="BQ25" i="28"/>
  <c r="BQ23" i="28"/>
  <c r="BQ24" i="28"/>
  <c r="BO28" i="28"/>
  <c r="BS24" i="28"/>
  <c r="BO25" i="28"/>
  <c r="BS28" i="28"/>
  <c r="BS23" i="28"/>
  <c r="BQ28" i="28"/>
  <c r="BS25" i="28"/>
  <c r="BF22" i="28"/>
  <c r="BN22" i="28" s="1"/>
  <c r="BG22" i="28"/>
  <c r="BF21" i="28"/>
  <c r="BF27" i="28"/>
  <c r="BJ27" i="28" s="1"/>
  <c r="BG21" i="28"/>
  <c r="BI22" i="28"/>
  <c r="BG27" i="28"/>
  <c r="BI21" i="28"/>
  <c r="BK21" i="28"/>
  <c r="BK22" i="28"/>
  <c r="BF23" i="28"/>
  <c r="BJ23" i="28" s="1"/>
  <c r="BI27" i="28"/>
  <c r="BM21" i="28"/>
  <c r="BM27" i="28"/>
  <c r="BG23" i="28"/>
  <c r="BI24" i="28"/>
  <c r="BK24" i="28"/>
  <c r="BI23" i="28"/>
  <c r="BM24" i="28"/>
  <c r="BI25" i="28"/>
  <c r="BK27" i="28"/>
  <c r="BO27" i="28"/>
  <c r="BO21" i="28"/>
  <c r="BQ21" i="28"/>
  <c r="BQ27" i="28"/>
  <c r="BS21" i="28"/>
  <c r="BF24" i="28"/>
  <c r="BG24" i="28"/>
  <c r="BK23" i="28"/>
  <c r="BM23" i="28"/>
  <c r="BO23" i="28"/>
  <c r="BM22" i="28"/>
  <c r="BF28" i="28"/>
  <c r="BT28" i="28" s="1"/>
  <c r="BQ22" i="28"/>
  <c r="BF25" i="28"/>
  <c r="BR25" i="28" s="1"/>
  <c r="BK28" i="28"/>
  <c r="BS22" i="28"/>
  <c r="BG25" i="28"/>
  <c r="BM28" i="28"/>
  <c r="BK25" i="28"/>
  <c r="BG28" i="28"/>
  <c r="BI28" i="28"/>
  <c r="BO22" i="28"/>
  <c r="M11" i="28"/>
  <c r="L11" i="28"/>
  <c r="N11" i="28"/>
  <c r="K11" i="28"/>
  <c r="N10" i="28"/>
  <c r="K10" i="28"/>
  <c r="L10" i="28"/>
  <c r="M10" i="28"/>
  <c r="BQ19" i="28"/>
  <c r="BF18" i="28"/>
  <c r="BH18" i="28" s="1"/>
  <c r="K41" i="28"/>
  <c r="L41" i="28"/>
  <c r="M41" i="28"/>
  <c r="N41" i="28"/>
  <c r="K22" i="28"/>
  <c r="L22" i="28"/>
  <c r="M22" i="28"/>
  <c r="N22" i="28"/>
  <c r="K30" i="28"/>
  <c r="L30" i="28"/>
  <c r="M30" i="28"/>
  <c r="N30" i="28"/>
  <c r="L33" i="28"/>
  <c r="K33" i="28"/>
  <c r="M33" i="28"/>
  <c r="N33" i="28"/>
  <c r="K25" i="28"/>
  <c r="L25" i="28"/>
  <c r="M25" i="28"/>
  <c r="N25" i="28"/>
  <c r="O25" i="28"/>
  <c r="O41" i="28"/>
  <c r="L36" i="28"/>
  <c r="M36" i="28"/>
  <c r="K36" i="28"/>
  <c r="N36" i="28"/>
  <c r="L28" i="28"/>
  <c r="M28" i="28"/>
  <c r="N28" i="28"/>
  <c r="K28" i="28"/>
  <c r="O21" i="28"/>
  <c r="BQ18" i="28" s="1"/>
  <c r="K27" i="28"/>
  <c r="L27" i="28"/>
  <c r="M27" i="28"/>
  <c r="N27" i="28"/>
  <c r="K17" i="28"/>
  <c r="L17" i="28"/>
  <c r="M17" i="28"/>
  <c r="N17" i="28"/>
  <c r="K21" i="28"/>
  <c r="L21" i="28"/>
  <c r="M21" i="28"/>
  <c r="N21" i="28"/>
  <c r="K38" i="28"/>
  <c r="L38" i="28"/>
  <c r="M38" i="28"/>
  <c r="N38" i="28"/>
  <c r="M30" i="27"/>
  <c r="N30" i="27"/>
  <c r="K30" i="27"/>
  <c r="L30" i="27"/>
  <c r="L21" i="27"/>
  <c r="M21" i="27"/>
  <c r="N21" i="27"/>
  <c r="K21" i="27"/>
  <c r="O30" i="27"/>
  <c r="K34" i="27"/>
  <c r="L34" i="27"/>
  <c r="M34" i="27"/>
  <c r="N34" i="27"/>
  <c r="N22" i="27"/>
  <c r="K22" i="27"/>
  <c r="L22" i="27"/>
  <c r="M22" i="27"/>
  <c r="M17" i="27"/>
  <c r="N17" i="27"/>
  <c r="K17" i="27"/>
  <c r="L17" i="27"/>
  <c r="K13" i="27"/>
  <c r="L13" i="27"/>
  <c r="M13" i="27"/>
  <c r="N13" i="27"/>
  <c r="O45" i="27"/>
  <c r="K23" i="27"/>
  <c r="L23" i="27"/>
  <c r="M23" i="27"/>
  <c r="N23" i="27"/>
  <c r="O39" i="27"/>
  <c r="K16" i="27"/>
  <c r="L16" i="27"/>
  <c r="M16" i="27"/>
  <c r="N16" i="27"/>
  <c r="K36" i="27"/>
  <c r="L36" i="27"/>
  <c r="M36" i="27"/>
  <c r="N36" i="27"/>
  <c r="O17" i="27"/>
  <c r="L27" i="27"/>
  <c r="M27" i="27"/>
  <c r="N27" i="27"/>
  <c r="K27" i="27"/>
  <c r="K31" i="27"/>
  <c r="L31" i="27"/>
  <c r="M31" i="27"/>
  <c r="N31" i="27"/>
  <c r="K18" i="27"/>
  <c r="L18" i="27"/>
  <c r="M18" i="27"/>
  <c r="N18" i="27"/>
  <c r="N33" i="27"/>
  <c r="K33" i="27"/>
  <c r="L33" i="27"/>
  <c r="M33" i="27"/>
  <c r="K28" i="27"/>
  <c r="L28" i="27"/>
  <c r="M28" i="27"/>
  <c r="N28" i="27"/>
  <c r="BO24" i="27"/>
  <c r="BM25" i="27"/>
  <c r="BS27" i="27"/>
  <c r="BQ23" i="27"/>
  <c r="BQ24" i="27"/>
  <c r="BO28" i="27"/>
  <c r="BS24" i="27"/>
  <c r="BO25" i="27"/>
  <c r="BS23" i="27"/>
  <c r="BQ28" i="27"/>
  <c r="BQ25" i="27"/>
  <c r="BS28" i="27"/>
  <c r="BS25" i="27"/>
  <c r="BF22" i="27"/>
  <c r="BJ22" i="27" s="1"/>
  <c r="BF21" i="27"/>
  <c r="BF27" i="27"/>
  <c r="BH27" i="27" s="1"/>
  <c r="BG21" i="27"/>
  <c r="BI22" i="27"/>
  <c r="BG27" i="27"/>
  <c r="BI21" i="27"/>
  <c r="BG22" i="27"/>
  <c r="BS22" i="27"/>
  <c r="BK24" i="27"/>
  <c r="BK25" i="27"/>
  <c r="BQ27" i="27"/>
  <c r="BO23" i="27"/>
  <c r="BM24" i="27"/>
  <c r="BM28" i="27"/>
  <c r="BI28" i="27"/>
  <c r="BF25" i="27"/>
  <c r="BN25" i="27" s="1"/>
  <c r="BK21" i="27"/>
  <c r="BG25" i="27"/>
  <c r="BK28" i="27"/>
  <c r="BM21" i="27"/>
  <c r="BI27" i="27"/>
  <c r="BO21" i="27"/>
  <c r="BI25" i="27"/>
  <c r="BQ21" i="27"/>
  <c r="BK27" i="27"/>
  <c r="BM27" i="27"/>
  <c r="BG24" i="27"/>
  <c r="BO27" i="27"/>
  <c r="BI24" i="27"/>
  <c r="BF23" i="27"/>
  <c r="BN23" i="27" s="1"/>
  <c r="BG23" i="27"/>
  <c r="BI23" i="27"/>
  <c r="BS21" i="27"/>
  <c r="BF24" i="27"/>
  <c r="BK23" i="27"/>
  <c r="BM23" i="27"/>
  <c r="BK22" i="27"/>
  <c r="BM22" i="27"/>
  <c r="BO22" i="27"/>
  <c r="BQ22" i="27"/>
  <c r="BF28" i="27"/>
  <c r="BR28" i="27" s="1"/>
  <c r="BG28" i="27"/>
  <c r="K10" i="27"/>
  <c r="L10" i="27"/>
  <c r="M10" i="27"/>
  <c r="N10" i="27"/>
  <c r="BT19" i="25"/>
  <c r="BH11" i="25"/>
  <c r="BP19" i="22"/>
  <c r="BL18" i="25"/>
  <c r="BH19" i="25"/>
  <c r="BI23" i="26"/>
  <c r="BK23" i="26"/>
  <c r="BM23" i="26"/>
  <c r="BS23" i="26"/>
  <c r="BO23" i="26"/>
  <c r="BN18" i="25"/>
  <c r="BH18" i="25"/>
  <c r="BT18" i="25"/>
  <c r="BL12" i="24"/>
  <c r="BJ18" i="25"/>
  <c r="BJ12" i="24"/>
  <c r="BT18" i="24"/>
  <c r="BR19" i="22"/>
  <c r="BR18" i="25"/>
  <c r="BO14" i="25"/>
  <c r="BN15" i="25"/>
  <c r="BG16" i="25"/>
  <c r="BF17" i="25"/>
  <c r="BP17" i="25" s="1"/>
  <c r="BO13" i="25"/>
  <c r="BM11" i="25"/>
  <c r="BI10" i="25"/>
  <c r="BM14" i="25"/>
  <c r="BO10" i="25"/>
  <c r="BS14" i="25"/>
  <c r="BG17" i="25"/>
  <c r="BI15" i="25"/>
  <c r="BS13" i="25"/>
  <c r="BK15" i="25"/>
  <c r="BF16" i="25"/>
  <c r="BH16" i="25" s="1"/>
  <c r="BG14" i="25"/>
  <c r="BR15" i="25"/>
  <c r="BM13" i="25"/>
  <c r="BL11" i="25"/>
  <c r="BI12" i="25"/>
  <c r="BF14" i="25"/>
  <c r="BL14" i="25" s="1"/>
  <c r="BG11" i="25"/>
  <c r="BQ10" i="25"/>
  <c r="BG10" i="25"/>
  <c r="BS16" i="25"/>
  <c r="BR19" i="25"/>
  <c r="BO17" i="25"/>
  <c r="BM15" i="25"/>
  <c r="BL15" i="25"/>
  <c r="BQ14" i="25"/>
  <c r="BQ17" i="25"/>
  <c r="BS10" i="25"/>
  <c r="BQ15" i="25"/>
  <c r="BK13" i="25"/>
  <c r="BR11" i="25"/>
  <c r="BS15" i="25"/>
  <c r="BS12" i="25"/>
  <c r="BI14" i="25"/>
  <c r="BG13" i="25"/>
  <c r="BQ16" i="25"/>
  <c r="BN11" i="25"/>
  <c r="BT15" i="25"/>
  <c r="BK14" i="25"/>
  <c r="BP15" i="25"/>
  <c r="BI13" i="25"/>
  <c r="BM16" i="25"/>
  <c r="BI17" i="25"/>
  <c r="BM10" i="25"/>
  <c r="BO16" i="25"/>
  <c r="BG15" i="25"/>
  <c r="BO15" i="25"/>
  <c r="BI16" i="25"/>
  <c r="BM17" i="25"/>
  <c r="BJ15" i="25"/>
  <c r="BS17" i="25"/>
  <c r="BF10" i="25"/>
  <c r="BT10" i="25" s="1"/>
  <c r="BH15" i="25"/>
  <c r="BQ13" i="25"/>
  <c r="BF13" i="25"/>
  <c r="BL13" i="25" s="1"/>
  <c r="BK10" i="25"/>
  <c r="BH18" i="24"/>
  <c r="BN18" i="24"/>
  <c r="BG15" i="24"/>
  <c r="BG10" i="24"/>
  <c r="BJ18" i="24"/>
  <c r="BK19" i="24"/>
  <c r="BT16" i="24"/>
  <c r="BS15" i="24"/>
  <c r="BL19" i="24"/>
  <c r="BI13" i="24"/>
  <c r="BM15" i="24"/>
  <c r="BT13" i="24"/>
  <c r="BQ14" i="24"/>
  <c r="BO10" i="24"/>
  <c r="BG18" i="24"/>
  <c r="BQ19" i="24"/>
  <c r="BO15" i="24"/>
  <c r="BN12" i="24"/>
  <c r="BK16" i="24"/>
  <c r="BS19" i="24"/>
  <c r="BK13" i="24"/>
  <c r="BH12" i="24"/>
  <c r="BS18" i="24"/>
  <c r="BO19" i="24"/>
  <c r="BS14" i="24"/>
  <c r="BF14" i="24"/>
  <c r="BH14" i="24" s="1"/>
  <c r="BR19" i="24"/>
  <c r="BG17" i="24"/>
  <c r="BP16" i="24"/>
  <c r="BP12" i="24"/>
  <c r="BN19" i="24"/>
  <c r="BH16" i="24"/>
  <c r="BI16" i="24"/>
  <c r="BS17" i="24"/>
  <c r="BI18" i="24"/>
  <c r="BK14" i="24"/>
  <c r="BS16" i="24"/>
  <c r="BJ19" i="24"/>
  <c r="BP18" i="24"/>
  <c r="BH19" i="24"/>
  <c r="BQ17" i="24"/>
  <c r="BO16" i="24"/>
  <c r="BM13" i="24"/>
  <c r="BN13" i="24"/>
  <c r="BQ10" i="24"/>
  <c r="BI14" i="24"/>
  <c r="BF15" i="24"/>
  <c r="BT15" i="24" s="1"/>
  <c r="BF17" i="24"/>
  <c r="BR17" i="24" s="1"/>
  <c r="BL16" i="24"/>
  <c r="BF11" i="24"/>
  <c r="BJ16" i="24"/>
  <c r="BL18" i="24"/>
  <c r="BT19" i="24"/>
  <c r="BO13" i="24"/>
  <c r="BF10" i="24"/>
  <c r="BP10" i="24" s="1"/>
  <c r="BR16" i="24"/>
  <c r="BT11" i="23"/>
  <c r="BS18" i="23"/>
  <c r="BP12" i="23"/>
  <c r="BF16" i="23"/>
  <c r="BR16" i="23" s="1"/>
  <c r="BG19" i="23"/>
  <c r="BK16" i="23"/>
  <c r="BF18" i="23"/>
  <c r="BT18" i="23" s="1"/>
  <c r="BM14" i="23"/>
  <c r="BL11" i="23"/>
  <c r="BM15" i="23"/>
  <c r="BN12" i="23"/>
  <c r="BS15" i="23"/>
  <c r="BH12" i="23"/>
  <c r="BQ14" i="23"/>
  <c r="BN11" i="23"/>
  <c r="BO16" i="23"/>
  <c r="BJ12" i="23"/>
  <c r="BF14" i="23"/>
  <c r="BH14" i="23" s="1"/>
  <c r="BK17" i="23"/>
  <c r="BR12" i="23"/>
  <c r="BP11" i="23"/>
  <c r="BF15" i="23"/>
  <c r="BL15" i="23" s="1"/>
  <c r="BK14" i="23"/>
  <c r="BG15" i="23"/>
  <c r="BI13" i="23"/>
  <c r="BQ19" i="23"/>
  <c r="BG10" i="23"/>
  <c r="BF13" i="23"/>
  <c r="BL13" i="23" s="1"/>
  <c r="BG18" i="23"/>
  <c r="BQ12" i="23"/>
  <c r="BG16" i="23"/>
  <c r="BK15" i="23"/>
  <c r="BS11" i="23"/>
  <c r="BO14" i="23"/>
  <c r="BO12" i="23"/>
  <c r="BS14" i="23"/>
  <c r="BS13" i="23"/>
  <c r="BQ10" i="23"/>
  <c r="BK19" i="23"/>
  <c r="BK13" i="23"/>
  <c r="BO15" i="23"/>
  <c r="BM10" i="23"/>
  <c r="BH11" i="23"/>
  <c r="BL12" i="23"/>
  <c r="BF10" i="23"/>
  <c r="BL10" i="23" s="1"/>
  <c r="BM13" i="23"/>
  <c r="BG14" i="23"/>
  <c r="BG17" i="23"/>
  <c r="BG11" i="23"/>
  <c r="BI17" i="23"/>
  <c r="BI12" i="23"/>
  <c r="BO13" i="23"/>
  <c r="BH19" i="23"/>
  <c r="BM18" i="23"/>
  <c r="BI19" i="23"/>
  <c r="BM12" i="23"/>
  <c r="BR11" i="23"/>
  <c r="BS10" i="23"/>
  <c r="BS19" i="23"/>
  <c r="BI16" i="23"/>
  <c r="BF17" i="23"/>
  <c r="BT17" i="23" s="1"/>
  <c r="BQ17" i="23"/>
  <c r="BS16" i="23"/>
  <c r="BO17" i="23"/>
  <c r="BI18" i="23"/>
  <c r="BM16" i="23"/>
  <c r="BO10" i="23"/>
  <c r="BQ18" i="23"/>
  <c r="BQ13" i="23"/>
  <c r="BM19" i="23"/>
  <c r="BQ16" i="23"/>
  <c r="BO11" i="23"/>
  <c r="BS12" i="23"/>
  <c r="BI14" i="23"/>
  <c r="BS17" i="23"/>
  <c r="BI15" i="23"/>
  <c r="BM17" i="23"/>
  <c r="BQ13" i="22"/>
  <c r="BQ14" i="22"/>
  <c r="BI17" i="22"/>
  <c r="BM16" i="22"/>
  <c r="BK14" i="22"/>
  <c r="BQ15" i="22"/>
  <c r="BG17" i="22"/>
  <c r="BK18" i="22"/>
  <c r="BK15" i="22"/>
  <c r="BG10" i="22"/>
  <c r="BK16" i="22"/>
  <c r="BK19" i="22"/>
  <c r="BF10" i="22"/>
  <c r="BR10" i="22" s="1"/>
  <c r="BF18" i="22"/>
  <c r="BH18" i="22" s="1"/>
  <c r="BG18" i="22"/>
  <c r="BL19" i="22"/>
  <c r="BM14" i="22"/>
  <c r="BN19" i="22"/>
  <c r="BH19" i="22"/>
  <c r="BM15" i="22"/>
  <c r="BO15" i="22"/>
  <c r="BM18" i="22"/>
  <c r="BS14" i="22"/>
  <c r="BT19" i="22"/>
  <c r="BI18" i="22"/>
  <c r="BF13" i="22"/>
  <c r="BH13" i="22" s="1"/>
  <c r="BS19" i="22"/>
  <c r="BI19" i="22"/>
  <c r="BO12" i="22"/>
  <c r="BH11" i="22"/>
  <c r="BQ11" i="22"/>
  <c r="BG13" i="22"/>
  <c r="BT12" i="22"/>
  <c r="BT11" i="22"/>
  <c r="BJ11" i="22"/>
  <c r="BO14" i="22"/>
  <c r="BP12" i="22"/>
  <c r="BI13" i="22"/>
  <c r="BK11" i="22"/>
  <c r="BQ10" i="22"/>
  <c r="BG14" i="22"/>
  <c r="BM19" i="22"/>
  <c r="BF14" i="22"/>
  <c r="BN14" i="22" s="1"/>
  <c r="BI11" i="22"/>
  <c r="BM12" i="22"/>
  <c r="BI15" i="22"/>
  <c r="BQ12" i="22"/>
  <c r="BS18" i="22"/>
  <c r="BN12" i="22"/>
  <c r="BR11" i="22"/>
  <c r="BL11" i="22"/>
  <c r="BF16" i="22"/>
  <c r="BT16" i="22" s="1"/>
  <c r="BG16" i="22"/>
  <c r="BM17" i="22"/>
  <c r="BI16" i="22"/>
  <c r="BO17" i="22"/>
  <c r="BQ17" i="22"/>
  <c r="BQ16" i="22"/>
  <c r="BS17" i="22"/>
  <c r="BF17" i="22"/>
  <c r="BH17" i="22" s="1"/>
  <c r="BL12" i="22"/>
  <c r="BS12" i="22"/>
  <c r="BO11" i="22"/>
  <c r="BK17" i="22"/>
  <c r="BQ18" i="22"/>
  <c r="BS13" i="22"/>
  <c r="BK10" i="22"/>
  <c r="BM10" i="22"/>
  <c r="BO10" i="22"/>
  <c r="BF15" i="22"/>
  <c r="BN15" i="22" s="1"/>
  <c r="BG15" i="22"/>
  <c r="BI10" i="22"/>
  <c r="BS10" i="22"/>
  <c r="BP11" i="22"/>
  <c r="BK12" i="22"/>
  <c r="BO16" i="22"/>
  <c r="BS16" i="20"/>
  <c r="BQ10" i="20"/>
  <c r="BG19" i="20"/>
  <c r="BQ16" i="20"/>
  <c r="BM17" i="20"/>
  <c r="BI18" i="20"/>
  <c r="BI11" i="20"/>
  <c r="BS18" i="20"/>
  <c r="BK14" i="20"/>
  <c r="BI10" i="20"/>
  <c r="BF10" i="20"/>
  <c r="BH10" i="20" s="1"/>
  <c r="BM15" i="20"/>
  <c r="BQ18" i="20"/>
  <c r="BS13" i="20"/>
  <c r="BF15" i="20"/>
  <c r="BL15" i="20" s="1"/>
  <c r="BO13" i="20"/>
  <c r="BG12" i="20"/>
  <c r="BS11" i="20"/>
  <c r="BQ14" i="20"/>
  <c r="BT19" i="20"/>
  <c r="BM14" i="20"/>
  <c r="BG14" i="20"/>
  <c r="BO18" i="20"/>
  <c r="BQ11" i="20"/>
  <c r="BG16" i="20"/>
  <c r="BF16" i="20"/>
  <c r="BR16" i="20" s="1"/>
  <c r="BK12" i="20"/>
  <c r="BG13" i="20"/>
  <c r="BG15" i="20"/>
  <c r="BI12" i="20"/>
  <c r="BS10" i="20"/>
  <c r="BQ12" i="20"/>
  <c r="BF12" i="20"/>
  <c r="BN12" i="20" s="1"/>
  <c r="BO16" i="20"/>
  <c r="BM12" i="20"/>
  <c r="BO19" i="20"/>
  <c r="BM11" i="20"/>
  <c r="BF13" i="20"/>
  <c r="BJ13" i="20" s="1"/>
  <c r="BO10" i="20"/>
  <c r="BK15" i="20"/>
  <c r="BM16" i="20"/>
  <c r="BG17" i="20"/>
  <c r="BK16" i="20"/>
  <c r="BO15" i="20"/>
  <c r="BM19" i="20"/>
  <c r="BS12" i="20"/>
  <c r="BJ19" i="20"/>
  <c r="BS17" i="20"/>
  <c r="BS15" i="20"/>
  <c r="BF18" i="20"/>
  <c r="BR18" i="20" s="1"/>
  <c r="BO12" i="20"/>
  <c r="BR19" i="20"/>
  <c r="BF17" i="20"/>
  <c r="BN17" i="20" s="1"/>
  <c r="BQ13" i="20"/>
  <c r="BQ17" i="20"/>
  <c r="BK13" i="20"/>
  <c r="BK19" i="20"/>
  <c r="BG11" i="20"/>
  <c r="BM13" i="20"/>
  <c r="BS19" i="20"/>
  <c r="BS14" i="20"/>
  <c r="BO14" i="20"/>
  <c r="BF14" i="20"/>
  <c r="BL14" i="20" s="1"/>
  <c r="BI19" i="20"/>
  <c r="BM10" i="20"/>
  <c r="BQ19" i="20"/>
  <c r="BI17" i="20"/>
  <c r="BG10" i="20"/>
  <c r="BQ15" i="20"/>
  <c r="BF11" i="20"/>
  <c r="BP11" i="20" s="1"/>
  <c r="BO11" i="20"/>
  <c r="BM18" i="20"/>
  <c r="BT19" i="19"/>
  <c r="BT11" i="18"/>
  <c r="BP12" i="18"/>
  <c r="BR19" i="19"/>
  <c r="BP19" i="19"/>
  <c r="BJ18" i="19"/>
  <c r="BF15" i="19"/>
  <c r="BT15" i="19" s="1"/>
  <c r="BS15" i="19"/>
  <c r="BM16" i="19"/>
  <c r="BF10" i="19"/>
  <c r="BH10" i="19" s="1"/>
  <c r="BG17" i="19"/>
  <c r="BF12" i="19"/>
  <c r="BL12" i="19" s="1"/>
  <c r="BM10" i="19"/>
  <c r="BQ15" i="19"/>
  <c r="BK16" i="19"/>
  <c r="BO13" i="19"/>
  <c r="BF17" i="19"/>
  <c r="BH17" i="19" s="1"/>
  <c r="BF11" i="19"/>
  <c r="BP11" i="19" s="1"/>
  <c r="BQ12" i="19"/>
  <c r="BS12" i="19"/>
  <c r="BM14" i="19"/>
  <c r="BG15" i="19"/>
  <c r="BO15" i="19"/>
  <c r="BK11" i="19"/>
  <c r="BI11" i="19"/>
  <c r="BS14" i="19"/>
  <c r="BO17" i="19"/>
  <c r="BO18" i="19"/>
  <c r="BI14" i="19"/>
  <c r="BO12" i="19"/>
  <c r="BG14" i="19"/>
  <c r="BI18" i="19"/>
  <c r="BP18" i="19"/>
  <c r="BS11" i="19"/>
  <c r="BK13" i="19"/>
  <c r="BH18" i="19"/>
  <c r="BF14" i="19"/>
  <c r="BL14" i="19" s="1"/>
  <c r="BG18" i="19"/>
  <c r="BQ17" i="19"/>
  <c r="BN18" i="19"/>
  <c r="BM12" i="19"/>
  <c r="BK12" i="19"/>
  <c r="BS13" i="19"/>
  <c r="BI13" i="19"/>
  <c r="BG11" i="19"/>
  <c r="BG13" i="19"/>
  <c r="BS10" i="19"/>
  <c r="BQ10" i="19"/>
  <c r="BQ14" i="19"/>
  <c r="BQ18" i="19"/>
  <c r="BK14" i="19"/>
  <c r="BK17" i="19"/>
  <c r="BI19" i="19"/>
  <c r="BO10" i="19"/>
  <c r="BI12" i="19"/>
  <c r="BM11" i="19"/>
  <c r="BQ16" i="19"/>
  <c r="BM13" i="19"/>
  <c r="BL18" i="19"/>
  <c r="BO14" i="19"/>
  <c r="BQ11" i="19"/>
  <c r="BO11" i="19"/>
  <c r="BI15" i="19"/>
  <c r="BT18" i="19"/>
  <c r="BF13" i="19"/>
  <c r="BJ13" i="19" s="1"/>
  <c r="BF16" i="19"/>
  <c r="BL16" i="19" s="1"/>
  <c r="BI16" i="19"/>
  <c r="BS16" i="19"/>
  <c r="BG16" i="19"/>
  <c r="BS17" i="19"/>
  <c r="BI10" i="19"/>
  <c r="BQ13" i="19"/>
  <c r="BG12" i="19"/>
  <c r="BL16" i="18"/>
  <c r="BS15" i="18"/>
  <c r="BQ10" i="18"/>
  <c r="BF19" i="18"/>
  <c r="BP19" i="18" s="1"/>
  <c r="BI18" i="18"/>
  <c r="BF17" i="18"/>
  <c r="BN17" i="18" s="1"/>
  <c r="BG18" i="18"/>
  <c r="BF18" i="18"/>
  <c r="BL18" i="18" s="1"/>
  <c r="BK18" i="18"/>
  <c r="BK10" i="18"/>
  <c r="BF13" i="18"/>
  <c r="BR13" i="18" s="1"/>
  <c r="BO13" i="18"/>
  <c r="BG15" i="18"/>
  <c r="BK14" i="18"/>
  <c r="BM10" i="18"/>
  <c r="BO10" i="18"/>
  <c r="BS13" i="18"/>
  <c r="BS14" i="18"/>
  <c r="BO14" i="18"/>
  <c r="BO15" i="18"/>
  <c r="BS10" i="18"/>
  <c r="BK15" i="18"/>
  <c r="BK16" i="18"/>
  <c r="BI10" i="18"/>
  <c r="BG13" i="18"/>
  <c r="BG16" i="18"/>
  <c r="BG17" i="18"/>
  <c r="BQ16" i="18"/>
  <c r="BO18" i="18"/>
  <c r="BR16" i="18"/>
  <c r="BM19" i="18"/>
  <c r="BS19" i="18"/>
  <c r="BI13" i="18"/>
  <c r="BR12" i="18"/>
  <c r="BO12" i="18"/>
  <c r="BI12" i="18"/>
  <c r="BG14" i="18"/>
  <c r="BO17" i="18"/>
  <c r="BO11" i="18"/>
  <c r="BM16" i="18"/>
  <c r="BQ18" i="18"/>
  <c r="BK12" i="18"/>
  <c r="BI17" i="18"/>
  <c r="BK11" i="18"/>
  <c r="BM17" i="18"/>
  <c r="BH12" i="18"/>
  <c r="BO19" i="18"/>
  <c r="BS12" i="18"/>
  <c r="BG11" i="18"/>
  <c r="BS16" i="18"/>
  <c r="BQ15" i="18"/>
  <c r="BQ12" i="18"/>
  <c r="BP11" i="18"/>
  <c r="BM13" i="18"/>
  <c r="BQ17" i="18"/>
  <c r="BL12" i="18"/>
  <c r="BF10" i="18"/>
  <c r="BH10" i="18" s="1"/>
  <c r="BJ11" i="18"/>
  <c r="BM12" i="18"/>
  <c r="BQ14" i="18"/>
  <c r="BN12" i="18"/>
  <c r="BF15" i="18"/>
  <c r="BL15" i="18" s="1"/>
  <c r="BM15" i="18"/>
  <c r="BQ19" i="18"/>
  <c r="BQ13" i="18"/>
  <c r="BM11" i="18"/>
  <c r="BS17" i="18"/>
  <c r="BT12" i="18"/>
  <c r="BF14" i="18"/>
  <c r="BL14" i="18" s="1"/>
  <c r="BI16" i="18"/>
  <c r="BS11" i="18"/>
  <c r="BM14" i="18"/>
  <c r="BH11" i="17"/>
  <c r="BL11" i="17"/>
  <c r="BT11" i="17"/>
  <c r="BJ11" i="17"/>
  <c r="BP11" i="17"/>
  <c r="BO19" i="17"/>
  <c r="BQ11" i="17"/>
  <c r="BG17" i="17"/>
  <c r="BS18" i="17"/>
  <c r="BF17" i="17"/>
  <c r="BL17" i="17" s="1"/>
  <c r="BM12" i="17"/>
  <c r="BK16" i="17"/>
  <c r="BO18" i="17"/>
  <c r="BI13" i="17"/>
  <c r="BR18" i="17"/>
  <c r="BO17" i="17"/>
  <c r="BR11" i="17"/>
  <c r="BK19" i="17"/>
  <c r="BI19" i="17"/>
  <c r="BM11" i="17"/>
  <c r="BK10" i="17"/>
  <c r="BM19" i="17"/>
  <c r="BS11" i="17"/>
  <c r="BF16" i="17"/>
  <c r="BN16" i="17" s="1"/>
  <c r="BQ18" i="17"/>
  <c r="BK13" i="17"/>
  <c r="BG16" i="17"/>
  <c r="BM18" i="17"/>
  <c r="BQ10" i="17"/>
  <c r="BS17" i="17"/>
  <c r="BP18" i="17"/>
  <c r="BQ12" i="17"/>
  <c r="BG12" i="17"/>
  <c r="BK14" i="17"/>
  <c r="BG14" i="17"/>
  <c r="BS14" i="17"/>
  <c r="BQ15" i="17"/>
  <c r="BM13" i="17"/>
  <c r="BF10" i="17"/>
  <c r="BN10" i="17" s="1"/>
  <c r="BO13" i="17"/>
  <c r="BI14" i="17"/>
  <c r="BF19" i="17"/>
  <c r="BH19" i="17" s="1"/>
  <c r="BG15" i="17"/>
  <c r="BF15" i="17"/>
  <c r="BN15" i="17" s="1"/>
  <c r="BM17" i="17"/>
  <c r="BM10" i="17"/>
  <c r="BS13" i="17"/>
  <c r="BG10" i="17"/>
  <c r="BG19" i="17"/>
  <c r="BI16" i="17"/>
  <c r="BS16" i="17"/>
  <c r="BF14" i="17"/>
  <c r="BJ14" i="17" s="1"/>
  <c r="BK18" i="17"/>
  <c r="BN11" i="17"/>
  <c r="BI18" i="17"/>
  <c r="BO14" i="17"/>
  <c r="BQ14" i="17"/>
  <c r="BQ13" i="17"/>
  <c r="BM15" i="17"/>
  <c r="BM14" i="17"/>
  <c r="BK15" i="17"/>
  <c r="BO10" i="17"/>
  <c r="BH18" i="17"/>
  <c r="BF13" i="17"/>
  <c r="BH13" i="17" s="1"/>
  <c r="BK17" i="17"/>
  <c r="BI15" i="17"/>
  <c r="BM16" i="16"/>
  <c r="BF14" i="16"/>
  <c r="BT14" i="16" s="1"/>
  <c r="BM19" i="16"/>
  <c r="BK14" i="16"/>
  <c r="BK15" i="16"/>
  <c r="BS11" i="16"/>
  <c r="BM18" i="16"/>
  <c r="BO12" i="16"/>
  <c r="BF16" i="16"/>
  <c r="BL16" i="16" s="1"/>
  <c r="BI18" i="16"/>
  <c r="BQ15" i="16"/>
  <c r="BI17" i="16"/>
  <c r="BG15" i="16"/>
  <c r="BS14" i="16"/>
  <c r="BQ18" i="16"/>
  <c r="BO15" i="16"/>
  <c r="BO13" i="16"/>
  <c r="BK16" i="16"/>
  <c r="BK13" i="16"/>
  <c r="BG14" i="16"/>
  <c r="BQ10" i="16"/>
  <c r="BO18" i="16"/>
  <c r="BK19" i="16"/>
  <c r="BM14" i="16"/>
  <c r="BO14" i="16"/>
  <c r="BQ14" i="16"/>
  <c r="BM10" i="16"/>
  <c r="BM15" i="16"/>
  <c r="BS15" i="16"/>
  <c r="BK10" i="16"/>
  <c r="BI10" i="16"/>
  <c r="BO10" i="16"/>
  <c r="BG19" i="16"/>
  <c r="BM12" i="16"/>
  <c r="BK17" i="16"/>
  <c r="BF10" i="16"/>
  <c r="BT10" i="16" s="1"/>
  <c r="BF13" i="16"/>
  <c r="BP13" i="16" s="1"/>
  <c r="BF18" i="16"/>
  <c r="BT18" i="16" s="1"/>
  <c r="BG16" i="16"/>
  <c r="BI16" i="16"/>
  <c r="BO17" i="16"/>
  <c r="BQ17" i="16"/>
  <c r="BQ16" i="16"/>
  <c r="BS17" i="16"/>
  <c r="BF12" i="16"/>
  <c r="BN12" i="16" s="1"/>
  <c r="BG12" i="16"/>
  <c r="BI11" i="16"/>
  <c r="BK11" i="16"/>
  <c r="BR25" i="16"/>
  <c r="BT25" i="16"/>
  <c r="BH25" i="16"/>
  <c r="BF15" i="16"/>
  <c r="BH15" i="16" s="1"/>
  <c r="BP25" i="16"/>
  <c r="BG18" i="16"/>
  <c r="BS10" i="16"/>
  <c r="BF17" i="16"/>
  <c r="BL17" i="16" s="1"/>
  <c r="BQ19" i="16"/>
  <c r="BG11" i="16"/>
  <c r="BS13" i="16"/>
  <c r="BF19" i="16"/>
  <c r="BH19" i="16" s="1"/>
  <c r="BI12" i="16"/>
  <c r="BL25" i="16"/>
  <c r="BQ11" i="16"/>
  <c r="BS16" i="16"/>
  <c r="BM17" i="16"/>
  <c r="BO11" i="16"/>
  <c r="BG17" i="16"/>
  <c r="BI19" i="16"/>
  <c r="BM13" i="16"/>
  <c r="BI14" i="16"/>
  <c r="BG10" i="16"/>
  <c r="BI13" i="16"/>
  <c r="BS12" i="16"/>
  <c r="BK12" i="16"/>
  <c r="BI15" i="16"/>
  <c r="BF11" i="16"/>
  <c r="BT11" i="16" s="1"/>
  <c r="BR11" i="13"/>
  <c r="BT11" i="13"/>
  <c r="BJ12" i="13"/>
  <c r="BI16" i="15"/>
  <c r="BF14" i="15"/>
  <c r="BH14" i="15" s="1"/>
  <c r="BN10" i="15"/>
  <c r="BO10" i="15"/>
  <c r="BP10" i="15"/>
  <c r="BJ13" i="15"/>
  <c r="BS15" i="15"/>
  <c r="BP13" i="15"/>
  <c r="BO13" i="15"/>
  <c r="BK14" i="15"/>
  <c r="BG15" i="15"/>
  <c r="BG10" i="15"/>
  <c r="BI10" i="15"/>
  <c r="BK10" i="15"/>
  <c r="BM10" i="15"/>
  <c r="BQ15" i="15"/>
  <c r="BQ19" i="15"/>
  <c r="BQ12" i="15"/>
  <c r="BS13" i="15"/>
  <c r="BG12" i="15"/>
  <c r="BM13" i="15"/>
  <c r="BO14" i="15"/>
  <c r="BO19" i="15"/>
  <c r="BS18" i="15"/>
  <c r="BS12" i="15"/>
  <c r="BO11" i="15"/>
  <c r="BK19" i="15"/>
  <c r="BK12" i="15"/>
  <c r="BF12" i="15"/>
  <c r="BH12" i="15" s="1"/>
  <c r="BG13" i="15"/>
  <c r="BF15" i="15"/>
  <c r="BT15" i="15" s="1"/>
  <c r="BM18" i="15"/>
  <c r="BK11" i="15"/>
  <c r="BG19" i="15"/>
  <c r="BK18" i="15"/>
  <c r="BK15" i="15"/>
  <c r="BT13" i="15"/>
  <c r="BQ13" i="15"/>
  <c r="BH16" i="15"/>
  <c r="BI14" i="15"/>
  <c r="BF18" i="15"/>
  <c r="BL18" i="15" s="1"/>
  <c r="BI11" i="15"/>
  <c r="BM14" i="15"/>
  <c r="BG11" i="15"/>
  <c r="BI15" i="15"/>
  <c r="BQ14" i="15"/>
  <c r="BL13" i="15"/>
  <c r="BG16" i="15"/>
  <c r="BM12" i="15"/>
  <c r="BQ18" i="15"/>
  <c r="BL16" i="15"/>
  <c r="BM19" i="15"/>
  <c r="BM15" i="15"/>
  <c r="BM11" i="15"/>
  <c r="BO16" i="15"/>
  <c r="BP16" i="15"/>
  <c r="BN16" i="15"/>
  <c r="BK17" i="15"/>
  <c r="BQ16" i="15"/>
  <c r="BR16" i="15"/>
  <c r="BS16" i="15"/>
  <c r="BT16" i="15"/>
  <c r="BQ17" i="15"/>
  <c r="BM17" i="15"/>
  <c r="BO17" i="15"/>
  <c r="BS17" i="15"/>
  <c r="BF11" i="15"/>
  <c r="BN11" i="15" s="1"/>
  <c r="BS10" i="15"/>
  <c r="BF17" i="15"/>
  <c r="BT17" i="15" s="1"/>
  <c r="BF19" i="15"/>
  <c r="BP19" i="15" s="1"/>
  <c r="BQ10" i="15"/>
  <c r="BI18" i="15"/>
  <c r="BS19" i="15"/>
  <c r="BI17" i="15"/>
  <c r="BJ16" i="15"/>
  <c r="BI12" i="15"/>
  <c r="BT10" i="15"/>
  <c r="BS11" i="15"/>
  <c r="BH19" i="13"/>
  <c r="BN12" i="14"/>
  <c r="BN11" i="13"/>
  <c r="BN19" i="13"/>
  <c r="BJ11" i="13"/>
  <c r="BR19" i="13"/>
  <c r="BP14" i="11"/>
  <c r="BH11" i="13"/>
  <c r="BP11" i="13"/>
  <c r="BN14" i="11"/>
  <c r="BO13" i="14"/>
  <c r="BR25" i="14"/>
  <c r="BM11" i="14"/>
  <c r="BF11" i="14"/>
  <c r="BN11" i="14" s="1"/>
  <c r="BT25" i="14"/>
  <c r="BH25" i="14"/>
  <c r="BK14" i="14"/>
  <c r="BM19" i="14"/>
  <c r="BQ18" i="14"/>
  <c r="BO12" i="14"/>
  <c r="BQ11" i="14"/>
  <c r="BK10" i="14"/>
  <c r="BF17" i="14"/>
  <c r="BJ17" i="14" s="1"/>
  <c r="BS17" i="14"/>
  <c r="BQ17" i="14"/>
  <c r="BI16" i="14"/>
  <c r="BP12" i="14"/>
  <c r="BM12" i="14"/>
  <c r="BS14" i="14"/>
  <c r="BG12" i="14"/>
  <c r="BK15" i="14"/>
  <c r="BO14" i="14"/>
  <c r="BS13" i="14"/>
  <c r="BM15" i="14"/>
  <c r="BQ14" i="14"/>
  <c r="BO10" i="14"/>
  <c r="BI13" i="14"/>
  <c r="BO15" i="14"/>
  <c r="BK18" i="14"/>
  <c r="BQ19" i="14"/>
  <c r="BG17" i="14"/>
  <c r="BQ10" i="14"/>
  <c r="BF19" i="14"/>
  <c r="BP19" i="14" s="1"/>
  <c r="BK16" i="14"/>
  <c r="BG11" i="14"/>
  <c r="BT12" i="14"/>
  <c r="BN25" i="14"/>
  <c r="BQ15" i="14"/>
  <c r="BS10" i="14"/>
  <c r="BQ12" i="14"/>
  <c r="BM16" i="14"/>
  <c r="BK19" i="14"/>
  <c r="BM18" i="14"/>
  <c r="BO11" i="14"/>
  <c r="BI17" i="14"/>
  <c r="BK12" i="14"/>
  <c r="BF15" i="14"/>
  <c r="BT15" i="14" s="1"/>
  <c r="BF10" i="14"/>
  <c r="BP10" i="14" s="1"/>
  <c r="BG13" i="14"/>
  <c r="BM17" i="14"/>
  <c r="BS18" i="14"/>
  <c r="BM14" i="14"/>
  <c r="BI15" i="14"/>
  <c r="BI10" i="14"/>
  <c r="BS19" i="14"/>
  <c r="BO17" i="14"/>
  <c r="BJ25" i="14"/>
  <c r="BG10" i="14"/>
  <c r="BS16" i="14"/>
  <c r="BM13" i="14"/>
  <c r="BI18" i="14"/>
  <c r="BI11" i="14"/>
  <c r="BQ13" i="14"/>
  <c r="BI19" i="14"/>
  <c r="BS11" i="14"/>
  <c r="BS12" i="14"/>
  <c r="BF18" i="14"/>
  <c r="BJ18" i="14" s="1"/>
  <c r="BL12" i="14"/>
  <c r="BF14" i="14"/>
  <c r="BH14" i="14" s="1"/>
  <c r="BO16" i="14"/>
  <c r="BQ16" i="14"/>
  <c r="BK11" i="14"/>
  <c r="BI14" i="14"/>
  <c r="BF13" i="14"/>
  <c r="BL13" i="14" s="1"/>
  <c r="BK17" i="14"/>
  <c r="BG16" i="14"/>
  <c r="BO18" i="14"/>
  <c r="BG14" i="14"/>
  <c r="BP25" i="14"/>
  <c r="BS15" i="14"/>
  <c r="BG18" i="14"/>
  <c r="BF16" i="14"/>
  <c r="BL16" i="14" s="1"/>
  <c r="BM10" i="14"/>
  <c r="BL14" i="11"/>
  <c r="BR12" i="13"/>
  <c r="BH12" i="13"/>
  <c r="BL19" i="13"/>
  <c r="BN12" i="13"/>
  <c r="BP12" i="13"/>
  <c r="BT19" i="13"/>
  <c r="BP18" i="13"/>
  <c r="BI15" i="13"/>
  <c r="BI13" i="13"/>
  <c r="BO13" i="13"/>
  <c r="BS14" i="13"/>
  <c r="BH18" i="13"/>
  <c r="BO15" i="13"/>
  <c r="BL18" i="13"/>
  <c r="BG14" i="13"/>
  <c r="BI16" i="13"/>
  <c r="BH16" i="13"/>
  <c r="BF17" i="13"/>
  <c r="BT17" i="13" s="1"/>
  <c r="BT14" i="13"/>
  <c r="BK14" i="13"/>
  <c r="BQ17" i="13"/>
  <c r="BK15" i="13"/>
  <c r="BQ15" i="13"/>
  <c r="BN18" i="13"/>
  <c r="BJ14" i="13"/>
  <c r="BL12" i="13"/>
  <c r="BM16" i="13"/>
  <c r="BJ19" i="13"/>
  <c r="BQ10" i="13"/>
  <c r="BF15" i="13"/>
  <c r="BR15" i="13" s="1"/>
  <c r="BI17" i="13"/>
  <c r="BK16" i="13"/>
  <c r="BF13" i="13"/>
  <c r="BJ13" i="13" s="1"/>
  <c r="BM14" i="13"/>
  <c r="BI10" i="13"/>
  <c r="BQ14" i="13"/>
  <c r="BK10" i="13"/>
  <c r="BM15" i="13"/>
  <c r="BF10" i="13"/>
  <c r="BH10" i="13" s="1"/>
  <c r="BO10" i="13"/>
  <c r="BR18" i="13"/>
  <c r="BQ16" i="13"/>
  <c r="BM17" i="13"/>
  <c r="BM13" i="13"/>
  <c r="BJ18" i="13"/>
  <c r="BQ13" i="13"/>
  <c r="BS16" i="13"/>
  <c r="BK13" i="13"/>
  <c r="BM10" i="13"/>
  <c r="BS13" i="13"/>
  <c r="BO14" i="13"/>
  <c r="BN16" i="13"/>
  <c r="BO17" i="13"/>
  <c r="BG15" i="13"/>
  <c r="BI14" i="13"/>
  <c r="BG16" i="13"/>
  <c r="BS17" i="13"/>
  <c r="BJ10" i="11"/>
  <c r="BR14" i="11"/>
  <c r="BN11" i="11"/>
  <c r="BG10" i="12"/>
  <c r="BK19" i="12"/>
  <c r="BM19" i="12"/>
  <c r="BQ14" i="12"/>
  <c r="BM12" i="12"/>
  <c r="BO13" i="12"/>
  <c r="BI16" i="12"/>
  <c r="BS17" i="12"/>
  <c r="BF17" i="12"/>
  <c r="BL17" i="12" s="1"/>
  <c r="BK14" i="12"/>
  <c r="BF19" i="12"/>
  <c r="BH19" i="12" s="1"/>
  <c r="BQ19" i="12"/>
  <c r="BG15" i="12"/>
  <c r="BM15" i="12"/>
  <c r="BO14" i="12"/>
  <c r="BG11" i="12"/>
  <c r="BM17" i="12"/>
  <c r="BQ15" i="12"/>
  <c r="BF12" i="12"/>
  <c r="BH12" i="12" s="1"/>
  <c r="BK13" i="12"/>
  <c r="BG16" i="12"/>
  <c r="BF18" i="12"/>
  <c r="BH18" i="12" s="1"/>
  <c r="BQ17" i="12"/>
  <c r="BG14" i="12"/>
  <c r="BS14" i="12"/>
  <c r="BI11" i="12"/>
  <c r="BO15" i="12"/>
  <c r="BF11" i="12"/>
  <c r="BR11" i="12" s="1"/>
  <c r="BS10" i="12"/>
  <c r="BK15" i="12"/>
  <c r="BQ13" i="12"/>
  <c r="BI17" i="12"/>
  <c r="BF13" i="12"/>
  <c r="BR13" i="12" s="1"/>
  <c r="BG12" i="12"/>
  <c r="BS19" i="12"/>
  <c r="BG17" i="12"/>
  <c r="BK10" i="12"/>
  <c r="BI13" i="12"/>
  <c r="BO12" i="12"/>
  <c r="BS15" i="12"/>
  <c r="BS13" i="12"/>
  <c r="BQ16" i="12"/>
  <c r="BQ10" i="12"/>
  <c r="BF14" i="12"/>
  <c r="BH14" i="12" s="1"/>
  <c r="BS11" i="12"/>
  <c r="BO16" i="12"/>
  <c r="BF16" i="12"/>
  <c r="BN16" i="12" s="1"/>
  <c r="BI10" i="12"/>
  <c r="BS16" i="12"/>
  <c r="BG19" i="12"/>
  <c r="BM16" i="12"/>
  <c r="BG18" i="12"/>
  <c r="BK11" i="12"/>
  <c r="BM13" i="12"/>
  <c r="BI14" i="12"/>
  <c r="BO10" i="12"/>
  <c r="BM14" i="12"/>
  <c r="BO11" i="12"/>
  <c r="BQ18" i="12"/>
  <c r="BF15" i="12"/>
  <c r="BJ15" i="12" s="1"/>
  <c r="BI15" i="12"/>
  <c r="BG13" i="12"/>
  <c r="BF10" i="12"/>
  <c r="BR10" i="12" s="1"/>
  <c r="BR11" i="11"/>
  <c r="BT11" i="11"/>
  <c r="BL11" i="11"/>
  <c r="BJ14" i="11"/>
  <c r="BQ16" i="11"/>
  <c r="BO13" i="11"/>
  <c r="BI12" i="11"/>
  <c r="BP11" i="11"/>
  <c r="BS12" i="11"/>
  <c r="BI18" i="11"/>
  <c r="BP19" i="11"/>
  <c r="BR13" i="11"/>
  <c r="BO17" i="11"/>
  <c r="BR15" i="11"/>
  <c r="BJ15" i="11"/>
  <c r="BK18" i="11"/>
  <c r="BS13" i="11"/>
  <c r="BG10" i="11"/>
  <c r="BO14" i="11"/>
  <c r="BO16" i="11"/>
  <c r="BQ11" i="11"/>
  <c r="BK15" i="11"/>
  <c r="BG18" i="11"/>
  <c r="BM12" i="11"/>
  <c r="BG16" i="11"/>
  <c r="BF16" i="11"/>
  <c r="BR16" i="11" s="1"/>
  <c r="BK16" i="11"/>
  <c r="BS19" i="11"/>
  <c r="BG12" i="11"/>
  <c r="BO19" i="11"/>
  <c r="BI16" i="11"/>
  <c r="BF17" i="11"/>
  <c r="BH17" i="11" s="1"/>
  <c r="BQ17" i="11"/>
  <c r="BK17" i="11"/>
  <c r="BT13" i="11"/>
  <c r="BM17" i="11"/>
  <c r="BF12" i="11"/>
  <c r="BR12" i="11" s="1"/>
  <c r="BG13" i="11"/>
  <c r="BO10" i="11"/>
  <c r="BQ14" i="11"/>
  <c r="BT14" i="11"/>
  <c r="BS17" i="11"/>
  <c r="BM15" i="11"/>
  <c r="BN10" i="11"/>
  <c r="BM16" i="11"/>
  <c r="BK11" i="11"/>
  <c r="BG17" i="11"/>
  <c r="BQ12" i="11"/>
  <c r="BP15" i="11"/>
  <c r="BH10" i="11"/>
  <c r="BO18" i="11"/>
  <c r="BS10" i="11"/>
  <c r="BR19" i="11"/>
  <c r="BK13" i="11"/>
  <c r="BO15" i="11"/>
  <c r="BS15" i="11"/>
  <c r="BI14" i="11"/>
  <c r="BK19" i="11"/>
  <c r="BH11" i="11"/>
  <c r="BS16" i="11"/>
  <c r="BG14" i="11"/>
  <c r="BS14" i="11"/>
  <c r="BF18" i="11"/>
  <c r="BN18" i="11" s="1"/>
  <c r="BS18" i="11"/>
  <c r="BG11" i="10"/>
  <c r="BG12" i="10"/>
  <c r="BK11" i="10"/>
  <c r="BI11" i="10"/>
  <c r="BQ18" i="10"/>
  <c r="BM19" i="10"/>
  <c r="BF19" i="10"/>
  <c r="BN19" i="10" s="1"/>
  <c r="BS18" i="10"/>
  <c r="BO19" i="10"/>
  <c r="BQ19" i="10"/>
  <c r="BG19" i="10"/>
  <c r="BS19" i="10"/>
  <c r="BI19" i="10"/>
  <c r="BK18" i="10"/>
  <c r="BF18" i="10"/>
  <c r="BR18" i="10" s="1"/>
  <c r="BG18" i="10"/>
  <c r="BI18" i="10"/>
  <c r="BM18" i="10"/>
  <c r="BO18" i="10"/>
  <c r="BK19" i="10"/>
  <c r="BS12" i="10"/>
  <c r="BF11" i="10"/>
  <c r="BP11" i="10" s="1"/>
  <c r="BQ12" i="10"/>
  <c r="BO12" i="10"/>
  <c r="BS11" i="10"/>
  <c r="BM12" i="10"/>
  <c r="BQ11" i="10"/>
  <c r="BF12" i="10"/>
  <c r="BT12" i="10" s="1"/>
  <c r="BF17" i="10"/>
  <c r="BH17" i="10" s="1"/>
  <c r="BQ17" i="10"/>
  <c r="BS16" i="10"/>
  <c r="BF16" i="10"/>
  <c r="BL16" i="10" s="1"/>
  <c r="BG16" i="10"/>
  <c r="BI16" i="10"/>
  <c r="BK16" i="10"/>
  <c r="BG17" i="10"/>
  <c r="BM16" i="10"/>
  <c r="BI17" i="10"/>
  <c r="BO16" i="10"/>
  <c r="BK17" i="10"/>
  <c r="BQ16" i="10"/>
  <c r="BM17" i="10"/>
  <c r="BO17" i="10"/>
  <c r="BS17" i="10"/>
  <c r="BK12" i="10"/>
  <c r="BQ10" i="10"/>
  <c r="BF14" i="10"/>
  <c r="BP14" i="10" s="1"/>
  <c r="BF13" i="10"/>
  <c r="BL13" i="10" s="1"/>
  <c r="BS10" i="10"/>
  <c r="BG13" i="10"/>
  <c r="BM10" i="10"/>
  <c r="BI13" i="10"/>
  <c r="BK10" i="10"/>
  <c r="BK13" i="10"/>
  <c r="BG14" i="10"/>
  <c r="BM13" i="10"/>
  <c r="BI14" i="10"/>
  <c r="BF15" i="10"/>
  <c r="BR15" i="10" s="1"/>
  <c r="BO13" i="10"/>
  <c r="BK14" i="10"/>
  <c r="BG15" i="10"/>
  <c r="BQ13" i="10"/>
  <c r="BM14" i="10"/>
  <c r="BI15" i="10"/>
  <c r="BS13" i="10"/>
  <c r="BO14" i="10"/>
  <c r="BK15" i="10"/>
  <c r="BQ14" i="10"/>
  <c r="BM15" i="10"/>
  <c r="BS14" i="10"/>
  <c r="BO15" i="10"/>
  <c r="BI10" i="10"/>
  <c r="BQ15" i="10"/>
  <c r="BF10" i="10"/>
  <c r="BH10" i="10" s="1"/>
  <c r="BG10" i="10"/>
  <c r="BS15" i="10"/>
  <c r="BO10" i="10"/>
  <c r="BF16" i="9"/>
  <c r="BN16" i="9" s="1"/>
  <c r="BI15" i="9"/>
  <c r="BQ11" i="9"/>
  <c r="BF18" i="9"/>
  <c r="BJ18" i="9" s="1"/>
  <c r="BI18" i="9"/>
  <c r="BJ25" i="9"/>
  <c r="BI13" i="9"/>
  <c r="BP25" i="9"/>
  <c r="BK16" i="9"/>
  <c r="BK15" i="9"/>
  <c r="BG10" i="9"/>
  <c r="BG13" i="9"/>
  <c r="BQ13" i="9"/>
  <c r="BF19" i="9"/>
  <c r="BP19" i="9" s="1"/>
  <c r="BG19" i="9"/>
  <c r="BO18" i="9"/>
  <c r="BK18" i="9"/>
  <c r="BK19" i="9"/>
  <c r="BM14" i="9"/>
  <c r="BQ10" i="9"/>
  <c r="BG18" i="9"/>
  <c r="BM12" i="9"/>
  <c r="BI19" i="9"/>
  <c r="BS13" i="9"/>
  <c r="BO14" i="9"/>
  <c r="BG16" i="9"/>
  <c r="BS15" i="9"/>
  <c r="BF10" i="9"/>
  <c r="BT10" i="9" s="1"/>
  <c r="BS11" i="9"/>
  <c r="BF14" i="9"/>
  <c r="BL14" i="9" s="1"/>
  <c r="BQ18" i="9"/>
  <c r="BG14" i="9"/>
  <c r="BI12" i="9"/>
  <c r="BS19" i="9"/>
  <c r="BM15" i="9"/>
  <c r="BM19" i="9"/>
  <c r="BS14" i="9"/>
  <c r="BQ14" i="9"/>
  <c r="BM18" i="9"/>
  <c r="BO15" i="9"/>
  <c r="BK13" i="9"/>
  <c r="BQ12" i="9"/>
  <c r="BO16" i="9"/>
  <c r="BO12" i="9"/>
  <c r="BG17" i="9"/>
  <c r="BF11" i="9"/>
  <c r="BP11" i="9" s="1"/>
  <c r="BI16" i="9"/>
  <c r="BQ17" i="9"/>
  <c r="BS17" i="9"/>
  <c r="BQ16" i="9"/>
  <c r="BS16" i="9"/>
  <c r="BF17" i="9"/>
  <c r="BT17" i="9" s="1"/>
  <c r="BO17" i="9"/>
  <c r="BK10" i="9"/>
  <c r="BM13" i="9"/>
  <c r="BM10" i="9"/>
  <c r="BI14" i="9"/>
  <c r="BI11" i="9"/>
  <c r="BK11" i="9"/>
  <c r="BI10" i="9"/>
  <c r="BL25" i="9"/>
  <c r="BF13" i="9"/>
  <c r="BR13" i="9" s="1"/>
  <c r="BF12" i="9"/>
  <c r="BT12" i="9" s="1"/>
  <c r="BF15" i="9"/>
  <c r="BR15" i="9" s="1"/>
  <c r="BR25" i="9"/>
  <c r="BS12" i="9"/>
  <c r="BN25" i="9"/>
  <c r="BG11" i="9"/>
  <c r="BK14" i="9"/>
  <c r="BS10" i="9"/>
  <c r="BG15" i="9"/>
  <c r="BH25" i="9"/>
  <c r="BO18" i="8"/>
  <c r="BF16" i="8"/>
  <c r="BL16" i="8" s="1"/>
  <c r="BO15" i="8"/>
  <c r="BF12" i="8"/>
  <c r="BP12" i="8" s="1"/>
  <c r="BT25" i="8"/>
  <c r="BK17" i="8"/>
  <c r="BF17" i="8"/>
  <c r="BP17" i="8" s="1"/>
  <c r="BG17" i="8"/>
  <c r="BJ14" i="8"/>
  <c r="BM17" i="8"/>
  <c r="BS16" i="8"/>
  <c r="BQ16" i="8"/>
  <c r="BO17" i="8"/>
  <c r="BQ17" i="8"/>
  <c r="BS17" i="8"/>
  <c r="BG15" i="8"/>
  <c r="BT14" i="8"/>
  <c r="BQ10" i="8"/>
  <c r="BM13" i="8"/>
  <c r="BQ18" i="8"/>
  <c r="BL14" i="8"/>
  <c r="BF15" i="8"/>
  <c r="BL15" i="8" s="1"/>
  <c r="BQ13" i="8"/>
  <c r="BS12" i="8"/>
  <c r="BI11" i="8"/>
  <c r="BK11" i="8"/>
  <c r="BM14" i="8"/>
  <c r="BK14" i="8"/>
  <c r="BM16" i="8"/>
  <c r="BO14" i="8"/>
  <c r="BI15" i="8"/>
  <c r="BF10" i="8"/>
  <c r="BP10" i="8" s="1"/>
  <c r="BI16" i="8"/>
  <c r="BG16" i="8"/>
  <c r="BS10" i="8"/>
  <c r="BM11" i="8"/>
  <c r="BS13" i="8"/>
  <c r="BK15" i="8"/>
  <c r="BI10" i="8"/>
  <c r="BP14" i="8"/>
  <c r="BK10" i="8"/>
  <c r="BG10" i="8"/>
  <c r="BS15" i="8"/>
  <c r="BM10" i="8"/>
  <c r="BO10" i="8"/>
  <c r="BG14" i="8"/>
  <c r="BI14" i="8"/>
  <c r="BF11" i="8"/>
  <c r="BR11" i="8" s="1"/>
  <c r="BG18" i="8"/>
  <c r="BK18" i="8"/>
  <c r="BK12" i="8"/>
  <c r="BF13" i="8"/>
  <c r="BJ13" i="8" s="1"/>
  <c r="BI17" i="8"/>
  <c r="BS18" i="8"/>
  <c r="BG19" i="8"/>
  <c r="BQ11" i="8"/>
  <c r="BM12" i="8"/>
  <c r="BR14" i="8"/>
  <c r="BK16" i="8"/>
  <c r="BO11" i="8"/>
  <c r="BG11" i="8"/>
  <c r="BQ15" i="8"/>
  <c r="BI19" i="8"/>
  <c r="BG13" i="8"/>
  <c r="BI18" i="8"/>
  <c r="BI12" i="8"/>
  <c r="BK19" i="8"/>
  <c r="BM19" i="8"/>
  <c r="BO19" i="8"/>
  <c r="BF19" i="8"/>
  <c r="BR19" i="8" s="1"/>
  <c r="BQ14" i="8"/>
  <c r="BM15" i="8"/>
  <c r="BF18" i="8"/>
  <c r="BN18" i="8" s="1"/>
  <c r="BI13" i="8"/>
  <c r="BQ19" i="8"/>
  <c r="BS14" i="8"/>
  <c r="BG12" i="8"/>
  <c r="BO16" i="8"/>
  <c r="BN12" i="5"/>
  <c r="BH12" i="5"/>
  <c r="BQ11" i="7"/>
  <c r="BF17" i="7"/>
  <c r="BT17" i="7" s="1"/>
  <c r="BS16" i="7"/>
  <c r="BI16" i="7"/>
  <c r="BO17" i="7"/>
  <c r="BQ17" i="7"/>
  <c r="BS17" i="7"/>
  <c r="BI13" i="7"/>
  <c r="BK12" i="7"/>
  <c r="BF11" i="7"/>
  <c r="BN11" i="7" s="1"/>
  <c r="BK10" i="7"/>
  <c r="BS11" i="7"/>
  <c r="BG13" i="7"/>
  <c r="BO12" i="7"/>
  <c r="BS18" i="7"/>
  <c r="BT25" i="7"/>
  <c r="BQ14" i="7"/>
  <c r="BK13" i="7"/>
  <c r="BN25" i="7"/>
  <c r="BK19" i="7"/>
  <c r="BG14" i="7"/>
  <c r="BM12" i="7"/>
  <c r="BS19" i="7"/>
  <c r="BM17" i="7"/>
  <c r="BO14" i="7"/>
  <c r="BM19" i="7"/>
  <c r="BI12" i="7"/>
  <c r="BI18" i="7"/>
  <c r="BO11" i="7"/>
  <c r="BK11" i="7"/>
  <c r="BQ15" i="7"/>
  <c r="BF15" i="7"/>
  <c r="BL15" i="7" s="1"/>
  <c r="BO18" i="7"/>
  <c r="BI10" i="7"/>
  <c r="BO13" i="7"/>
  <c r="BM15" i="7"/>
  <c r="BI17" i="7"/>
  <c r="BS12" i="7"/>
  <c r="BK14" i="7"/>
  <c r="BM13" i="7"/>
  <c r="BF18" i="7"/>
  <c r="BP18" i="7" s="1"/>
  <c r="BI19" i="7"/>
  <c r="BG10" i="7"/>
  <c r="BQ10" i="7"/>
  <c r="BF19" i="7"/>
  <c r="BP19" i="7" s="1"/>
  <c r="BG16" i="7"/>
  <c r="BK16" i="7"/>
  <c r="BM11" i="7"/>
  <c r="BO19" i="7"/>
  <c r="BQ16" i="7"/>
  <c r="BG12" i="7"/>
  <c r="BF13" i="7"/>
  <c r="BT13" i="7" s="1"/>
  <c r="BI11" i="7"/>
  <c r="BS10" i="7"/>
  <c r="BF14" i="7"/>
  <c r="BR14" i="7" s="1"/>
  <c r="BM18" i="7"/>
  <c r="BQ12" i="7"/>
  <c r="BO16" i="7"/>
  <c r="BO10" i="7"/>
  <c r="BG19" i="7"/>
  <c r="BQ13" i="7"/>
  <c r="BH25" i="7"/>
  <c r="BP25" i="7"/>
  <c r="BF12" i="7"/>
  <c r="BR12" i="7" s="1"/>
  <c r="BQ18" i="7"/>
  <c r="BM16" i="7"/>
  <c r="BF16" i="7"/>
  <c r="BT16" i="7" s="1"/>
  <c r="BK15" i="7"/>
  <c r="BI14" i="7"/>
  <c r="BJ25" i="7"/>
  <c r="BM14" i="7"/>
  <c r="BI15" i="7"/>
  <c r="BG15" i="7"/>
  <c r="BK18" i="7"/>
  <c r="BF10" i="7"/>
  <c r="BR10" i="7" s="1"/>
  <c r="BM18" i="6"/>
  <c r="BI14" i="6"/>
  <c r="BI17" i="6"/>
  <c r="BM16" i="6"/>
  <c r="BI12" i="6"/>
  <c r="BF15" i="6"/>
  <c r="BH15" i="6" s="1"/>
  <c r="BO18" i="6"/>
  <c r="BG17" i="6"/>
  <c r="BK18" i="6"/>
  <c r="BK16" i="6"/>
  <c r="BK19" i="6"/>
  <c r="BQ14" i="6"/>
  <c r="BF19" i="6"/>
  <c r="BH19" i="6" s="1"/>
  <c r="BG18" i="6"/>
  <c r="BF13" i="6"/>
  <c r="BL13" i="6" s="1"/>
  <c r="BS14" i="6"/>
  <c r="BF18" i="6"/>
  <c r="BH18" i="6" s="1"/>
  <c r="BQ16" i="6"/>
  <c r="BQ11" i="6"/>
  <c r="BM12" i="6"/>
  <c r="BI15" i="6"/>
  <c r="BK15" i="6"/>
  <c r="BM15" i="6"/>
  <c r="BM14" i="6"/>
  <c r="BO10" i="6"/>
  <c r="BI10" i="6"/>
  <c r="BK10" i="6"/>
  <c r="BM10" i="6"/>
  <c r="BO15" i="6"/>
  <c r="BG13" i="6"/>
  <c r="BG19" i="6"/>
  <c r="BQ19" i="6"/>
  <c r="BI13" i="6"/>
  <c r="BO19" i="6"/>
  <c r="BS13" i="6"/>
  <c r="BK11" i="6"/>
  <c r="BF10" i="6"/>
  <c r="BH10" i="6" s="1"/>
  <c r="BQ18" i="6"/>
  <c r="BS11" i="6"/>
  <c r="BG15" i="6"/>
  <c r="BK13" i="6"/>
  <c r="BQ10" i="6"/>
  <c r="BF12" i="6"/>
  <c r="BT12" i="6" s="1"/>
  <c r="BO13" i="6"/>
  <c r="BS12" i="6"/>
  <c r="BM13" i="6"/>
  <c r="BS10" i="6"/>
  <c r="BK12" i="6"/>
  <c r="BS19" i="6"/>
  <c r="BQ15" i="6"/>
  <c r="BI11" i="6"/>
  <c r="BS18" i="6"/>
  <c r="BG11" i="6"/>
  <c r="BS15" i="6"/>
  <c r="BF14" i="6"/>
  <c r="BH14" i="6" s="1"/>
  <c r="BM19" i="6"/>
  <c r="BG10" i="6"/>
  <c r="BO12" i="6"/>
  <c r="BM11" i="6"/>
  <c r="BG12" i="6"/>
  <c r="BK14" i="6"/>
  <c r="BG14" i="6"/>
  <c r="BF11" i="6"/>
  <c r="BN11" i="6" s="1"/>
  <c r="BF17" i="6"/>
  <c r="BR17" i="6" s="1"/>
  <c r="BF16" i="6"/>
  <c r="BH16" i="6" s="1"/>
  <c r="BG16" i="6"/>
  <c r="BM17" i="6"/>
  <c r="BS16" i="6"/>
  <c r="BQ17" i="6"/>
  <c r="BS17" i="6"/>
  <c r="BI16" i="6"/>
  <c r="BO14" i="6"/>
  <c r="BL12" i="5"/>
  <c r="BP12" i="5"/>
  <c r="BJ12" i="5"/>
  <c r="BR12" i="5"/>
  <c r="BL11" i="5"/>
  <c r="BP11" i="5"/>
  <c r="BN11" i="5"/>
  <c r="BR11" i="5"/>
  <c r="BH11" i="5"/>
  <c r="BJ11" i="5"/>
  <c r="BQ18" i="5"/>
  <c r="BQ14" i="5"/>
  <c r="BM15" i="5"/>
  <c r="BO10" i="5"/>
  <c r="BF19" i="5"/>
  <c r="BJ19" i="5" s="1"/>
  <c r="BS14" i="5"/>
  <c r="BS10" i="5"/>
  <c r="BO15" i="5"/>
  <c r="BK16" i="5"/>
  <c r="BM18" i="5"/>
  <c r="BQ19" i="5"/>
  <c r="BG13" i="5"/>
  <c r="BS18" i="5"/>
  <c r="BI16" i="5"/>
  <c r="BS17" i="5"/>
  <c r="BG16" i="5"/>
  <c r="BO19" i="5"/>
  <c r="BM13" i="5"/>
  <c r="BF14" i="5"/>
  <c r="BN14" i="5" s="1"/>
  <c r="BI14" i="5"/>
  <c r="BI13" i="5"/>
  <c r="BS16" i="5"/>
  <c r="BG17" i="5"/>
  <c r="BL16" i="5"/>
  <c r="BF10" i="5"/>
  <c r="BJ10" i="5" s="1"/>
  <c r="BT16" i="5"/>
  <c r="BQ17" i="5"/>
  <c r="BK18" i="5"/>
  <c r="BM19" i="5"/>
  <c r="BQ13" i="5"/>
  <c r="BQ15" i="5"/>
  <c r="BF18" i="5"/>
  <c r="BR18" i="5" s="1"/>
  <c r="BK10" i="5"/>
  <c r="BI15" i="5"/>
  <c r="BK13" i="5"/>
  <c r="BM16" i="5"/>
  <c r="BQ10" i="5"/>
  <c r="BM14" i="5"/>
  <c r="BG14" i="5"/>
  <c r="BI17" i="5"/>
  <c r="BS15" i="5"/>
  <c r="BM10" i="5"/>
  <c r="BH16" i="5"/>
  <c r="BP16" i="5"/>
  <c r="BQ16" i="5"/>
  <c r="BN16" i="5"/>
  <c r="BG18" i="5"/>
  <c r="BI19" i="5"/>
  <c r="BF13" i="5"/>
  <c r="BH13" i="5" s="1"/>
  <c r="BF15" i="5"/>
  <c r="BP15" i="5" s="1"/>
  <c r="BI10" i="5"/>
  <c r="BK19" i="5"/>
  <c r="BM17" i="5"/>
  <c r="BO18" i="5"/>
  <c r="BK14" i="5"/>
  <c r="BI18" i="5"/>
  <c r="BG15" i="5"/>
  <c r="BR16" i="5"/>
  <c r="BO17" i="5"/>
  <c r="BG19" i="5"/>
  <c r="BF17" i="5"/>
  <c r="BL17" i="5" s="1"/>
  <c r="BN13" i="4"/>
  <c r="BP19" i="4"/>
  <c r="BR15" i="4"/>
  <c r="BM12" i="4"/>
  <c r="BF10" i="4"/>
  <c r="BR10" i="4" s="1"/>
  <c r="BN15" i="4"/>
  <c r="BM15" i="4"/>
  <c r="BI15" i="4"/>
  <c r="BG17" i="4"/>
  <c r="BT13" i="4"/>
  <c r="BI18" i="4"/>
  <c r="BP15" i="4"/>
  <c r="BT15" i="4"/>
  <c r="BI13" i="4"/>
  <c r="BM13" i="4"/>
  <c r="BI14" i="4"/>
  <c r="BL19" i="4"/>
  <c r="BI16" i="4"/>
  <c r="BM16" i="4"/>
  <c r="BO17" i="4"/>
  <c r="BS12" i="4"/>
  <c r="BF18" i="4"/>
  <c r="BR18" i="4" s="1"/>
  <c r="BN19" i="4"/>
  <c r="BH19" i="4"/>
  <c r="BF14" i="4"/>
  <c r="BJ14" i="4" s="1"/>
  <c r="BI17" i="4"/>
  <c r="BF16" i="4"/>
  <c r="BH16" i="4" s="1"/>
  <c r="BS11" i="4"/>
  <c r="BO12" i="4"/>
  <c r="BG14" i="4"/>
  <c r="BO11" i="4"/>
  <c r="BT25" i="4"/>
  <c r="BR25" i="4"/>
  <c r="BP25" i="4"/>
  <c r="BK11" i="4"/>
  <c r="BG12" i="4"/>
  <c r="BK10" i="4"/>
  <c r="BI10" i="4"/>
  <c r="BK19" i="4"/>
  <c r="BG13" i="4"/>
  <c r="BP13" i="4"/>
  <c r="BN25" i="4"/>
  <c r="BQ15" i="4"/>
  <c r="BM17" i="4"/>
  <c r="BH13" i="4"/>
  <c r="BF11" i="4"/>
  <c r="BR11" i="4" s="1"/>
  <c r="BI11" i="4"/>
  <c r="BG11" i="4"/>
  <c r="BS17" i="4"/>
  <c r="BK18" i="4"/>
  <c r="BI12" i="4"/>
  <c r="BQ19" i="4"/>
  <c r="BQ13" i="4"/>
  <c r="BG19" i="4"/>
  <c r="BJ15" i="4"/>
  <c r="BM14" i="4"/>
  <c r="BO14" i="4"/>
  <c r="BK15" i="4"/>
  <c r="BF17" i="4"/>
  <c r="BL17" i="4" s="1"/>
  <c r="BO10" i="4"/>
  <c r="BK16" i="4"/>
  <c r="BL25" i="4"/>
  <c r="BS10" i="4"/>
  <c r="BK12" i="4"/>
  <c r="BK17" i="4"/>
  <c r="BK14" i="4"/>
  <c r="BK13" i="4"/>
  <c r="BM18" i="4"/>
  <c r="BR19" i="4"/>
  <c r="BO19" i="4"/>
  <c r="BG18" i="4"/>
  <c r="BQ14" i="4"/>
  <c r="BS19" i="4"/>
  <c r="BJ19" i="4"/>
  <c r="BM11" i="4"/>
  <c r="BQ17" i="4"/>
  <c r="BO16" i="4"/>
  <c r="BQ16" i="4"/>
  <c r="BO18" i="4"/>
  <c r="BT19" i="4"/>
  <c r="BS18" i="4"/>
  <c r="BS13" i="4"/>
  <c r="BM10" i="4"/>
  <c r="BQ10" i="4"/>
  <c r="BH15" i="4"/>
  <c r="BF12" i="4"/>
  <c r="BR12" i="4" s="1"/>
  <c r="BS15" i="4"/>
  <c r="BT11" i="3"/>
  <c r="BR11" i="3"/>
  <c r="BP11" i="3"/>
  <c r="BN11" i="3"/>
  <c r="BH11" i="3"/>
  <c r="BL11" i="3"/>
  <c r="BJ11" i="3"/>
  <c r="BR15" i="3"/>
  <c r="BP15" i="3"/>
  <c r="BN15" i="3"/>
  <c r="BT15" i="3"/>
  <c r="BL15" i="3"/>
  <c r="BJ15" i="3"/>
  <c r="BH15" i="3"/>
  <c r="BM15" i="3"/>
  <c r="BG10" i="3"/>
  <c r="BO15" i="3"/>
  <c r="BQ10" i="3"/>
  <c r="BI10" i="3"/>
  <c r="BI14" i="3"/>
  <c r="BF10" i="3"/>
  <c r="BJ18" i="3"/>
  <c r="BH18" i="3"/>
  <c r="BT18" i="3"/>
  <c r="BR18" i="3"/>
  <c r="BP18" i="3"/>
  <c r="BN18" i="3"/>
  <c r="BL18" i="3"/>
  <c r="BT19" i="3"/>
  <c r="BR19" i="3"/>
  <c r="BP19" i="3"/>
  <c r="BN19" i="3"/>
  <c r="BL19" i="3"/>
  <c r="BJ19" i="3"/>
  <c r="BH19" i="3"/>
  <c r="BO11" i="3"/>
  <c r="BK12" i="3"/>
  <c r="BS12" i="3"/>
  <c r="BQ11" i="3"/>
  <c r="BM12" i="3"/>
  <c r="BS15" i="3"/>
  <c r="BQ13" i="3"/>
  <c r="BF12" i="3"/>
  <c r="BS17" i="3"/>
  <c r="BM16" i="3"/>
  <c r="BF13" i="3"/>
  <c r="BG11" i="3"/>
  <c r="BF16" i="3"/>
  <c r="BI13" i="3"/>
  <c r="BK15" i="3"/>
  <c r="BK14" i="3"/>
  <c r="BI16" i="3"/>
  <c r="BO12" i="3"/>
  <c r="BK16" i="3"/>
  <c r="BG15" i="3"/>
  <c r="BO16" i="3"/>
  <c r="BK17" i="3"/>
  <c r="BM11" i="3"/>
  <c r="BK11" i="3"/>
  <c r="BO13" i="3"/>
  <c r="BM13" i="3"/>
  <c r="BO17" i="3"/>
  <c r="BQ15" i="3"/>
  <c r="BF17" i="3"/>
  <c r="BO10" i="3"/>
  <c r="BM10" i="3"/>
  <c r="BG17" i="3"/>
  <c r="BK10" i="3"/>
  <c r="BQ16" i="3"/>
  <c r="BM17" i="3"/>
  <c r="BQ12" i="3"/>
  <c r="BG16" i="3"/>
  <c r="BI11" i="3"/>
  <c r="BQ17" i="3"/>
  <c r="BO14" i="3"/>
  <c r="BI15" i="3"/>
  <c r="BM14" i="3"/>
  <c r="BS10" i="3"/>
  <c r="BG13" i="3"/>
  <c r="BF14" i="3"/>
  <c r="BK13" i="3"/>
  <c r="BS16" i="3"/>
  <c r="BM14" i="2"/>
  <c r="BG15" i="2"/>
  <c r="BK14" i="2"/>
  <c r="BM17" i="2"/>
  <c r="BO13" i="2"/>
  <c r="BI10" i="2"/>
  <c r="BQ11" i="2"/>
  <c r="BF10" i="2"/>
  <c r="BG14" i="2"/>
  <c r="BM12" i="2"/>
  <c r="BK13" i="2"/>
  <c r="BS11" i="2"/>
  <c r="BI17" i="2"/>
  <c r="BF14" i="2"/>
  <c r="BO12" i="2"/>
  <c r="BM16" i="2"/>
  <c r="BI13" i="2"/>
  <c r="BS12" i="2"/>
  <c r="BQ15" i="2"/>
  <c r="BK12" i="2"/>
  <c r="BF11" i="2"/>
  <c r="BG10" i="2"/>
  <c r="BG17" i="2"/>
  <c r="BK16" i="2"/>
  <c r="BS17" i="2"/>
  <c r="BS16" i="2"/>
  <c r="BQ17" i="2"/>
  <c r="BO17" i="2"/>
  <c r="BG11" i="2"/>
  <c r="BF12" i="2"/>
  <c r="BG16" i="2"/>
  <c r="BG12" i="2"/>
  <c r="BQ16" i="2"/>
  <c r="BO14" i="2"/>
  <c r="BT19" i="2"/>
  <c r="BR19" i="2"/>
  <c r="BP19" i="2"/>
  <c r="BN19" i="2"/>
  <c r="BL19" i="2"/>
  <c r="BJ19" i="2"/>
  <c r="BH19" i="2"/>
  <c r="BS13" i="2"/>
  <c r="BO15" i="2"/>
  <c r="BS14" i="2"/>
  <c r="BM13" i="2"/>
  <c r="BG13" i="2"/>
  <c r="BI14" i="2"/>
  <c r="BS10" i="2"/>
  <c r="BQ10" i="2"/>
  <c r="BF15" i="2"/>
  <c r="BO10" i="2"/>
  <c r="BM10" i="2"/>
  <c r="BK10" i="2"/>
  <c r="BF16" i="2"/>
  <c r="BQ14" i="2"/>
  <c r="BF13" i="2"/>
  <c r="BF17" i="2"/>
  <c r="BJ18" i="2"/>
  <c r="BH18" i="2"/>
  <c r="BT18" i="2"/>
  <c r="BR18" i="2"/>
  <c r="BP18" i="2"/>
  <c r="BN18" i="2"/>
  <c r="BL18" i="2"/>
  <c r="BO11" i="2"/>
  <c r="BQ12" i="2"/>
  <c r="BM11" i="2"/>
  <c r="BJ12" i="17" l="1"/>
  <c r="BJ19" i="11"/>
  <c r="BN18" i="17"/>
  <c r="BT18" i="17"/>
  <c r="BH19" i="19"/>
  <c r="BH23" i="60"/>
  <c r="BR10" i="11"/>
  <c r="BJ18" i="17"/>
  <c r="BL11" i="18"/>
  <c r="BH13" i="24"/>
  <c r="BH23" i="61"/>
  <c r="BN27" i="61"/>
  <c r="BL13" i="4"/>
  <c r="BS18" i="33"/>
  <c r="BO18" i="58"/>
  <c r="BH19" i="20"/>
  <c r="BL19" i="11"/>
  <c r="BR16" i="13"/>
  <c r="BJ10" i="15"/>
  <c r="BJ19" i="19"/>
  <c r="BQ19" i="39"/>
  <c r="BI18" i="52"/>
  <c r="BH28" i="61"/>
  <c r="BR12" i="17"/>
  <c r="BP14" i="13"/>
  <c r="BH14" i="13"/>
  <c r="BN19" i="11"/>
  <c r="BH12" i="17"/>
  <c r="BQ19" i="61"/>
  <c r="BH14" i="8"/>
  <c r="BR14" i="13"/>
  <c r="BQ12" i="55"/>
  <c r="BR28" i="61"/>
  <c r="BT27" i="61"/>
  <c r="BO18" i="34"/>
  <c r="BP19" i="20"/>
  <c r="BN19" i="20"/>
  <c r="BT12" i="17"/>
  <c r="BT16" i="13"/>
  <c r="BL14" i="13"/>
  <c r="BR12" i="14"/>
  <c r="BP16" i="18"/>
  <c r="BN19" i="23"/>
  <c r="BP12" i="25"/>
  <c r="BF18" i="32"/>
  <c r="BJ18" i="32" s="1"/>
  <c r="BI19" i="42"/>
  <c r="BK19" i="46"/>
  <c r="BQ18" i="59"/>
  <c r="BM19" i="60"/>
  <c r="BQ16" i="36"/>
  <c r="BH12" i="22"/>
  <c r="BS18" i="27"/>
  <c r="BT27" i="60"/>
  <c r="BN28" i="61"/>
  <c r="BJ16" i="13"/>
  <c r="BL12" i="17"/>
  <c r="BL10" i="15"/>
  <c r="BN15" i="11"/>
  <c r="BJ13" i="11"/>
  <c r="BL10" i="11"/>
  <c r="BL13" i="11"/>
  <c r="BT15" i="11"/>
  <c r="BN11" i="18"/>
  <c r="BN16" i="18"/>
  <c r="BL19" i="23"/>
  <c r="BT12" i="25"/>
  <c r="BF19" i="27"/>
  <c r="BL19" i="27" s="1"/>
  <c r="BF19" i="33"/>
  <c r="BJ19" i="33" s="1"/>
  <c r="BN25" i="60"/>
  <c r="BN23" i="61"/>
  <c r="BH13" i="11"/>
  <c r="BJ12" i="14"/>
  <c r="BL19" i="19"/>
  <c r="BK18" i="32"/>
  <c r="BT19" i="11"/>
  <c r="BL16" i="13"/>
  <c r="BP12" i="17"/>
  <c r="BL15" i="11"/>
  <c r="BN13" i="15"/>
  <c r="BH12" i="25"/>
  <c r="BH27" i="60"/>
  <c r="BP27" i="61"/>
  <c r="BQ18" i="61"/>
  <c r="BJ12" i="25"/>
  <c r="BM19" i="28"/>
  <c r="BI19" i="38"/>
  <c r="BQ19" i="56"/>
  <c r="BT25" i="60"/>
  <c r="BH25" i="61"/>
  <c r="BT16" i="18"/>
  <c r="BH10" i="15"/>
  <c r="BR13" i="4"/>
  <c r="BN13" i="11"/>
  <c r="BR19" i="23"/>
  <c r="BI18" i="38"/>
  <c r="BO19" i="58"/>
  <c r="BP19" i="23"/>
  <c r="BL13" i="24"/>
  <c r="BN25" i="61"/>
  <c r="BH16" i="18"/>
  <c r="BR12" i="25"/>
  <c r="BO19" i="38"/>
  <c r="BL23" i="61"/>
  <c r="BG14" i="52"/>
  <c r="BP10" i="11"/>
  <c r="BR13" i="15"/>
  <c r="BR11" i="18"/>
  <c r="BR12" i="22"/>
  <c r="BJ19" i="23"/>
  <c r="BR25" i="60"/>
  <c r="BO18" i="27"/>
  <c r="BO19" i="45"/>
  <c r="BS19" i="54"/>
  <c r="BG18" i="59"/>
  <c r="BS19" i="27"/>
  <c r="BS18" i="45"/>
  <c r="BL27" i="60"/>
  <c r="BO19" i="27"/>
  <c r="BF19" i="42"/>
  <c r="BJ19" i="42" s="1"/>
  <c r="BM19" i="45"/>
  <c r="BM19" i="27"/>
  <c r="BG19" i="28"/>
  <c r="BK19" i="42"/>
  <c r="BQ18" i="45"/>
  <c r="BF19" i="52"/>
  <c r="BR19" i="52" s="1"/>
  <c r="BQ18" i="27"/>
  <c r="BO18" i="42"/>
  <c r="BT28" i="58"/>
  <c r="BG16" i="36"/>
  <c r="BO19" i="42"/>
  <c r="BM14" i="55"/>
  <c r="BS18" i="61"/>
  <c r="BQ19" i="51"/>
  <c r="BO11" i="55"/>
  <c r="BF17" i="36"/>
  <c r="BR23" i="60"/>
  <c r="BO18" i="29"/>
  <c r="BF16" i="36"/>
  <c r="BN16" i="36" s="1"/>
  <c r="BS19" i="37"/>
  <c r="BT22" i="59"/>
  <c r="BP25" i="61"/>
  <c r="BO16" i="36"/>
  <c r="BI18" i="29"/>
  <c r="BG19" i="33"/>
  <c r="BK18" i="37"/>
  <c r="BK19" i="60"/>
  <c r="BK19" i="58"/>
  <c r="BO18" i="28"/>
  <c r="BG19" i="29"/>
  <c r="BK18" i="33"/>
  <c r="BM18" i="34"/>
  <c r="BG19" i="37"/>
  <c r="BK18" i="28"/>
  <c r="BF19" i="29"/>
  <c r="BJ19" i="29" s="1"/>
  <c r="BI19" i="33"/>
  <c r="BK18" i="34"/>
  <c r="BO18" i="36"/>
  <c r="BS19" i="39"/>
  <c r="BQ18" i="46"/>
  <c r="BP22" i="61"/>
  <c r="BM18" i="28"/>
  <c r="BM18" i="33"/>
  <c r="BG18" i="34"/>
  <c r="BM18" i="39"/>
  <c r="BK19" i="28"/>
  <c r="BG18" i="33"/>
  <c r="BF18" i="34"/>
  <c r="BN18" i="34" s="1"/>
  <c r="BO19" i="36"/>
  <c r="BM19" i="36"/>
  <c r="BO19" i="39"/>
  <c r="BO17" i="52"/>
  <c r="BK15" i="52"/>
  <c r="BS12" i="55"/>
  <c r="BF19" i="28"/>
  <c r="BH19" i="28" s="1"/>
  <c r="BQ15" i="52"/>
  <c r="BN22" i="59"/>
  <c r="BI18" i="28"/>
  <c r="BO19" i="33"/>
  <c r="BM19" i="39"/>
  <c r="BG18" i="28"/>
  <c r="BI18" i="32"/>
  <c r="BK18" i="46"/>
  <c r="BS19" i="28"/>
  <c r="BG19" i="32"/>
  <c r="BI18" i="44"/>
  <c r="BO19" i="54"/>
  <c r="BS18" i="59"/>
  <c r="BO19" i="28"/>
  <c r="BF19" i="32"/>
  <c r="BH19" i="32" s="1"/>
  <c r="BO18" i="33"/>
  <c r="BK18" i="44"/>
  <c r="BM18" i="45"/>
  <c r="BS19" i="59"/>
  <c r="BS18" i="28"/>
  <c r="BM18" i="32"/>
  <c r="BK18" i="45"/>
  <c r="BM19" i="59"/>
  <c r="BL10" i="9"/>
  <c r="BK18" i="27"/>
  <c r="BK17" i="36"/>
  <c r="BI19" i="39"/>
  <c r="BI19" i="45"/>
  <c r="BI18" i="27"/>
  <c r="BS19" i="45"/>
  <c r="BO16" i="52"/>
  <c r="BF18" i="56"/>
  <c r="BT18" i="56" s="1"/>
  <c r="BF19" i="61"/>
  <c r="BJ19" i="61" s="1"/>
  <c r="BH27" i="61"/>
  <c r="BM18" i="27"/>
  <c r="BK19" i="45"/>
  <c r="BI19" i="51"/>
  <c r="BM10" i="52"/>
  <c r="BS19" i="56"/>
  <c r="BN12" i="25"/>
  <c r="BG18" i="27"/>
  <c r="BM18" i="42"/>
  <c r="BO18" i="45"/>
  <c r="BS16" i="55"/>
  <c r="BF16" i="58"/>
  <c r="BR16" i="58" s="1"/>
  <c r="BI19" i="27"/>
  <c r="BF19" i="45"/>
  <c r="BR19" i="45" s="1"/>
  <c r="BS15" i="55"/>
  <c r="BK15" i="58"/>
  <c r="BH27" i="59"/>
  <c r="BP27" i="60"/>
  <c r="BG19" i="27"/>
  <c r="BG19" i="44"/>
  <c r="BF18" i="45"/>
  <c r="BH18" i="45" s="1"/>
  <c r="BI12" i="55"/>
  <c r="BM18" i="44"/>
  <c r="BQ19" i="45"/>
  <c r="BQ17" i="55"/>
  <c r="BF17" i="55"/>
  <c r="BN17" i="55" s="1"/>
  <c r="BN27" i="60"/>
  <c r="BI19" i="32"/>
  <c r="BO18" i="32"/>
  <c r="BG18" i="32"/>
  <c r="BS19" i="32"/>
  <c r="BR25" i="59"/>
  <c r="BH25" i="59"/>
  <c r="BN22" i="61"/>
  <c r="BP23" i="61"/>
  <c r="BL22" i="61"/>
  <c r="BJ22" i="61"/>
  <c r="BN23" i="60"/>
  <c r="BR25" i="61"/>
  <c r="BH22" i="61"/>
  <c r="BT28" i="61"/>
  <c r="BT22" i="61"/>
  <c r="BP19" i="61"/>
  <c r="BF18" i="61"/>
  <c r="BT18" i="61" s="1"/>
  <c r="BT19" i="61"/>
  <c r="BS19" i="61"/>
  <c r="BM19" i="61"/>
  <c r="BK19" i="61"/>
  <c r="BI18" i="61"/>
  <c r="BK16" i="61"/>
  <c r="BG17" i="61"/>
  <c r="BM16" i="61"/>
  <c r="BI17" i="61"/>
  <c r="BF17" i="61"/>
  <c r="BP17" i="61" s="1"/>
  <c r="BK17" i="61"/>
  <c r="BM17" i="61"/>
  <c r="BG16" i="61"/>
  <c r="BS17" i="61"/>
  <c r="BI16" i="61"/>
  <c r="BO16" i="61"/>
  <c r="BQ16" i="61"/>
  <c r="BS16" i="61"/>
  <c r="BO17" i="61"/>
  <c r="BF16" i="61"/>
  <c r="BR16" i="61" s="1"/>
  <c r="BQ17" i="61"/>
  <c r="BO18" i="61"/>
  <c r="BQ10" i="61"/>
  <c r="BF13" i="61"/>
  <c r="BR13" i="61" s="1"/>
  <c r="BI13" i="61"/>
  <c r="BS10" i="61"/>
  <c r="BG13" i="61"/>
  <c r="BK13" i="61"/>
  <c r="BG14" i="61"/>
  <c r="BM13" i="61"/>
  <c r="BI14" i="61"/>
  <c r="BF15" i="61"/>
  <c r="BR15" i="61" s="1"/>
  <c r="BS14" i="61"/>
  <c r="BO15" i="61"/>
  <c r="BQ15" i="61"/>
  <c r="BF10" i="61"/>
  <c r="BH10" i="61" s="1"/>
  <c r="BO14" i="61"/>
  <c r="BO13" i="61"/>
  <c r="BQ14" i="61"/>
  <c r="BQ13" i="61"/>
  <c r="BS13" i="61"/>
  <c r="BI10" i="61"/>
  <c r="BO10" i="61"/>
  <c r="BM10" i="61"/>
  <c r="BG15" i="61"/>
  <c r="BI15" i="61"/>
  <c r="BF14" i="61"/>
  <c r="BR14" i="61" s="1"/>
  <c r="BK15" i="61"/>
  <c r="BK14" i="61"/>
  <c r="BM15" i="61"/>
  <c r="BK10" i="61"/>
  <c r="BN10" i="61"/>
  <c r="BM14" i="61"/>
  <c r="BS15" i="61"/>
  <c r="BG10" i="61"/>
  <c r="BL25" i="61"/>
  <c r="BN18" i="61"/>
  <c r="BM11" i="61"/>
  <c r="BI12" i="61"/>
  <c r="BQ11" i="61"/>
  <c r="BM12" i="61"/>
  <c r="BO11" i="61"/>
  <c r="BK12" i="61"/>
  <c r="BS11" i="61"/>
  <c r="BO12" i="61"/>
  <c r="BQ12" i="61"/>
  <c r="BF12" i="61"/>
  <c r="BJ12" i="61" s="1"/>
  <c r="BG12" i="61"/>
  <c r="BS12" i="61"/>
  <c r="BI11" i="61"/>
  <c r="BK11" i="61"/>
  <c r="BF11" i="61"/>
  <c r="BJ11" i="61" s="1"/>
  <c r="BG11" i="61"/>
  <c r="BM18" i="61"/>
  <c r="BI19" i="61"/>
  <c r="BL28" i="61"/>
  <c r="BG18" i="61"/>
  <c r="BL27" i="61"/>
  <c r="BK18" i="61"/>
  <c r="BG19" i="61"/>
  <c r="BT28" i="60"/>
  <c r="BR22" i="60"/>
  <c r="BJ22" i="60"/>
  <c r="BN28" i="60"/>
  <c r="BH22" i="58"/>
  <c r="BP22" i="60"/>
  <c r="BP27" i="57"/>
  <c r="BN28" i="58"/>
  <c r="BL28" i="60"/>
  <c r="BJ28" i="60"/>
  <c r="BN25" i="56"/>
  <c r="BK18" i="60"/>
  <c r="BT22" i="60"/>
  <c r="BL22" i="60"/>
  <c r="BS19" i="60"/>
  <c r="BP28" i="60"/>
  <c r="BM18" i="60"/>
  <c r="BK16" i="60"/>
  <c r="BG17" i="60"/>
  <c r="BM16" i="60"/>
  <c r="BI17" i="60"/>
  <c r="BQ16" i="60"/>
  <c r="BR16" i="60"/>
  <c r="BS16" i="60"/>
  <c r="BJ16" i="60"/>
  <c r="BT16" i="60"/>
  <c r="BH16" i="60"/>
  <c r="BF17" i="60"/>
  <c r="BN17" i="60" s="1"/>
  <c r="BR17" i="60"/>
  <c r="BJ17" i="60"/>
  <c r="BO17" i="60"/>
  <c r="BG16" i="60"/>
  <c r="BK17" i="60"/>
  <c r="BM17" i="60"/>
  <c r="BF16" i="60"/>
  <c r="BN16" i="60" s="1"/>
  <c r="BQ17" i="60"/>
  <c r="BO16" i="60"/>
  <c r="BI16" i="60"/>
  <c r="BS17" i="60"/>
  <c r="BL23" i="60"/>
  <c r="BF18" i="60"/>
  <c r="BJ18" i="60" s="1"/>
  <c r="BN22" i="60"/>
  <c r="BQ19" i="60"/>
  <c r="BH28" i="60"/>
  <c r="BJ25" i="60"/>
  <c r="BJ27" i="60"/>
  <c r="BI18" i="60"/>
  <c r="BG18" i="60"/>
  <c r="BO19" i="60"/>
  <c r="BQ10" i="60"/>
  <c r="BF14" i="60"/>
  <c r="BN14" i="60" s="1"/>
  <c r="BK13" i="60"/>
  <c r="BG14" i="60"/>
  <c r="BF13" i="60"/>
  <c r="BP13" i="60" s="1"/>
  <c r="BS10" i="60"/>
  <c r="BG13" i="60"/>
  <c r="BI13" i="60"/>
  <c r="BS14" i="60"/>
  <c r="BO15" i="60"/>
  <c r="BQ15" i="60"/>
  <c r="BI14" i="60"/>
  <c r="BI15" i="60"/>
  <c r="BQ13" i="60"/>
  <c r="BO14" i="60"/>
  <c r="BK14" i="60"/>
  <c r="BK15" i="60"/>
  <c r="BS15" i="60"/>
  <c r="BM13" i="60"/>
  <c r="BM14" i="60"/>
  <c r="BM15" i="60"/>
  <c r="BS13" i="60"/>
  <c r="BO13" i="60"/>
  <c r="BF10" i="60"/>
  <c r="BT10" i="60" s="1"/>
  <c r="BG10" i="60"/>
  <c r="BM10" i="60"/>
  <c r="BI10" i="60"/>
  <c r="BK10" i="60"/>
  <c r="BF15" i="60"/>
  <c r="BN15" i="60" s="1"/>
  <c r="BG15" i="60"/>
  <c r="BQ14" i="60"/>
  <c r="BO10" i="60"/>
  <c r="BI19" i="60"/>
  <c r="BH25" i="60"/>
  <c r="BS18" i="60"/>
  <c r="BT23" i="60"/>
  <c r="BF19" i="60"/>
  <c r="BT19" i="60" s="1"/>
  <c r="BM11" i="60"/>
  <c r="BI12" i="60"/>
  <c r="BS11" i="60"/>
  <c r="BO12" i="60"/>
  <c r="BO11" i="60"/>
  <c r="BK12" i="60"/>
  <c r="BQ11" i="60"/>
  <c r="BM12" i="60"/>
  <c r="BF12" i="60"/>
  <c r="BP12" i="60" s="1"/>
  <c r="BG12" i="60"/>
  <c r="BQ12" i="60"/>
  <c r="BR12" i="60"/>
  <c r="BS12" i="60"/>
  <c r="BF11" i="60"/>
  <c r="BT11" i="60" s="1"/>
  <c r="BG11" i="60"/>
  <c r="BK11" i="60"/>
  <c r="BI11" i="60"/>
  <c r="BO18" i="60"/>
  <c r="BP23" i="60"/>
  <c r="BG19" i="60"/>
  <c r="BJ22" i="59"/>
  <c r="BL28" i="58"/>
  <c r="BH22" i="59"/>
  <c r="BL28" i="59"/>
  <c r="BJ28" i="59"/>
  <c r="BR28" i="59"/>
  <c r="BT22" i="58"/>
  <c r="BR23" i="56"/>
  <c r="BR22" i="58"/>
  <c r="BH28" i="59"/>
  <c r="BN28" i="59"/>
  <c r="BN23" i="59"/>
  <c r="BL22" i="59"/>
  <c r="BH28" i="58"/>
  <c r="BL23" i="59"/>
  <c r="BP23" i="59"/>
  <c r="BJ25" i="59"/>
  <c r="BO19" i="59"/>
  <c r="BK18" i="59"/>
  <c r="BM11" i="59"/>
  <c r="BI12" i="59"/>
  <c r="BO12" i="59"/>
  <c r="BO11" i="59"/>
  <c r="BK12" i="59"/>
  <c r="BS11" i="59"/>
  <c r="BQ12" i="59"/>
  <c r="BQ11" i="59"/>
  <c r="BM12" i="59"/>
  <c r="BF11" i="59"/>
  <c r="BP11" i="59" s="1"/>
  <c r="BS12" i="59"/>
  <c r="BG11" i="59"/>
  <c r="BI11" i="59"/>
  <c r="BK11" i="59"/>
  <c r="BF12" i="59"/>
  <c r="BH12" i="59" s="1"/>
  <c r="BG12" i="59"/>
  <c r="BR22" i="59"/>
  <c r="BR27" i="59"/>
  <c r="BK19" i="59"/>
  <c r="BI19" i="59"/>
  <c r="BP27" i="59"/>
  <c r="BT23" i="59"/>
  <c r="BO18" i="59"/>
  <c r="BP25" i="59"/>
  <c r="BM18" i="59"/>
  <c r="BF16" i="59"/>
  <c r="BJ16" i="59" s="1"/>
  <c r="BG16" i="59"/>
  <c r="BI16" i="59"/>
  <c r="BK16" i="59"/>
  <c r="BG17" i="59"/>
  <c r="BL16" i="59"/>
  <c r="BM16" i="59"/>
  <c r="BI17" i="59"/>
  <c r="BO16" i="59"/>
  <c r="BK17" i="59"/>
  <c r="BQ16" i="59"/>
  <c r="BM17" i="59"/>
  <c r="BO17" i="59"/>
  <c r="BQ17" i="59"/>
  <c r="BS17" i="59"/>
  <c r="BS16" i="59"/>
  <c r="BF17" i="59"/>
  <c r="BP17" i="59" s="1"/>
  <c r="BJ23" i="59"/>
  <c r="BP28" i="59"/>
  <c r="BG19" i="59"/>
  <c r="BT25" i="59"/>
  <c r="BH19" i="59"/>
  <c r="BH23" i="59"/>
  <c r="BF19" i="59"/>
  <c r="BR19" i="59" s="1"/>
  <c r="BI18" i="59"/>
  <c r="BJ27" i="59"/>
  <c r="BF18" i="59"/>
  <c r="BT18" i="59" s="1"/>
  <c r="BN27" i="59"/>
  <c r="BT27" i="59"/>
  <c r="BN25" i="59"/>
  <c r="BQ19" i="59"/>
  <c r="BQ10" i="59"/>
  <c r="BF13" i="59"/>
  <c r="BL13" i="59" s="1"/>
  <c r="BG14" i="59"/>
  <c r="BS10" i="59"/>
  <c r="BG13" i="59"/>
  <c r="BM13" i="59"/>
  <c r="BI14" i="59"/>
  <c r="BF15" i="59"/>
  <c r="BT15" i="59" s="1"/>
  <c r="BI13" i="59"/>
  <c r="BK13" i="59"/>
  <c r="BF14" i="59"/>
  <c r="BT14" i="59" s="1"/>
  <c r="BS13" i="59"/>
  <c r="BO14" i="59"/>
  <c r="BK15" i="59"/>
  <c r="BQ14" i="59"/>
  <c r="BM15" i="59"/>
  <c r="BS14" i="59"/>
  <c r="BO15" i="59"/>
  <c r="BQ15" i="59"/>
  <c r="BI10" i="59"/>
  <c r="BF10" i="59"/>
  <c r="BH10" i="59" s="1"/>
  <c r="BG10" i="59"/>
  <c r="BS15" i="59"/>
  <c r="BK14" i="59"/>
  <c r="BO13" i="59"/>
  <c r="BM14" i="59"/>
  <c r="BM10" i="59"/>
  <c r="BQ13" i="59"/>
  <c r="BG15" i="59"/>
  <c r="BI15" i="59"/>
  <c r="BO10" i="59"/>
  <c r="BK10" i="59"/>
  <c r="BP28" i="53"/>
  <c r="BR25" i="58"/>
  <c r="BL27" i="54"/>
  <c r="BJ25" i="58"/>
  <c r="BT28" i="54"/>
  <c r="BN22" i="58"/>
  <c r="BQ10" i="58"/>
  <c r="BI14" i="58"/>
  <c r="BG10" i="58"/>
  <c r="BQ14" i="58"/>
  <c r="BF10" i="58"/>
  <c r="BL10" i="58" s="1"/>
  <c r="BM15" i="58"/>
  <c r="BF14" i="58"/>
  <c r="BH14" i="58" s="1"/>
  <c r="BM14" i="58"/>
  <c r="BQ15" i="58"/>
  <c r="BM10" i="58"/>
  <c r="BS13" i="58"/>
  <c r="BO10" i="58"/>
  <c r="BS19" i="58"/>
  <c r="BG14" i="58"/>
  <c r="BI19" i="58"/>
  <c r="BI15" i="58"/>
  <c r="BF15" i="58"/>
  <c r="BR15" i="58" s="1"/>
  <c r="BP27" i="58"/>
  <c r="BQ19" i="58"/>
  <c r="BR27" i="58"/>
  <c r="BH27" i="58"/>
  <c r="BG18" i="58"/>
  <c r="BI18" i="58"/>
  <c r="BJ28" i="58"/>
  <c r="BN27" i="58"/>
  <c r="BO13" i="58"/>
  <c r="BK10" i="58"/>
  <c r="BR23" i="58"/>
  <c r="BJ23" i="58"/>
  <c r="BG15" i="58"/>
  <c r="BS15" i="58"/>
  <c r="BN25" i="58"/>
  <c r="BF18" i="58"/>
  <c r="BH18" i="58" s="1"/>
  <c r="BI13" i="58"/>
  <c r="BO15" i="58"/>
  <c r="BJ27" i="58"/>
  <c r="BL27" i="58"/>
  <c r="BL25" i="58"/>
  <c r="BH23" i="58"/>
  <c r="BP28" i="58"/>
  <c r="BM18" i="58"/>
  <c r="BS18" i="58"/>
  <c r="BP25" i="58"/>
  <c r="BO16" i="58"/>
  <c r="BM16" i="58"/>
  <c r="BS16" i="58"/>
  <c r="BI17" i="58"/>
  <c r="BS17" i="58"/>
  <c r="BO17" i="58"/>
  <c r="BI16" i="58"/>
  <c r="BG16" i="58"/>
  <c r="BQ17" i="58"/>
  <c r="BK16" i="58"/>
  <c r="BG17" i="58"/>
  <c r="BN16" i="58"/>
  <c r="BK17" i="58"/>
  <c r="BP16" i="58"/>
  <c r="BQ16" i="58"/>
  <c r="BT25" i="58"/>
  <c r="BL23" i="58"/>
  <c r="BN23" i="58"/>
  <c r="BI11" i="58"/>
  <c r="BT12" i="58"/>
  <c r="BI12" i="58"/>
  <c r="BO11" i="58"/>
  <c r="BQ12" i="58"/>
  <c r="BS11" i="58"/>
  <c r="BF11" i="58"/>
  <c r="BP11" i="58" s="1"/>
  <c r="BM11" i="58"/>
  <c r="BO12" i="58"/>
  <c r="BK12" i="58"/>
  <c r="BQ11" i="58"/>
  <c r="BS12" i="58"/>
  <c r="BM12" i="58"/>
  <c r="BG11" i="58"/>
  <c r="BF12" i="58"/>
  <c r="BH12" i="58" s="1"/>
  <c r="BK11" i="58"/>
  <c r="BG12" i="58"/>
  <c r="BG19" i="58"/>
  <c r="BF17" i="58"/>
  <c r="BT17" i="58" s="1"/>
  <c r="BM19" i="58"/>
  <c r="BQ18" i="58"/>
  <c r="BS10" i="58"/>
  <c r="BP22" i="58"/>
  <c r="BT23" i="58"/>
  <c r="BF19" i="58"/>
  <c r="BP19" i="58" s="1"/>
  <c r="BF13" i="58"/>
  <c r="BJ13" i="58" s="1"/>
  <c r="BQ13" i="58"/>
  <c r="BK14" i="58"/>
  <c r="BS14" i="58"/>
  <c r="BK13" i="58"/>
  <c r="BO14" i="58"/>
  <c r="BM17" i="58"/>
  <c r="BM13" i="58"/>
  <c r="BI10" i="58"/>
  <c r="BJ22" i="58"/>
  <c r="BG13" i="58"/>
  <c r="BN27" i="56"/>
  <c r="BH27" i="56"/>
  <c r="BN23" i="57"/>
  <c r="BJ27" i="57"/>
  <c r="BP23" i="57"/>
  <c r="BH23" i="55"/>
  <c r="BL23" i="57"/>
  <c r="BN27" i="57"/>
  <c r="BH25" i="57"/>
  <c r="BL27" i="57"/>
  <c r="BH23" i="57"/>
  <c r="BL27" i="56"/>
  <c r="BH27" i="57"/>
  <c r="BT27" i="56"/>
  <c r="BL22" i="57"/>
  <c r="BT25" i="57"/>
  <c r="BR25" i="57"/>
  <c r="BP22" i="55"/>
  <c r="BJ27" i="56"/>
  <c r="BP25" i="57"/>
  <c r="BJ25" i="56"/>
  <c r="BR27" i="57"/>
  <c r="BJ25" i="57"/>
  <c r="BL25" i="57"/>
  <c r="BJ22" i="55"/>
  <c r="BN22" i="56"/>
  <c r="BN28" i="57"/>
  <c r="BQ18" i="57"/>
  <c r="BM19" i="57"/>
  <c r="BQ19" i="57"/>
  <c r="BS19" i="57"/>
  <c r="BS18" i="57"/>
  <c r="BO19" i="57"/>
  <c r="BF18" i="57"/>
  <c r="BR18" i="57" s="1"/>
  <c r="BF19" i="57"/>
  <c r="BR19" i="57" s="1"/>
  <c r="BM18" i="57"/>
  <c r="BG18" i="57"/>
  <c r="BI18" i="57"/>
  <c r="BI19" i="57"/>
  <c r="BK18" i="57"/>
  <c r="BG19" i="57"/>
  <c r="BK19" i="57"/>
  <c r="BO18" i="57"/>
  <c r="BM11" i="57"/>
  <c r="BI12" i="57"/>
  <c r="BQ11" i="57"/>
  <c r="BM12" i="57"/>
  <c r="BS11" i="57"/>
  <c r="BQ12" i="57"/>
  <c r="BO11" i="57"/>
  <c r="BK12" i="57"/>
  <c r="BO12" i="57"/>
  <c r="BS12" i="57"/>
  <c r="BF11" i="57"/>
  <c r="BR11" i="57" s="1"/>
  <c r="BF12" i="57"/>
  <c r="BN12" i="57" s="1"/>
  <c r="BI11" i="57"/>
  <c r="BG11" i="57"/>
  <c r="BK11" i="57"/>
  <c r="BG12" i="57"/>
  <c r="BK16" i="57"/>
  <c r="BG17" i="57"/>
  <c r="BK17" i="57"/>
  <c r="BQ16" i="57"/>
  <c r="BQ17" i="57"/>
  <c r="BM16" i="57"/>
  <c r="BI17" i="57"/>
  <c r="BO16" i="57"/>
  <c r="BM17" i="57"/>
  <c r="BS16" i="57"/>
  <c r="BO17" i="57"/>
  <c r="BI16" i="57"/>
  <c r="BF17" i="57"/>
  <c r="BH17" i="57" s="1"/>
  <c r="BS17" i="57"/>
  <c r="BF16" i="57"/>
  <c r="BJ16" i="57" s="1"/>
  <c r="BG16" i="57"/>
  <c r="BP22" i="57"/>
  <c r="BT22" i="57"/>
  <c r="BN22" i="57"/>
  <c r="BT23" i="57"/>
  <c r="BP28" i="57"/>
  <c r="BT28" i="57"/>
  <c r="BH28" i="57"/>
  <c r="BJ22" i="57"/>
  <c r="BR23" i="57"/>
  <c r="BR28" i="57"/>
  <c r="BH22" i="57"/>
  <c r="BQ10" i="57"/>
  <c r="BG14" i="57"/>
  <c r="BM13" i="57"/>
  <c r="BF15" i="57"/>
  <c r="BR15" i="57" s="1"/>
  <c r="BK14" i="57"/>
  <c r="BF13" i="57"/>
  <c r="BP13" i="57" s="1"/>
  <c r="BS10" i="57"/>
  <c r="BG13" i="57"/>
  <c r="BK13" i="57"/>
  <c r="BO13" i="57"/>
  <c r="BI13" i="57"/>
  <c r="BF14" i="57"/>
  <c r="BR14" i="57" s="1"/>
  <c r="BI14" i="57"/>
  <c r="BG15" i="57"/>
  <c r="BS14" i="57"/>
  <c r="BO15" i="57"/>
  <c r="BF10" i="57"/>
  <c r="BL10" i="57" s="1"/>
  <c r="BI10" i="57"/>
  <c r="BM10" i="57"/>
  <c r="BS15" i="57"/>
  <c r="BQ15" i="57"/>
  <c r="BG10" i="57"/>
  <c r="BK10" i="57"/>
  <c r="BI15" i="57"/>
  <c r="BK15" i="57"/>
  <c r="BM15" i="57"/>
  <c r="BQ13" i="57"/>
  <c r="BS13" i="57"/>
  <c r="BO10" i="57"/>
  <c r="BM14" i="57"/>
  <c r="BO14" i="57"/>
  <c r="BQ14" i="57"/>
  <c r="BL28" i="57"/>
  <c r="BJ28" i="55"/>
  <c r="BN28" i="53"/>
  <c r="BL22" i="54"/>
  <c r="BP23" i="56"/>
  <c r="BH28" i="55"/>
  <c r="BL28" i="53"/>
  <c r="BT28" i="55"/>
  <c r="BL23" i="56"/>
  <c r="BR28" i="55"/>
  <c r="BH22" i="54"/>
  <c r="BJ28" i="53"/>
  <c r="BJ23" i="55"/>
  <c r="BP28" i="55"/>
  <c r="BT25" i="55"/>
  <c r="BR27" i="54"/>
  <c r="BN22" i="53"/>
  <c r="BP27" i="54"/>
  <c r="BL25" i="55"/>
  <c r="BL22" i="53"/>
  <c r="BN28" i="55"/>
  <c r="BT25" i="56"/>
  <c r="BG18" i="56"/>
  <c r="BL22" i="56"/>
  <c r="BS18" i="56"/>
  <c r="BL28" i="56"/>
  <c r="BT28" i="56"/>
  <c r="BR25" i="56"/>
  <c r="BO19" i="56"/>
  <c r="BJ23" i="56"/>
  <c r="BN28" i="56"/>
  <c r="BQ18" i="56"/>
  <c r="BJ22" i="56"/>
  <c r="BI18" i="56"/>
  <c r="BH18" i="56"/>
  <c r="BJ28" i="56"/>
  <c r="BG19" i="56"/>
  <c r="BH23" i="56"/>
  <c r="BH22" i="56"/>
  <c r="BF19" i="56"/>
  <c r="BL19" i="56" s="1"/>
  <c r="BT22" i="56"/>
  <c r="BM19" i="56"/>
  <c r="BI19" i="56"/>
  <c r="BP18" i="56"/>
  <c r="BM18" i="56"/>
  <c r="BR27" i="56"/>
  <c r="BH28" i="56"/>
  <c r="BQ10" i="56"/>
  <c r="BK13" i="56"/>
  <c r="BF13" i="56"/>
  <c r="BR13" i="56" s="1"/>
  <c r="BF14" i="56"/>
  <c r="BH14" i="56" s="1"/>
  <c r="BM13" i="56"/>
  <c r="BI14" i="56"/>
  <c r="BS10" i="56"/>
  <c r="BG13" i="56"/>
  <c r="BG14" i="56"/>
  <c r="BI13" i="56"/>
  <c r="BS14" i="56"/>
  <c r="BO15" i="56"/>
  <c r="BQ15" i="56"/>
  <c r="BF10" i="56"/>
  <c r="BR10" i="56" s="1"/>
  <c r="BG10" i="56"/>
  <c r="BS15" i="56"/>
  <c r="BQ13" i="56"/>
  <c r="BS13" i="56"/>
  <c r="BI10" i="56"/>
  <c r="BF15" i="56"/>
  <c r="BL15" i="56" s="1"/>
  <c r="BM10" i="56"/>
  <c r="BK10" i="56"/>
  <c r="BG15" i="56"/>
  <c r="BI15" i="56"/>
  <c r="BO10" i="56"/>
  <c r="BK14" i="56"/>
  <c r="BK15" i="56"/>
  <c r="BM14" i="56"/>
  <c r="BO14" i="56"/>
  <c r="BQ14" i="56"/>
  <c r="BP13" i="56"/>
  <c r="BM15" i="56"/>
  <c r="BO13" i="56"/>
  <c r="BM11" i="56"/>
  <c r="BI12" i="56"/>
  <c r="BO12" i="56"/>
  <c r="BQ12" i="56"/>
  <c r="BO11" i="56"/>
  <c r="BK12" i="56"/>
  <c r="BS11" i="56"/>
  <c r="BQ11" i="56"/>
  <c r="BM12" i="56"/>
  <c r="BF11" i="56"/>
  <c r="BR11" i="56" s="1"/>
  <c r="BG11" i="56"/>
  <c r="BG12" i="56"/>
  <c r="BS12" i="56"/>
  <c r="BF12" i="56"/>
  <c r="BL12" i="56" s="1"/>
  <c r="BI11" i="56"/>
  <c r="BK11" i="56"/>
  <c r="BT23" i="56"/>
  <c r="BR22" i="56"/>
  <c r="BN18" i="56"/>
  <c r="BL18" i="56"/>
  <c r="BK19" i="56"/>
  <c r="BK18" i="56"/>
  <c r="BP25" i="56"/>
  <c r="BK16" i="56"/>
  <c r="BG17" i="56"/>
  <c r="BM16" i="56"/>
  <c r="BI17" i="56"/>
  <c r="BO16" i="56"/>
  <c r="BK17" i="56"/>
  <c r="BF16" i="56"/>
  <c r="BL16" i="56" s="1"/>
  <c r="BI16" i="56"/>
  <c r="BF17" i="56"/>
  <c r="BH17" i="56" s="1"/>
  <c r="BO17" i="56"/>
  <c r="BM17" i="56"/>
  <c r="BQ17" i="56"/>
  <c r="BS17" i="56"/>
  <c r="BG16" i="56"/>
  <c r="BQ16" i="56"/>
  <c r="BS16" i="56"/>
  <c r="BR28" i="56"/>
  <c r="BP27" i="49"/>
  <c r="BJ27" i="53"/>
  <c r="BT22" i="53"/>
  <c r="BH27" i="54"/>
  <c r="BJ22" i="52"/>
  <c r="BR22" i="53"/>
  <c r="BP22" i="53"/>
  <c r="BR25" i="55"/>
  <c r="BP25" i="55"/>
  <c r="BJ25" i="55"/>
  <c r="BP25" i="53"/>
  <c r="BP23" i="55"/>
  <c r="BT27" i="54"/>
  <c r="BH22" i="55"/>
  <c r="BT27" i="53"/>
  <c r="BQ13" i="55"/>
  <c r="BN22" i="55"/>
  <c r="BG11" i="55"/>
  <c r="BK14" i="55"/>
  <c r="BS17" i="55"/>
  <c r="BO16" i="55"/>
  <c r="BM15" i="55"/>
  <c r="BI17" i="55"/>
  <c r="BJ27" i="55"/>
  <c r="BG12" i="55"/>
  <c r="BM10" i="55"/>
  <c r="BG14" i="55"/>
  <c r="BH27" i="55"/>
  <c r="BF12" i="55"/>
  <c r="BH12" i="55" s="1"/>
  <c r="BG15" i="55"/>
  <c r="BK13" i="55"/>
  <c r="BO12" i="55"/>
  <c r="BS11" i="55"/>
  <c r="BI13" i="55"/>
  <c r="BM16" i="55"/>
  <c r="BG17" i="55"/>
  <c r="BM12" i="55"/>
  <c r="BO13" i="55"/>
  <c r="BK16" i="55"/>
  <c r="BO14" i="55"/>
  <c r="BM13" i="55"/>
  <c r="BI16" i="55"/>
  <c r="BK17" i="55"/>
  <c r="BF14" i="55"/>
  <c r="BT14" i="55" s="1"/>
  <c r="BG13" i="55"/>
  <c r="BS10" i="55"/>
  <c r="BL27" i="55"/>
  <c r="BP11" i="55"/>
  <c r="BF13" i="55"/>
  <c r="BJ13" i="55" s="1"/>
  <c r="BR27" i="55"/>
  <c r="BN11" i="55"/>
  <c r="BI15" i="55"/>
  <c r="BQ10" i="55"/>
  <c r="BK12" i="55"/>
  <c r="BS13" i="55"/>
  <c r="BN27" i="55"/>
  <c r="BM11" i="55"/>
  <c r="BR11" i="55"/>
  <c r="BL22" i="55"/>
  <c r="BQ11" i="55"/>
  <c r="BN23" i="55"/>
  <c r="BL23" i="55"/>
  <c r="BF10" i="55"/>
  <c r="BL10" i="55" s="1"/>
  <c r="BK11" i="55"/>
  <c r="BQ15" i="55"/>
  <c r="BO17" i="55"/>
  <c r="BH25" i="55"/>
  <c r="BR23" i="55"/>
  <c r="BT11" i="55"/>
  <c r="BM17" i="55"/>
  <c r="BP27" i="55"/>
  <c r="BL11" i="55"/>
  <c r="BI14" i="55"/>
  <c r="BJ11" i="55"/>
  <c r="BO10" i="55"/>
  <c r="BG10" i="55"/>
  <c r="BQ16" i="55"/>
  <c r="BQ14" i="55"/>
  <c r="BF15" i="55"/>
  <c r="BJ15" i="55" s="1"/>
  <c r="BK10" i="55"/>
  <c r="BI10" i="55"/>
  <c r="BI11" i="55"/>
  <c r="BR22" i="55"/>
  <c r="BO15" i="55"/>
  <c r="BG16" i="55"/>
  <c r="BH11" i="55"/>
  <c r="BK15" i="55"/>
  <c r="BS14" i="55"/>
  <c r="BF16" i="55"/>
  <c r="BN16" i="55" s="1"/>
  <c r="BQ18" i="55"/>
  <c r="BM19" i="55"/>
  <c r="BO19" i="55"/>
  <c r="BS18" i="55"/>
  <c r="BQ19" i="55"/>
  <c r="BS19" i="55"/>
  <c r="BG18" i="55"/>
  <c r="BF18" i="55"/>
  <c r="BT18" i="55" s="1"/>
  <c r="BK18" i="55"/>
  <c r="BM18" i="55"/>
  <c r="BO18" i="55"/>
  <c r="BK19" i="55"/>
  <c r="BI18" i="55"/>
  <c r="BF19" i="55"/>
  <c r="BP19" i="55" s="1"/>
  <c r="BG19" i="55"/>
  <c r="BI19" i="55"/>
  <c r="BR22" i="49"/>
  <c r="BR28" i="53"/>
  <c r="BT23" i="53"/>
  <c r="BJ25" i="53"/>
  <c r="BL27" i="52"/>
  <c r="BR25" i="54"/>
  <c r="BJ25" i="54"/>
  <c r="BN25" i="54"/>
  <c r="BT22" i="54"/>
  <c r="BH19" i="51"/>
  <c r="BN23" i="53"/>
  <c r="BJ27" i="54"/>
  <c r="BH25" i="54"/>
  <c r="BH23" i="52"/>
  <c r="BR22" i="54"/>
  <c r="BJ25" i="51"/>
  <c r="BJ22" i="54"/>
  <c r="BL25" i="54"/>
  <c r="BN22" i="42"/>
  <c r="BH27" i="49"/>
  <c r="BR25" i="53"/>
  <c r="BP22" i="54"/>
  <c r="BM19" i="54"/>
  <c r="BK18" i="54"/>
  <c r="BN23" i="54"/>
  <c r="BR23" i="54"/>
  <c r="BQ18" i="54"/>
  <c r="BT23" i="54"/>
  <c r="BP28" i="54"/>
  <c r="BI19" i="54"/>
  <c r="BK19" i="54"/>
  <c r="BN28" i="54"/>
  <c r="BM11" i="54"/>
  <c r="BI12" i="54"/>
  <c r="BO11" i="54"/>
  <c r="BK12" i="54"/>
  <c r="BQ11" i="54"/>
  <c r="BM12" i="54"/>
  <c r="BQ12" i="54"/>
  <c r="BS12" i="54"/>
  <c r="BF11" i="54"/>
  <c r="BJ11" i="54" s="1"/>
  <c r="BG11" i="54"/>
  <c r="BS11" i="54"/>
  <c r="BI11" i="54"/>
  <c r="BK11" i="54"/>
  <c r="BO12" i="54"/>
  <c r="BF12" i="54"/>
  <c r="BH12" i="54" s="1"/>
  <c r="BG12" i="54"/>
  <c r="BH23" i="54"/>
  <c r="BG19" i="54"/>
  <c r="BQ10" i="54"/>
  <c r="BG13" i="54"/>
  <c r="BF13" i="54"/>
  <c r="BJ13" i="54" s="1"/>
  <c r="BS10" i="54"/>
  <c r="BI13" i="54"/>
  <c r="BM13" i="54"/>
  <c r="BI14" i="54"/>
  <c r="BF15" i="54"/>
  <c r="BH15" i="54" s="1"/>
  <c r="BO13" i="54"/>
  <c r="BK14" i="54"/>
  <c r="BG15" i="54"/>
  <c r="BS13" i="54"/>
  <c r="BO14" i="54"/>
  <c r="BK15" i="54"/>
  <c r="BQ14" i="54"/>
  <c r="BM15" i="54"/>
  <c r="BS14" i="54"/>
  <c r="BO15" i="54"/>
  <c r="BF10" i="54"/>
  <c r="BN10" i="54" s="1"/>
  <c r="BQ15" i="54"/>
  <c r="BG10" i="54"/>
  <c r="BS15" i="54"/>
  <c r="BI10" i="54"/>
  <c r="BK10" i="54"/>
  <c r="BI15" i="54"/>
  <c r="BF14" i="54"/>
  <c r="BH14" i="54" s="1"/>
  <c r="BG14" i="54"/>
  <c r="BM14" i="54"/>
  <c r="BM10" i="54"/>
  <c r="BO10" i="54"/>
  <c r="BK13" i="54"/>
  <c r="BQ13" i="54"/>
  <c r="BF19" i="54"/>
  <c r="BR19" i="54" s="1"/>
  <c r="BL23" i="54"/>
  <c r="BI18" i="54"/>
  <c r="BL28" i="54"/>
  <c r="BF18" i="54"/>
  <c r="BP18" i="54" s="1"/>
  <c r="BQ19" i="54"/>
  <c r="BG16" i="54"/>
  <c r="BI16" i="54"/>
  <c r="BF17" i="54"/>
  <c r="BP17" i="54" s="1"/>
  <c r="BK16" i="54"/>
  <c r="BG17" i="54"/>
  <c r="BM16" i="54"/>
  <c r="BO16" i="54"/>
  <c r="BK17" i="54"/>
  <c r="BQ16" i="54"/>
  <c r="BI17" i="54"/>
  <c r="BM17" i="54"/>
  <c r="BS16" i="54"/>
  <c r="BO17" i="54"/>
  <c r="BS17" i="54"/>
  <c r="BQ17" i="54"/>
  <c r="BF16" i="54"/>
  <c r="BR16" i="54" s="1"/>
  <c r="BJ23" i="54"/>
  <c r="BM18" i="54"/>
  <c r="BT25" i="54"/>
  <c r="BS18" i="54"/>
  <c r="BG18" i="54"/>
  <c r="BR28" i="54"/>
  <c r="BJ28" i="54"/>
  <c r="BO18" i="54"/>
  <c r="BR25" i="52"/>
  <c r="BL25" i="52"/>
  <c r="BR23" i="53"/>
  <c r="BP27" i="52"/>
  <c r="BN25" i="53"/>
  <c r="BP27" i="51"/>
  <c r="BH25" i="53"/>
  <c r="BN27" i="51"/>
  <c r="BP22" i="49"/>
  <c r="BL23" i="53"/>
  <c r="BP23" i="41"/>
  <c r="BJ23" i="53"/>
  <c r="BT27" i="52"/>
  <c r="BR27" i="53"/>
  <c r="BJ22" i="53"/>
  <c r="BP23" i="53"/>
  <c r="BH27" i="53"/>
  <c r="BP27" i="53"/>
  <c r="BF17" i="53"/>
  <c r="BP17" i="53" s="1"/>
  <c r="BI17" i="53"/>
  <c r="BK17" i="53"/>
  <c r="BK16" i="53"/>
  <c r="BG17" i="53"/>
  <c r="BM16" i="53"/>
  <c r="BO16" i="53"/>
  <c r="BQ16" i="53"/>
  <c r="BM17" i="53"/>
  <c r="BO17" i="53"/>
  <c r="BQ17" i="53"/>
  <c r="BS17" i="53"/>
  <c r="BG16" i="53"/>
  <c r="BI16" i="53"/>
  <c r="BF16" i="53"/>
  <c r="BR16" i="53" s="1"/>
  <c r="BH16" i="53"/>
  <c r="BS16" i="53"/>
  <c r="BQ10" i="53"/>
  <c r="BF14" i="53"/>
  <c r="BT14" i="53" s="1"/>
  <c r="BG14" i="53"/>
  <c r="BF13" i="53"/>
  <c r="BJ13" i="53" s="1"/>
  <c r="BS10" i="53"/>
  <c r="BG13" i="53"/>
  <c r="BI13" i="53"/>
  <c r="BK13" i="53"/>
  <c r="BQ13" i="53"/>
  <c r="BM13" i="53"/>
  <c r="BI14" i="53"/>
  <c r="BF15" i="53"/>
  <c r="BR15" i="53" s="1"/>
  <c r="BO13" i="53"/>
  <c r="BK14" i="53"/>
  <c r="BG15" i="53"/>
  <c r="BQ15" i="53"/>
  <c r="BS15" i="53"/>
  <c r="BS14" i="53"/>
  <c r="BO15" i="53"/>
  <c r="BF10" i="53"/>
  <c r="BL10" i="53" s="1"/>
  <c r="BG10" i="53"/>
  <c r="BI15" i="53"/>
  <c r="BK15" i="53"/>
  <c r="BM15" i="53"/>
  <c r="BM14" i="53"/>
  <c r="BO14" i="53"/>
  <c r="BI10" i="53"/>
  <c r="BQ14" i="53"/>
  <c r="BK10" i="53"/>
  <c r="BO10" i="53"/>
  <c r="BS13" i="53"/>
  <c r="BM10" i="53"/>
  <c r="BM11" i="53"/>
  <c r="BI12" i="53"/>
  <c r="BM12" i="53"/>
  <c r="BS11" i="53"/>
  <c r="BO12" i="53"/>
  <c r="BO11" i="53"/>
  <c r="BK12" i="53"/>
  <c r="BQ11" i="53"/>
  <c r="BQ12" i="53"/>
  <c r="BS12" i="53"/>
  <c r="BG11" i="53"/>
  <c r="BF11" i="53"/>
  <c r="BR11" i="53" s="1"/>
  <c r="BF12" i="53"/>
  <c r="BR12" i="53" s="1"/>
  <c r="BI11" i="53"/>
  <c r="BK11" i="53"/>
  <c r="BG12" i="53"/>
  <c r="BQ18" i="53"/>
  <c r="BM19" i="53"/>
  <c r="BS18" i="53"/>
  <c r="BO19" i="53"/>
  <c r="BQ19" i="53"/>
  <c r="BS19" i="53"/>
  <c r="BF18" i="53"/>
  <c r="BT18" i="53" s="1"/>
  <c r="BG18" i="53"/>
  <c r="BI19" i="53"/>
  <c r="BK19" i="53"/>
  <c r="BI18" i="53"/>
  <c r="BK18" i="53"/>
  <c r="BM18" i="53"/>
  <c r="BO18" i="53"/>
  <c r="BF19" i="53"/>
  <c r="BP19" i="53" s="1"/>
  <c r="BG19" i="53"/>
  <c r="BN27" i="53"/>
  <c r="BT25" i="53"/>
  <c r="BH28" i="53"/>
  <c r="BH27" i="50"/>
  <c r="BL28" i="52"/>
  <c r="BP27" i="50"/>
  <c r="BJ27" i="52"/>
  <c r="BJ27" i="50"/>
  <c r="BJ25" i="52"/>
  <c r="BT27" i="49"/>
  <c r="BR23" i="50"/>
  <c r="BH23" i="51"/>
  <c r="BN25" i="52"/>
  <c r="BR22" i="52"/>
  <c r="BT27" i="50"/>
  <c r="BN27" i="52"/>
  <c r="BP25" i="52"/>
  <c r="BN25" i="50"/>
  <c r="BP22" i="52"/>
  <c r="BH25" i="52"/>
  <c r="BJ27" i="49"/>
  <c r="BH27" i="52"/>
  <c r="BN22" i="50"/>
  <c r="BL22" i="49"/>
  <c r="BH22" i="52"/>
  <c r="BK17" i="52"/>
  <c r="BK14" i="52"/>
  <c r="BO13" i="52"/>
  <c r="BP23" i="52"/>
  <c r="BI10" i="52"/>
  <c r="BI15" i="52"/>
  <c r="BO19" i="52"/>
  <c r="BF17" i="52"/>
  <c r="BL17" i="52" s="1"/>
  <c r="BF14" i="52"/>
  <c r="BN14" i="52" s="1"/>
  <c r="BN23" i="52"/>
  <c r="BQ13" i="52"/>
  <c r="BQ17" i="52"/>
  <c r="BK10" i="52"/>
  <c r="BG10" i="52"/>
  <c r="BM16" i="52"/>
  <c r="BF10" i="52"/>
  <c r="BT10" i="52" s="1"/>
  <c r="BS14" i="52"/>
  <c r="BO15" i="52"/>
  <c r="BG17" i="52"/>
  <c r="BK16" i="52"/>
  <c r="BO14" i="52"/>
  <c r="BF13" i="52"/>
  <c r="BH13" i="52" s="1"/>
  <c r="BR28" i="52"/>
  <c r="BQ16" i="52"/>
  <c r="BG15" i="52"/>
  <c r="BS16" i="52"/>
  <c r="BI14" i="52"/>
  <c r="BM13" i="52"/>
  <c r="BJ28" i="52"/>
  <c r="BS18" i="52"/>
  <c r="BT19" i="52"/>
  <c r="BK13" i="52"/>
  <c r="BN22" i="52"/>
  <c r="BO10" i="52"/>
  <c r="BF15" i="52"/>
  <c r="BQ14" i="52"/>
  <c r="BG13" i="52"/>
  <c r="BN28" i="52"/>
  <c r="BT22" i="52"/>
  <c r="BI16" i="52"/>
  <c r="BQ18" i="52"/>
  <c r="BT23" i="52"/>
  <c r="BS10" i="52"/>
  <c r="BK18" i="52"/>
  <c r="BL23" i="52"/>
  <c r="BQ19" i="52"/>
  <c r="BG19" i="52"/>
  <c r="BG18" i="52"/>
  <c r="BH19" i="52"/>
  <c r="BM18" i="52"/>
  <c r="BO18" i="52"/>
  <c r="BQ10" i="52"/>
  <c r="BM19" i="52"/>
  <c r="BS17" i="52"/>
  <c r="BM14" i="52"/>
  <c r="BF18" i="52"/>
  <c r="BR18" i="52" s="1"/>
  <c r="BJ23" i="52"/>
  <c r="BS19" i="52"/>
  <c r="BG16" i="52"/>
  <c r="BH28" i="52"/>
  <c r="BI13" i="52"/>
  <c r="BP28" i="52"/>
  <c r="BL19" i="52"/>
  <c r="BN19" i="52"/>
  <c r="BK11" i="52"/>
  <c r="BF11" i="52"/>
  <c r="BR11" i="52" s="1"/>
  <c r="BM11" i="52"/>
  <c r="BI12" i="52"/>
  <c r="BO11" i="52"/>
  <c r="BK12" i="52"/>
  <c r="BQ12" i="52"/>
  <c r="BG11" i="52"/>
  <c r="BI11" i="52"/>
  <c r="BM12" i="52"/>
  <c r="BF12" i="52"/>
  <c r="BH12" i="52" s="1"/>
  <c r="BG12" i="52"/>
  <c r="BQ11" i="52"/>
  <c r="BS12" i="52"/>
  <c r="BS11" i="52"/>
  <c r="BO12" i="52"/>
  <c r="BK19" i="52"/>
  <c r="BF16" i="52"/>
  <c r="BR16" i="52" s="1"/>
  <c r="BS13" i="52"/>
  <c r="BJ19" i="52"/>
  <c r="BI17" i="52"/>
  <c r="BM17" i="52"/>
  <c r="BS15" i="52"/>
  <c r="BM15" i="52"/>
  <c r="BI19" i="52"/>
  <c r="BJ28" i="51"/>
  <c r="BR28" i="51"/>
  <c r="BJ23" i="49"/>
  <c r="BL28" i="51"/>
  <c r="BL28" i="45"/>
  <c r="BP28" i="51"/>
  <c r="BM19" i="51"/>
  <c r="BJ22" i="51"/>
  <c r="BQ18" i="51"/>
  <c r="BT22" i="51"/>
  <c r="BO18" i="51"/>
  <c r="BR22" i="51"/>
  <c r="BM18" i="51"/>
  <c r="BG18" i="51"/>
  <c r="BJ27" i="51"/>
  <c r="BL23" i="51"/>
  <c r="BK18" i="51"/>
  <c r="BI18" i="51"/>
  <c r="BL27" i="51"/>
  <c r="BL25" i="51"/>
  <c r="BL22" i="51"/>
  <c r="BH27" i="51"/>
  <c r="BL19" i="51"/>
  <c r="BT23" i="51"/>
  <c r="BR25" i="51"/>
  <c r="BF18" i="51"/>
  <c r="BT18" i="51" s="1"/>
  <c r="BR23" i="51"/>
  <c r="BT19" i="51"/>
  <c r="BN25" i="51"/>
  <c r="BP19" i="51"/>
  <c r="BN22" i="51"/>
  <c r="BG19" i="51"/>
  <c r="BP23" i="51"/>
  <c r="BO19" i="51"/>
  <c r="BR27" i="51"/>
  <c r="BJ19" i="51"/>
  <c r="BJ23" i="51"/>
  <c r="BP25" i="51"/>
  <c r="BS18" i="51"/>
  <c r="BT28" i="51"/>
  <c r="BS19" i="51"/>
  <c r="BF16" i="51"/>
  <c r="BH16" i="51" s="1"/>
  <c r="BF17" i="51"/>
  <c r="BP17" i="51" s="1"/>
  <c r="BM16" i="51"/>
  <c r="BI17" i="51"/>
  <c r="BK16" i="51"/>
  <c r="BG17" i="51"/>
  <c r="BQ17" i="51"/>
  <c r="BK17" i="51"/>
  <c r="BM17" i="51"/>
  <c r="BO17" i="51"/>
  <c r="BS17" i="51"/>
  <c r="BG16" i="51"/>
  <c r="BO16" i="51"/>
  <c r="BQ16" i="51"/>
  <c r="BI16" i="51"/>
  <c r="BS16" i="51"/>
  <c r="BR19" i="51"/>
  <c r="BH25" i="51"/>
  <c r="BK19" i="51"/>
  <c r="BQ10" i="51"/>
  <c r="BI13" i="51"/>
  <c r="BG14" i="51"/>
  <c r="BF13" i="51"/>
  <c r="BR13" i="51" s="1"/>
  <c r="BS10" i="51"/>
  <c r="BG13" i="51"/>
  <c r="BF14" i="51"/>
  <c r="BN14" i="51" s="1"/>
  <c r="BK13" i="51"/>
  <c r="BF15" i="51"/>
  <c r="BH15" i="51" s="1"/>
  <c r="BO13" i="51"/>
  <c r="BK14" i="51"/>
  <c r="BG15" i="51"/>
  <c r="BQ13" i="51"/>
  <c r="BM14" i="51"/>
  <c r="BI15" i="51"/>
  <c r="BQ15" i="51"/>
  <c r="BF10" i="51"/>
  <c r="BR10" i="51" s="1"/>
  <c r="BS14" i="51"/>
  <c r="BO15" i="51"/>
  <c r="BK15" i="51"/>
  <c r="BM15" i="51"/>
  <c r="BS15" i="51"/>
  <c r="BI14" i="51"/>
  <c r="BG10" i="51"/>
  <c r="BO14" i="51"/>
  <c r="BQ14" i="51"/>
  <c r="BK10" i="51"/>
  <c r="BM13" i="51"/>
  <c r="BS13" i="51"/>
  <c r="BM10" i="51"/>
  <c r="BO10" i="51"/>
  <c r="BI10" i="51"/>
  <c r="BN19" i="51"/>
  <c r="BP22" i="51"/>
  <c r="BM11" i="51"/>
  <c r="BI12" i="51"/>
  <c r="BO12" i="51"/>
  <c r="BQ11" i="51"/>
  <c r="BO11" i="51"/>
  <c r="BK12" i="51"/>
  <c r="BM12" i="51"/>
  <c r="BS11" i="51"/>
  <c r="BS12" i="51"/>
  <c r="BQ12" i="51"/>
  <c r="BF11" i="51"/>
  <c r="BJ11" i="51" s="1"/>
  <c r="BG11" i="51"/>
  <c r="BI11" i="51"/>
  <c r="BK11" i="51"/>
  <c r="BG12" i="51"/>
  <c r="BF12" i="51"/>
  <c r="BH12" i="51" s="1"/>
  <c r="BH28" i="51"/>
  <c r="BL25" i="47"/>
  <c r="BN23" i="48"/>
  <c r="BJ25" i="50"/>
  <c r="BP25" i="45"/>
  <c r="BP22" i="50"/>
  <c r="BL23" i="49"/>
  <c r="BT22" i="50"/>
  <c r="BJ22" i="50"/>
  <c r="BN27" i="49"/>
  <c r="BH22" i="50"/>
  <c r="BP25" i="48"/>
  <c r="BR28" i="48"/>
  <c r="BJ23" i="45"/>
  <c r="BR23" i="49"/>
  <c r="BQ18" i="50"/>
  <c r="BM19" i="50"/>
  <c r="BS18" i="50"/>
  <c r="BO19" i="50"/>
  <c r="BQ19" i="50"/>
  <c r="BS19" i="50"/>
  <c r="BF18" i="50"/>
  <c r="BR18" i="50" s="1"/>
  <c r="BF19" i="50"/>
  <c r="BN19" i="50" s="1"/>
  <c r="BG19" i="50"/>
  <c r="BI19" i="50"/>
  <c r="BK18" i="50"/>
  <c r="BK19" i="50"/>
  <c r="BG18" i="50"/>
  <c r="BI18" i="50"/>
  <c r="BM18" i="50"/>
  <c r="BO18" i="50"/>
  <c r="BH23" i="50"/>
  <c r="BL27" i="50"/>
  <c r="BN28" i="50"/>
  <c r="BP23" i="50"/>
  <c r="BJ28" i="50"/>
  <c r="BN23" i="50"/>
  <c r="BT28" i="50"/>
  <c r="BL23" i="50"/>
  <c r="BT25" i="50"/>
  <c r="BJ23" i="50"/>
  <c r="BH25" i="50"/>
  <c r="BN27" i="50"/>
  <c r="BR25" i="50"/>
  <c r="BR28" i="50"/>
  <c r="BL22" i="50"/>
  <c r="BH28" i="50"/>
  <c r="BL28" i="50"/>
  <c r="BP25" i="50"/>
  <c r="BF16" i="50"/>
  <c r="BH16" i="50" s="1"/>
  <c r="BK16" i="50"/>
  <c r="BG17" i="50"/>
  <c r="BM16" i="50"/>
  <c r="BI17" i="50"/>
  <c r="BS16" i="50"/>
  <c r="BG16" i="50"/>
  <c r="BO16" i="50"/>
  <c r="BF17" i="50"/>
  <c r="BJ17" i="50" s="1"/>
  <c r="BK17" i="50"/>
  <c r="BM17" i="50"/>
  <c r="BS17" i="50"/>
  <c r="BI16" i="50"/>
  <c r="BQ16" i="50"/>
  <c r="BQ17" i="50"/>
  <c r="BO17" i="50"/>
  <c r="BQ10" i="50"/>
  <c r="BF13" i="50"/>
  <c r="BJ13" i="50" s="1"/>
  <c r="BS10" i="50"/>
  <c r="BG13" i="50"/>
  <c r="BM13" i="50"/>
  <c r="BF15" i="50"/>
  <c r="BJ15" i="50" s="1"/>
  <c r="BO13" i="50"/>
  <c r="BK14" i="50"/>
  <c r="BG15" i="50"/>
  <c r="BQ13" i="50"/>
  <c r="BI15" i="50"/>
  <c r="BI13" i="50"/>
  <c r="BF14" i="50"/>
  <c r="BH14" i="50" s="1"/>
  <c r="BI14" i="50"/>
  <c r="BM14" i="50"/>
  <c r="BK13" i="50"/>
  <c r="BG14" i="50"/>
  <c r="BS14" i="50"/>
  <c r="BO15" i="50"/>
  <c r="BQ15" i="50"/>
  <c r="BF10" i="50"/>
  <c r="BL10" i="50" s="1"/>
  <c r="BK15" i="50"/>
  <c r="BM15" i="50"/>
  <c r="BM10" i="50"/>
  <c r="BS15" i="50"/>
  <c r="BG10" i="50"/>
  <c r="BQ14" i="50"/>
  <c r="BO14" i="50"/>
  <c r="BI10" i="50"/>
  <c r="BK10" i="50"/>
  <c r="BO10" i="50"/>
  <c r="BS13" i="50"/>
  <c r="BM11" i="50"/>
  <c r="BI12" i="50"/>
  <c r="BO11" i="50"/>
  <c r="BK12" i="50"/>
  <c r="BS12" i="50"/>
  <c r="BQ11" i="50"/>
  <c r="BM12" i="50"/>
  <c r="BQ12" i="50"/>
  <c r="BS11" i="50"/>
  <c r="BO12" i="50"/>
  <c r="BG12" i="50"/>
  <c r="BF11" i="50"/>
  <c r="BL11" i="50" s="1"/>
  <c r="BF12" i="50"/>
  <c r="BP12" i="50" s="1"/>
  <c r="BI11" i="50"/>
  <c r="BG11" i="50"/>
  <c r="BK11" i="50"/>
  <c r="BP25" i="49"/>
  <c r="BH25" i="44"/>
  <c r="BT23" i="48"/>
  <c r="BP28" i="45"/>
  <c r="BH23" i="49"/>
  <c r="BN25" i="49"/>
  <c r="BN22" i="49"/>
  <c r="BJ22" i="49"/>
  <c r="BN22" i="47"/>
  <c r="BJ27" i="46"/>
  <c r="BP27" i="42"/>
  <c r="BT25" i="48"/>
  <c r="BJ25" i="49"/>
  <c r="BH27" i="46"/>
  <c r="BP22" i="42"/>
  <c r="BT23" i="49"/>
  <c r="BF16" i="49"/>
  <c r="BL16" i="49" s="1"/>
  <c r="BF17" i="49"/>
  <c r="BH17" i="49" s="1"/>
  <c r="BK16" i="49"/>
  <c r="BG17" i="49"/>
  <c r="BM16" i="49"/>
  <c r="BI17" i="49"/>
  <c r="BO16" i="49"/>
  <c r="BK17" i="49"/>
  <c r="BQ16" i="49"/>
  <c r="BM17" i="49"/>
  <c r="BS17" i="49"/>
  <c r="BG16" i="49"/>
  <c r="BI16" i="49"/>
  <c r="BS16" i="49"/>
  <c r="BO17" i="49"/>
  <c r="BQ17" i="49"/>
  <c r="BN28" i="49"/>
  <c r="BJ28" i="49"/>
  <c r="BH28" i="49"/>
  <c r="BP23" i="49"/>
  <c r="BQ18" i="49"/>
  <c r="BM19" i="49"/>
  <c r="BS18" i="49"/>
  <c r="BO19" i="49"/>
  <c r="BQ19" i="49"/>
  <c r="BS19" i="49"/>
  <c r="BF18" i="49"/>
  <c r="BR18" i="49" s="1"/>
  <c r="BG18" i="49"/>
  <c r="BI18" i="49"/>
  <c r="BF19" i="49"/>
  <c r="BN19" i="49" s="1"/>
  <c r="BO18" i="49"/>
  <c r="BK19" i="49"/>
  <c r="BK18" i="49"/>
  <c r="BM18" i="49"/>
  <c r="BI19" i="49"/>
  <c r="BG19" i="49"/>
  <c r="BR27" i="49"/>
  <c r="BH22" i="49"/>
  <c r="BL25" i="49"/>
  <c r="BT25" i="49"/>
  <c r="BP28" i="49"/>
  <c r="BL28" i="49"/>
  <c r="BT28" i="49"/>
  <c r="BQ10" i="49"/>
  <c r="BF13" i="49"/>
  <c r="BH13" i="49" s="1"/>
  <c r="BI14" i="49"/>
  <c r="BS10" i="49"/>
  <c r="BG13" i="49"/>
  <c r="BI13" i="49"/>
  <c r="BF14" i="49"/>
  <c r="BP14" i="49" s="1"/>
  <c r="BK13" i="49"/>
  <c r="BG14" i="49"/>
  <c r="BF15" i="49"/>
  <c r="BT15" i="49" s="1"/>
  <c r="BO13" i="49"/>
  <c r="BK14" i="49"/>
  <c r="BG15" i="49"/>
  <c r="BQ13" i="49"/>
  <c r="BM14" i="49"/>
  <c r="BI15" i="49"/>
  <c r="BS14" i="49"/>
  <c r="BO15" i="49"/>
  <c r="BQ15" i="49"/>
  <c r="BF10" i="49"/>
  <c r="BR10" i="49" s="1"/>
  <c r="BG10" i="49"/>
  <c r="BS15" i="49"/>
  <c r="BI10" i="49"/>
  <c r="BO10" i="49"/>
  <c r="BM13" i="49"/>
  <c r="BK15" i="49"/>
  <c r="BM15" i="49"/>
  <c r="BO14" i="49"/>
  <c r="BS13" i="49"/>
  <c r="BK10" i="49"/>
  <c r="BM10" i="49"/>
  <c r="BQ14" i="49"/>
  <c r="BH25" i="49"/>
  <c r="BM11" i="49"/>
  <c r="BI12" i="49"/>
  <c r="BO11" i="49"/>
  <c r="BK12" i="49"/>
  <c r="BQ12" i="49"/>
  <c r="BQ11" i="49"/>
  <c r="BM12" i="49"/>
  <c r="BS11" i="49"/>
  <c r="BO12" i="49"/>
  <c r="BS12" i="49"/>
  <c r="BF11" i="49"/>
  <c r="BT11" i="49" s="1"/>
  <c r="BK11" i="49"/>
  <c r="BG12" i="49"/>
  <c r="BG11" i="49"/>
  <c r="BI11" i="49"/>
  <c r="BF12" i="49"/>
  <c r="BT12" i="49" s="1"/>
  <c r="BH28" i="41"/>
  <c r="BH23" i="46"/>
  <c r="BP27" i="48"/>
  <c r="BL23" i="46"/>
  <c r="BJ23" i="46"/>
  <c r="BP28" i="48"/>
  <c r="BJ23" i="44"/>
  <c r="BN25" i="45"/>
  <c r="BT27" i="46"/>
  <c r="BN27" i="48"/>
  <c r="BP23" i="44"/>
  <c r="BN23" i="45"/>
  <c r="BJ28" i="48"/>
  <c r="BL25" i="48"/>
  <c r="BR23" i="41"/>
  <c r="BJ25" i="43"/>
  <c r="BH23" i="45"/>
  <c r="BP23" i="45"/>
  <c r="BT27" i="48"/>
  <c r="BR27" i="46"/>
  <c r="BL28" i="48"/>
  <c r="BJ28" i="43"/>
  <c r="BL23" i="45"/>
  <c r="BO18" i="48"/>
  <c r="BM18" i="48"/>
  <c r="BK19" i="48"/>
  <c r="BK18" i="48"/>
  <c r="BI18" i="48"/>
  <c r="BH25" i="48"/>
  <c r="BI19" i="48"/>
  <c r="BR27" i="48"/>
  <c r="BJ22" i="48"/>
  <c r="BG18" i="48"/>
  <c r="BH27" i="48"/>
  <c r="BQ10" i="48"/>
  <c r="BF13" i="48"/>
  <c r="BL13" i="48" s="1"/>
  <c r="BS10" i="48"/>
  <c r="BG13" i="48"/>
  <c r="BI13" i="48"/>
  <c r="BF14" i="48"/>
  <c r="BT14" i="48" s="1"/>
  <c r="BK13" i="48"/>
  <c r="BG14" i="48"/>
  <c r="BS14" i="48"/>
  <c r="BO15" i="48"/>
  <c r="BI15" i="48"/>
  <c r="BF15" i="48"/>
  <c r="BP15" i="48" s="1"/>
  <c r="BK15" i="48"/>
  <c r="BK14" i="48"/>
  <c r="BG15" i="48"/>
  <c r="BI14" i="48"/>
  <c r="BM13" i="48"/>
  <c r="BM15" i="48"/>
  <c r="BO13" i="48"/>
  <c r="BM14" i="48"/>
  <c r="BQ15" i="48"/>
  <c r="BQ13" i="48"/>
  <c r="BO14" i="48"/>
  <c r="BS15" i="48"/>
  <c r="BQ14" i="48"/>
  <c r="BG10" i="48"/>
  <c r="BI10" i="48"/>
  <c r="BO10" i="48"/>
  <c r="BF10" i="48"/>
  <c r="BH10" i="48" s="1"/>
  <c r="BK10" i="48"/>
  <c r="BM10" i="48"/>
  <c r="BS13" i="48"/>
  <c r="BP22" i="48"/>
  <c r="BS19" i="48"/>
  <c r="BM11" i="48"/>
  <c r="BI12" i="48"/>
  <c r="BO11" i="48"/>
  <c r="BK12" i="48"/>
  <c r="BQ11" i="48"/>
  <c r="BM12" i="48"/>
  <c r="BS11" i="48"/>
  <c r="BO12" i="48"/>
  <c r="BF12" i="48"/>
  <c r="BT12" i="48" s="1"/>
  <c r="BQ12" i="48"/>
  <c r="BF11" i="48"/>
  <c r="BL11" i="48" s="1"/>
  <c r="BS12" i="48"/>
  <c r="BG11" i="48"/>
  <c r="BI11" i="48"/>
  <c r="BK11" i="48"/>
  <c r="BG12" i="48"/>
  <c r="BF17" i="48"/>
  <c r="BL17" i="48" s="1"/>
  <c r="BK16" i="48"/>
  <c r="BG17" i="48"/>
  <c r="BM16" i="48"/>
  <c r="BQ16" i="48"/>
  <c r="BS17" i="48"/>
  <c r="BO16" i="48"/>
  <c r="BS16" i="48"/>
  <c r="BI17" i="48"/>
  <c r="BK17" i="48"/>
  <c r="BM17" i="48"/>
  <c r="BF16" i="48"/>
  <c r="BH16" i="48" s="1"/>
  <c r="BG16" i="48"/>
  <c r="BO17" i="48"/>
  <c r="BI16" i="48"/>
  <c r="BQ17" i="48"/>
  <c r="BL22" i="48"/>
  <c r="BJ25" i="48"/>
  <c r="BN28" i="48"/>
  <c r="BJ27" i="48"/>
  <c r="BO19" i="48"/>
  <c r="BS18" i="48"/>
  <c r="BH28" i="48"/>
  <c r="BG19" i="48"/>
  <c r="BR25" i="48"/>
  <c r="BL23" i="48"/>
  <c r="BM19" i="48"/>
  <c r="BQ19" i="48"/>
  <c r="BQ18" i="48"/>
  <c r="BH22" i="48"/>
  <c r="BF18" i="48"/>
  <c r="BL18" i="48" s="1"/>
  <c r="BF19" i="48"/>
  <c r="BT19" i="48" s="1"/>
  <c r="BT22" i="48"/>
  <c r="BR23" i="48"/>
  <c r="BR22" i="48"/>
  <c r="BP23" i="48"/>
  <c r="BH23" i="48"/>
  <c r="BR28" i="47"/>
  <c r="BT27" i="47"/>
  <c r="BR27" i="47"/>
  <c r="BN27" i="47"/>
  <c r="BP27" i="47"/>
  <c r="BT28" i="47"/>
  <c r="BL28" i="47"/>
  <c r="BN28" i="47"/>
  <c r="BN22" i="46"/>
  <c r="BT22" i="47"/>
  <c r="BT25" i="45"/>
  <c r="BR22" i="46"/>
  <c r="BH25" i="47"/>
  <c r="BL27" i="47"/>
  <c r="BL22" i="46"/>
  <c r="BJ28" i="47"/>
  <c r="BP28" i="47"/>
  <c r="BH27" i="47"/>
  <c r="BP25" i="47"/>
  <c r="BQ10" i="47"/>
  <c r="BF13" i="47"/>
  <c r="BR13" i="47" s="1"/>
  <c r="BS10" i="47"/>
  <c r="BG13" i="47"/>
  <c r="BI13" i="47"/>
  <c r="BF14" i="47"/>
  <c r="BR14" i="47" s="1"/>
  <c r="BS13" i="47"/>
  <c r="BO14" i="47"/>
  <c r="BK15" i="47"/>
  <c r="BQ14" i="47"/>
  <c r="BM15" i="47"/>
  <c r="BI14" i="47"/>
  <c r="BO15" i="47"/>
  <c r="BK13" i="47"/>
  <c r="BK14" i="47"/>
  <c r="BQ15" i="47"/>
  <c r="BM13" i="47"/>
  <c r="BM14" i="47"/>
  <c r="BS15" i="47"/>
  <c r="BF15" i="47"/>
  <c r="BL15" i="47" s="1"/>
  <c r="BG15" i="47"/>
  <c r="BG14" i="47"/>
  <c r="BI15" i="47"/>
  <c r="BI10" i="47"/>
  <c r="BF10" i="47"/>
  <c r="BR10" i="47" s="1"/>
  <c r="BG10" i="47"/>
  <c r="BS14" i="47"/>
  <c r="BO13" i="47"/>
  <c r="BQ13" i="47"/>
  <c r="BK10" i="47"/>
  <c r="BO10" i="47"/>
  <c r="BM10" i="47"/>
  <c r="BM11" i="47"/>
  <c r="BI12" i="47"/>
  <c r="BO11" i="47"/>
  <c r="BK12" i="47"/>
  <c r="BQ11" i="47"/>
  <c r="BM12" i="47"/>
  <c r="BF12" i="47"/>
  <c r="BJ12" i="47" s="1"/>
  <c r="BF11" i="47"/>
  <c r="BN11" i="47" s="1"/>
  <c r="BG11" i="47"/>
  <c r="BQ12" i="47"/>
  <c r="BK11" i="47"/>
  <c r="BS11" i="47"/>
  <c r="BI11" i="47"/>
  <c r="BS12" i="47"/>
  <c r="BG12" i="47"/>
  <c r="BO12" i="47"/>
  <c r="BG16" i="47"/>
  <c r="BI16" i="47"/>
  <c r="BF17" i="47"/>
  <c r="BP17" i="47" s="1"/>
  <c r="BM16" i="47"/>
  <c r="BO17" i="47"/>
  <c r="BO16" i="47"/>
  <c r="BQ17" i="47"/>
  <c r="BQ16" i="47"/>
  <c r="BS17" i="47"/>
  <c r="BS16" i="47"/>
  <c r="BG17" i="47"/>
  <c r="BF16" i="47"/>
  <c r="BN16" i="47" s="1"/>
  <c r="BK16" i="47"/>
  <c r="BM17" i="47"/>
  <c r="BI17" i="47"/>
  <c r="BK17" i="47"/>
  <c r="BN25" i="47"/>
  <c r="BJ25" i="47"/>
  <c r="BP23" i="47"/>
  <c r="BQ18" i="47"/>
  <c r="BM19" i="47"/>
  <c r="BS18" i="47"/>
  <c r="BO19" i="47"/>
  <c r="BQ19" i="47"/>
  <c r="BM18" i="47"/>
  <c r="BO18" i="47"/>
  <c r="BF19" i="47"/>
  <c r="BN19" i="47" s="1"/>
  <c r="BG19" i="47"/>
  <c r="BI19" i="47"/>
  <c r="BK19" i="47"/>
  <c r="BS19" i="47"/>
  <c r="BF18" i="47"/>
  <c r="BT18" i="47" s="1"/>
  <c r="BG18" i="47"/>
  <c r="BI18" i="47"/>
  <c r="BK18" i="47"/>
  <c r="BN23" i="47"/>
  <c r="BR22" i="47"/>
  <c r="BH23" i="47"/>
  <c r="BP22" i="47"/>
  <c r="BL22" i="47"/>
  <c r="BJ22" i="47"/>
  <c r="BR23" i="47"/>
  <c r="BJ23" i="47"/>
  <c r="BR25" i="47"/>
  <c r="BL23" i="47"/>
  <c r="BP28" i="46"/>
  <c r="BP27" i="46"/>
  <c r="BR23" i="46"/>
  <c r="BR25" i="43"/>
  <c r="BR23" i="45"/>
  <c r="BT27" i="43"/>
  <c r="BN28" i="46"/>
  <c r="BL28" i="46"/>
  <c r="BJ28" i="46"/>
  <c r="BT18" i="45"/>
  <c r="BH28" i="46"/>
  <c r="BN23" i="46"/>
  <c r="BL22" i="44"/>
  <c r="BR18" i="45"/>
  <c r="BR22" i="43"/>
  <c r="BR23" i="44"/>
  <c r="BH23" i="44"/>
  <c r="BT28" i="45"/>
  <c r="BL27" i="46"/>
  <c r="BT28" i="46"/>
  <c r="BJ25" i="46"/>
  <c r="BT25" i="46"/>
  <c r="BM18" i="46"/>
  <c r="BN25" i="46"/>
  <c r="BG19" i="46"/>
  <c r="BF17" i="46"/>
  <c r="BR17" i="46" s="1"/>
  <c r="BK16" i="46"/>
  <c r="BG17" i="46"/>
  <c r="BK17" i="46"/>
  <c r="BQ16" i="46"/>
  <c r="BM16" i="46"/>
  <c r="BI17" i="46"/>
  <c r="BO16" i="46"/>
  <c r="BM17" i="46"/>
  <c r="BF16" i="46"/>
  <c r="BN16" i="46" s="1"/>
  <c r="BG16" i="46"/>
  <c r="BI16" i="46"/>
  <c r="BS17" i="46"/>
  <c r="BS16" i="46"/>
  <c r="BO17" i="46"/>
  <c r="BQ17" i="46"/>
  <c r="BQ10" i="46"/>
  <c r="BM13" i="46"/>
  <c r="BI14" i="46"/>
  <c r="BF15" i="46"/>
  <c r="BP15" i="46" s="1"/>
  <c r="BO13" i="46"/>
  <c r="BK14" i="46"/>
  <c r="BG15" i="46"/>
  <c r="BF13" i="46"/>
  <c r="BR13" i="46" s="1"/>
  <c r="BS10" i="46"/>
  <c r="BG13" i="46"/>
  <c r="BF14" i="46"/>
  <c r="BP14" i="46" s="1"/>
  <c r="BK13" i="46"/>
  <c r="BG14" i="46"/>
  <c r="BI13" i="46"/>
  <c r="BF10" i="46"/>
  <c r="BH10" i="46" s="1"/>
  <c r="BS14" i="46"/>
  <c r="BO15" i="46"/>
  <c r="BS15" i="46"/>
  <c r="BQ15" i="46"/>
  <c r="BG10" i="46"/>
  <c r="BI10" i="46"/>
  <c r="BK10" i="46"/>
  <c r="BQ13" i="46"/>
  <c r="BS13" i="46"/>
  <c r="BM10" i="46"/>
  <c r="BO10" i="46"/>
  <c r="BI15" i="46"/>
  <c r="BK15" i="46"/>
  <c r="BM15" i="46"/>
  <c r="BM14" i="46"/>
  <c r="BO14" i="46"/>
  <c r="BQ14" i="46"/>
  <c r="BM11" i="46"/>
  <c r="BI12" i="46"/>
  <c r="BS11" i="46"/>
  <c r="BQ12" i="46"/>
  <c r="BS12" i="46"/>
  <c r="BO11" i="46"/>
  <c r="BK12" i="46"/>
  <c r="BO12" i="46"/>
  <c r="BQ11" i="46"/>
  <c r="BM12" i="46"/>
  <c r="BF11" i="46"/>
  <c r="BR11" i="46" s="1"/>
  <c r="BG11" i="46"/>
  <c r="BI11" i="46"/>
  <c r="BK11" i="46"/>
  <c r="BF12" i="46"/>
  <c r="BP12" i="46" s="1"/>
  <c r="BG12" i="46"/>
  <c r="BF19" i="46"/>
  <c r="BL19" i="46" s="1"/>
  <c r="BI18" i="46"/>
  <c r="BJ22" i="46"/>
  <c r="BQ19" i="46"/>
  <c r="BH22" i="46"/>
  <c r="BR25" i="46"/>
  <c r="BO19" i="46"/>
  <c r="BS19" i="46"/>
  <c r="BP22" i="46"/>
  <c r="BS18" i="46"/>
  <c r="BL25" i="46"/>
  <c r="BO18" i="46"/>
  <c r="BG18" i="46"/>
  <c r="BF18" i="46"/>
  <c r="BP18" i="46" s="1"/>
  <c r="BT23" i="46"/>
  <c r="BM19" i="46"/>
  <c r="BI19" i="46"/>
  <c r="BH25" i="46"/>
  <c r="BN22" i="44"/>
  <c r="BT22" i="45"/>
  <c r="BR25" i="45"/>
  <c r="BJ23" i="36"/>
  <c r="BJ22" i="44"/>
  <c r="BN22" i="45"/>
  <c r="BR27" i="44"/>
  <c r="BL27" i="45"/>
  <c r="BJ25" i="45"/>
  <c r="BL23" i="40"/>
  <c r="BJ22" i="43"/>
  <c r="BH25" i="45"/>
  <c r="BJ22" i="45"/>
  <c r="BH28" i="44"/>
  <c r="BR22" i="45"/>
  <c r="BL25" i="42"/>
  <c r="BP27" i="44"/>
  <c r="BN18" i="45"/>
  <c r="BP27" i="45"/>
  <c r="BN27" i="45"/>
  <c r="BJ28" i="45"/>
  <c r="BL22" i="45"/>
  <c r="BG19" i="45"/>
  <c r="BN28" i="45"/>
  <c r="BJ27" i="45"/>
  <c r="BH28" i="45"/>
  <c r="BP22" i="45"/>
  <c r="BP18" i="45"/>
  <c r="BL18" i="45"/>
  <c r="BH27" i="45"/>
  <c r="BQ10" i="45"/>
  <c r="BF13" i="45"/>
  <c r="BR13" i="45" s="1"/>
  <c r="BS10" i="45"/>
  <c r="BG13" i="45"/>
  <c r="BK13" i="45"/>
  <c r="BS13" i="45"/>
  <c r="BO14" i="45"/>
  <c r="BK15" i="45"/>
  <c r="BO15" i="45"/>
  <c r="BQ15" i="45"/>
  <c r="BQ14" i="45"/>
  <c r="BM15" i="45"/>
  <c r="BS14" i="45"/>
  <c r="BF10" i="45"/>
  <c r="BH10" i="45" s="1"/>
  <c r="BG10" i="45"/>
  <c r="BS15" i="45"/>
  <c r="BI10" i="45"/>
  <c r="BO10" i="45"/>
  <c r="BI13" i="45"/>
  <c r="BF14" i="45"/>
  <c r="BT14" i="45" s="1"/>
  <c r="BG14" i="45"/>
  <c r="BI15" i="45"/>
  <c r="BK14" i="45"/>
  <c r="BI14" i="45"/>
  <c r="BO13" i="45"/>
  <c r="BK10" i="45"/>
  <c r="BM13" i="45"/>
  <c r="BQ13" i="45"/>
  <c r="BM10" i="45"/>
  <c r="BF15" i="45"/>
  <c r="BN15" i="45" s="1"/>
  <c r="BG15" i="45"/>
  <c r="BM14" i="45"/>
  <c r="BJ18" i="45"/>
  <c r="BI18" i="45"/>
  <c r="BT27" i="45"/>
  <c r="BG16" i="45"/>
  <c r="BK16" i="45"/>
  <c r="BI17" i="45"/>
  <c r="BI16" i="45"/>
  <c r="BG17" i="45"/>
  <c r="BF17" i="45"/>
  <c r="BN17" i="45" s="1"/>
  <c r="BM16" i="45"/>
  <c r="BO16" i="45"/>
  <c r="BK17" i="45"/>
  <c r="BQ16" i="45"/>
  <c r="BM17" i="45"/>
  <c r="BS17" i="45"/>
  <c r="BO17" i="45"/>
  <c r="BQ17" i="45"/>
  <c r="BF16" i="45"/>
  <c r="BR16" i="45" s="1"/>
  <c r="BS16" i="45"/>
  <c r="BM11" i="45"/>
  <c r="BI12" i="45"/>
  <c r="BO11" i="45"/>
  <c r="BK12" i="45"/>
  <c r="BM12" i="45"/>
  <c r="BS11" i="45"/>
  <c r="BK11" i="45"/>
  <c r="BG12" i="45"/>
  <c r="BQ11" i="45"/>
  <c r="BO12" i="45"/>
  <c r="BS12" i="45"/>
  <c r="BG11" i="45"/>
  <c r="BF12" i="45"/>
  <c r="BP12" i="45" s="1"/>
  <c r="BQ12" i="45"/>
  <c r="BF11" i="45"/>
  <c r="BH11" i="45" s="1"/>
  <c r="BI11" i="45"/>
  <c r="BJ22" i="41"/>
  <c r="BT13" i="16"/>
  <c r="BL27" i="42"/>
  <c r="BR28" i="41"/>
  <c r="BT27" i="42"/>
  <c r="BN25" i="42"/>
  <c r="BJ23" i="41"/>
  <c r="BT23" i="41"/>
  <c r="BT28" i="41"/>
  <c r="BN22" i="41"/>
  <c r="BP28" i="41"/>
  <c r="BJ25" i="44"/>
  <c r="BP22" i="44"/>
  <c r="BO18" i="44"/>
  <c r="BT28" i="44"/>
  <c r="BK19" i="44"/>
  <c r="BG18" i="44"/>
  <c r="BH27" i="44"/>
  <c r="BF19" i="44"/>
  <c r="BN19" i="44" s="1"/>
  <c r="BL25" i="44"/>
  <c r="BF18" i="44"/>
  <c r="BJ18" i="44" s="1"/>
  <c r="BQ19" i="44"/>
  <c r="BL27" i="44"/>
  <c r="BJ27" i="44"/>
  <c r="BT22" i="44"/>
  <c r="BT25" i="44"/>
  <c r="BN23" i="44"/>
  <c r="BL28" i="44"/>
  <c r="BO19" i="44"/>
  <c r="BP28" i="44"/>
  <c r="BS19" i="44"/>
  <c r="BN27" i="44"/>
  <c r="BS18" i="44"/>
  <c r="BM19" i="44"/>
  <c r="BJ28" i="44"/>
  <c r="BR25" i="44"/>
  <c r="BQ18" i="44"/>
  <c r="BI19" i="44"/>
  <c r="BM11" i="44"/>
  <c r="BI12" i="44"/>
  <c r="BS11" i="44"/>
  <c r="BO12" i="44"/>
  <c r="BO11" i="44"/>
  <c r="BK12" i="44"/>
  <c r="BQ11" i="44"/>
  <c r="BM12" i="44"/>
  <c r="BS12" i="44"/>
  <c r="BF12" i="44"/>
  <c r="BT12" i="44" s="1"/>
  <c r="BG12" i="44"/>
  <c r="BQ12" i="44"/>
  <c r="BF11" i="44"/>
  <c r="BL11" i="44" s="1"/>
  <c r="BG11" i="44"/>
  <c r="BI11" i="44"/>
  <c r="BK11" i="44"/>
  <c r="BR22" i="44"/>
  <c r="BN28" i="44"/>
  <c r="BN25" i="44"/>
  <c r="BT23" i="44"/>
  <c r="BF16" i="44"/>
  <c r="BT16" i="44" s="1"/>
  <c r="BK16" i="44"/>
  <c r="BG17" i="44"/>
  <c r="BM16" i="44"/>
  <c r="BI17" i="44"/>
  <c r="BG16" i="44"/>
  <c r="BS17" i="44"/>
  <c r="BI16" i="44"/>
  <c r="BO16" i="44"/>
  <c r="BQ16" i="44"/>
  <c r="BS16" i="44"/>
  <c r="BF17" i="44"/>
  <c r="BH17" i="44" s="1"/>
  <c r="BK17" i="44"/>
  <c r="BQ17" i="44"/>
  <c r="BM17" i="44"/>
  <c r="BO17" i="44"/>
  <c r="BQ10" i="44"/>
  <c r="BF13" i="44"/>
  <c r="BR13" i="44" s="1"/>
  <c r="BF14" i="44"/>
  <c r="BN14" i="44" s="1"/>
  <c r="BK13" i="44"/>
  <c r="BG14" i="44"/>
  <c r="BS10" i="44"/>
  <c r="BG13" i="44"/>
  <c r="BI13" i="44"/>
  <c r="BO13" i="44"/>
  <c r="BK14" i="44"/>
  <c r="BG15" i="44"/>
  <c r="BQ13" i="44"/>
  <c r="BM14" i="44"/>
  <c r="BI15" i="44"/>
  <c r="BS14" i="44"/>
  <c r="BO15" i="44"/>
  <c r="BQ15" i="44"/>
  <c r="BF10" i="44"/>
  <c r="BN10" i="44" s="1"/>
  <c r="BM15" i="44"/>
  <c r="BG10" i="44"/>
  <c r="BS15" i="44"/>
  <c r="BI10" i="44"/>
  <c r="BI14" i="44"/>
  <c r="BQ14" i="44"/>
  <c r="BM13" i="44"/>
  <c r="BS13" i="44"/>
  <c r="BO10" i="44"/>
  <c r="BK10" i="44"/>
  <c r="BO14" i="44"/>
  <c r="BM10" i="44"/>
  <c r="BF15" i="44"/>
  <c r="BJ15" i="44" s="1"/>
  <c r="BK15" i="44"/>
  <c r="BN25" i="43"/>
  <c r="BT22" i="42"/>
  <c r="BR27" i="42"/>
  <c r="BT22" i="41"/>
  <c r="BH25" i="42"/>
  <c r="BH27" i="42"/>
  <c r="BL28" i="43"/>
  <c r="BR22" i="41"/>
  <c r="BN27" i="42"/>
  <c r="BR23" i="43"/>
  <c r="BL22" i="43"/>
  <c r="BT25" i="43"/>
  <c r="BP22" i="43"/>
  <c r="BH22" i="43"/>
  <c r="BL25" i="43"/>
  <c r="BH23" i="43"/>
  <c r="BP25" i="43"/>
  <c r="BQ18" i="43"/>
  <c r="BM19" i="43"/>
  <c r="BQ19" i="43"/>
  <c r="BS19" i="43"/>
  <c r="BS18" i="43"/>
  <c r="BO19" i="43"/>
  <c r="BF18" i="43"/>
  <c r="BL18" i="43" s="1"/>
  <c r="BG18" i="43"/>
  <c r="BI18" i="43"/>
  <c r="BF19" i="43"/>
  <c r="BP19" i="43" s="1"/>
  <c r="BI19" i="43"/>
  <c r="BK19" i="43"/>
  <c r="BK18" i="43"/>
  <c r="BM18" i="43"/>
  <c r="BG19" i="43"/>
  <c r="BO18" i="43"/>
  <c r="BJ27" i="43"/>
  <c r="BN28" i="43"/>
  <c r="BK16" i="43"/>
  <c r="BG17" i="43"/>
  <c r="BM16" i="43"/>
  <c r="BI17" i="43"/>
  <c r="BO16" i="43"/>
  <c r="BK17" i="43"/>
  <c r="BQ16" i="43"/>
  <c r="BM17" i="43"/>
  <c r="BS17" i="43"/>
  <c r="BF16" i="43"/>
  <c r="BR16" i="43" s="1"/>
  <c r="BG16" i="43"/>
  <c r="BI16" i="43"/>
  <c r="BF17" i="43"/>
  <c r="BL17" i="43" s="1"/>
  <c r="BO17" i="43"/>
  <c r="BQ17" i="43"/>
  <c r="BS16" i="43"/>
  <c r="BN23" i="43"/>
  <c r="BQ10" i="43"/>
  <c r="BI14" i="43"/>
  <c r="BF13" i="43"/>
  <c r="BH13" i="43" s="1"/>
  <c r="BI13" i="43"/>
  <c r="BF14" i="43"/>
  <c r="BT14" i="43" s="1"/>
  <c r="BK13" i="43"/>
  <c r="BS10" i="43"/>
  <c r="BG13" i="43"/>
  <c r="BG14" i="43"/>
  <c r="BM13" i="43"/>
  <c r="BF15" i="43"/>
  <c r="BL15" i="43" s="1"/>
  <c r="BS14" i="43"/>
  <c r="BO15" i="43"/>
  <c r="BQ15" i="43"/>
  <c r="BS15" i="43"/>
  <c r="BI10" i="43"/>
  <c r="BF10" i="43"/>
  <c r="BN10" i="43" s="1"/>
  <c r="BG10" i="43"/>
  <c r="BK15" i="43"/>
  <c r="BG15" i="43"/>
  <c r="BM14" i="43"/>
  <c r="BI15" i="43"/>
  <c r="BM10" i="43"/>
  <c r="BO13" i="43"/>
  <c r="BO10" i="43"/>
  <c r="BQ13" i="43"/>
  <c r="BS13" i="43"/>
  <c r="BK14" i="43"/>
  <c r="BM15" i="43"/>
  <c r="BO14" i="43"/>
  <c r="BQ14" i="43"/>
  <c r="BK10" i="43"/>
  <c r="BM11" i="43"/>
  <c r="BI12" i="43"/>
  <c r="BQ12" i="43"/>
  <c r="BQ11" i="43"/>
  <c r="BS11" i="43"/>
  <c r="BO11" i="43"/>
  <c r="BK12" i="43"/>
  <c r="BM12" i="43"/>
  <c r="BO12" i="43"/>
  <c r="BF11" i="43"/>
  <c r="BL11" i="43" s="1"/>
  <c r="BF12" i="43"/>
  <c r="BP12" i="43" s="1"/>
  <c r="BG12" i="43"/>
  <c r="BG11" i="43"/>
  <c r="BS12" i="43"/>
  <c r="BK11" i="43"/>
  <c r="BI11" i="43"/>
  <c r="BN27" i="43"/>
  <c r="BP23" i="43"/>
  <c r="BL23" i="43"/>
  <c r="BT28" i="43"/>
  <c r="BH28" i="43"/>
  <c r="BR27" i="43"/>
  <c r="BR28" i="43"/>
  <c r="BJ23" i="43"/>
  <c r="BL27" i="43"/>
  <c r="BN22" i="43"/>
  <c r="BP27" i="43"/>
  <c r="BH19" i="42"/>
  <c r="BP22" i="39"/>
  <c r="BR22" i="42"/>
  <c r="BN28" i="42"/>
  <c r="BJ23" i="40"/>
  <c r="BN22" i="39"/>
  <c r="BL23" i="41"/>
  <c r="BL22" i="42"/>
  <c r="BJ27" i="40"/>
  <c r="BJ22" i="42"/>
  <c r="BJ22" i="39"/>
  <c r="BJ28" i="42"/>
  <c r="BR28" i="39"/>
  <c r="BN23" i="41"/>
  <c r="BH22" i="41"/>
  <c r="BL28" i="41"/>
  <c r="BJ28" i="41"/>
  <c r="BP28" i="42"/>
  <c r="BR23" i="42"/>
  <c r="BI18" i="42"/>
  <c r="BF18" i="42"/>
  <c r="BT18" i="42" s="1"/>
  <c r="BP23" i="42"/>
  <c r="BK16" i="42"/>
  <c r="BG17" i="42"/>
  <c r="BM16" i="42"/>
  <c r="BI17" i="42"/>
  <c r="BO16" i="42"/>
  <c r="BK17" i="42"/>
  <c r="BS17" i="42"/>
  <c r="BF16" i="42"/>
  <c r="BN16" i="42" s="1"/>
  <c r="BG16" i="42"/>
  <c r="BI16" i="42"/>
  <c r="BQ16" i="42"/>
  <c r="BS16" i="42"/>
  <c r="BM17" i="42"/>
  <c r="BO17" i="42"/>
  <c r="BQ17" i="42"/>
  <c r="BF17" i="42"/>
  <c r="BR17" i="42" s="1"/>
  <c r="BM11" i="42"/>
  <c r="BI12" i="42"/>
  <c r="BS11" i="42"/>
  <c r="BO11" i="42"/>
  <c r="BK12" i="42"/>
  <c r="BO12" i="42"/>
  <c r="BQ11" i="42"/>
  <c r="BM12" i="42"/>
  <c r="BQ12" i="42"/>
  <c r="BF12" i="42"/>
  <c r="BP12" i="42" s="1"/>
  <c r="BK11" i="42"/>
  <c r="BG12" i="42"/>
  <c r="BS12" i="42"/>
  <c r="BF11" i="42"/>
  <c r="BL11" i="42" s="1"/>
  <c r="BG11" i="42"/>
  <c r="BI11" i="42"/>
  <c r="BQ19" i="42"/>
  <c r="BS19" i="42"/>
  <c r="BH28" i="42"/>
  <c r="BJ23" i="42"/>
  <c r="BR28" i="42"/>
  <c r="BL28" i="42"/>
  <c r="BM19" i="42"/>
  <c r="BT23" i="42"/>
  <c r="BQ10" i="42"/>
  <c r="BK13" i="42"/>
  <c r="BF13" i="42"/>
  <c r="BP13" i="42" s="1"/>
  <c r="BS10" i="42"/>
  <c r="BG13" i="42"/>
  <c r="BF14" i="42"/>
  <c r="BJ14" i="42" s="1"/>
  <c r="BG14" i="42"/>
  <c r="BI13" i="42"/>
  <c r="BM13" i="42"/>
  <c r="BI14" i="42"/>
  <c r="BF15" i="42"/>
  <c r="BP15" i="42" s="1"/>
  <c r="BS14" i="42"/>
  <c r="BO15" i="42"/>
  <c r="BG10" i="42"/>
  <c r="BQ15" i="42"/>
  <c r="BF10" i="42"/>
  <c r="BP10" i="42" s="1"/>
  <c r="BS15" i="42"/>
  <c r="BO10" i="42"/>
  <c r="BS13" i="42"/>
  <c r="BG15" i="42"/>
  <c r="BI15" i="42"/>
  <c r="BK15" i="42"/>
  <c r="BM15" i="42"/>
  <c r="BI10" i="42"/>
  <c r="BK14" i="42"/>
  <c r="BM14" i="42"/>
  <c r="BK10" i="42"/>
  <c r="BO14" i="42"/>
  <c r="BO13" i="42"/>
  <c r="BQ13" i="42"/>
  <c r="BM10" i="42"/>
  <c r="BQ14" i="42"/>
  <c r="BS18" i="42"/>
  <c r="BT25" i="42"/>
  <c r="BQ18" i="42"/>
  <c r="BR25" i="42"/>
  <c r="BN23" i="42"/>
  <c r="BL23" i="42"/>
  <c r="BP25" i="42"/>
  <c r="BK18" i="42"/>
  <c r="BJ27" i="38"/>
  <c r="BJ27" i="41"/>
  <c r="BP27" i="39"/>
  <c r="BR25" i="39"/>
  <c r="BL22" i="40"/>
  <c r="BP23" i="40"/>
  <c r="BR27" i="41"/>
  <c r="BH25" i="39"/>
  <c r="BH25" i="41"/>
  <c r="BT25" i="41"/>
  <c r="BN27" i="41"/>
  <c r="BH27" i="41"/>
  <c r="BT27" i="41"/>
  <c r="BN25" i="41"/>
  <c r="BL27" i="41"/>
  <c r="BL22" i="41"/>
  <c r="BR25" i="41"/>
  <c r="BL25" i="41"/>
  <c r="BK16" i="41"/>
  <c r="BG17" i="41"/>
  <c r="BM16" i="41"/>
  <c r="BI17" i="41"/>
  <c r="BF17" i="41"/>
  <c r="BH17" i="41" s="1"/>
  <c r="BK17" i="41"/>
  <c r="BM17" i="41"/>
  <c r="BI16" i="41"/>
  <c r="BS17" i="41"/>
  <c r="BO17" i="41"/>
  <c r="BF16" i="41"/>
  <c r="BP16" i="41" s="1"/>
  <c r="BG16" i="41"/>
  <c r="BQ17" i="41"/>
  <c r="BO16" i="41"/>
  <c r="BS16" i="41"/>
  <c r="BQ16" i="41"/>
  <c r="BJ25" i="41"/>
  <c r="BQ18" i="41"/>
  <c r="BM19" i="41"/>
  <c r="BS18" i="41"/>
  <c r="BO19" i="41"/>
  <c r="BS19" i="41"/>
  <c r="BQ19" i="41"/>
  <c r="BG18" i="41"/>
  <c r="BG19" i="41"/>
  <c r="BF19" i="41"/>
  <c r="BL19" i="41" s="1"/>
  <c r="BF18" i="41"/>
  <c r="BL18" i="41" s="1"/>
  <c r="BI18" i="41"/>
  <c r="BI19" i="41"/>
  <c r="BK18" i="41"/>
  <c r="BK19" i="41"/>
  <c r="BM18" i="41"/>
  <c r="BO18" i="41"/>
  <c r="BQ10" i="41"/>
  <c r="BF13" i="41"/>
  <c r="BP13" i="41" s="1"/>
  <c r="BS10" i="41"/>
  <c r="BG13" i="41"/>
  <c r="BK13" i="41"/>
  <c r="BG14" i="41"/>
  <c r="BM13" i="41"/>
  <c r="BI14" i="41"/>
  <c r="BI13" i="41"/>
  <c r="BF14" i="41"/>
  <c r="BJ14" i="41" s="1"/>
  <c r="BS14" i="41"/>
  <c r="BO15" i="41"/>
  <c r="BQ15" i="41"/>
  <c r="BM14" i="41"/>
  <c r="BM15" i="41"/>
  <c r="BO13" i="41"/>
  <c r="BO14" i="41"/>
  <c r="BS15" i="41"/>
  <c r="BQ13" i="41"/>
  <c r="BQ14" i="41"/>
  <c r="BS13" i="41"/>
  <c r="BF10" i="41"/>
  <c r="BT10" i="41" s="1"/>
  <c r="BG10" i="41"/>
  <c r="BF15" i="41"/>
  <c r="BN15" i="41" s="1"/>
  <c r="BM10" i="41"/>
  <c r="BO10" i="41"/>
  <c r="BI10" i="41"/>
  <c r="BK10" i="41"/>
  <c r="BG15" i="41"/>
  <c r="BK15" i="41"/>
  <c r="BK14" i="41"/>
  <c r="BI15" i="41"/>
  <c r="BM11" i="41"/>
  <c r="BI12" i="41"/>
  <c r="BS11" i="41"/>
  <c r="BO11" i="41"/>
  <c r="BK12" i="41"/>
  <c r="BO12" i="41"/>
  <c r="BQ12" i="41"/>
  <c r="BQ11" i="41"/>
  <c r="BM12" i="41"/>
  <c r="BF12" i="41"/>
  <c r="BN12" i="41" s="1"/>
  <c r="BG12" i="41"/>
  <c r="BS12" i="41"/>
  <c r="BF11" i="41"/>
  <c r="BJ11" i="41" s="1"/>
  <c r="BG11" i="41"/>
  <c r="BK11" i="41"/>
  <c r="BI11" i="41"/>
  <c r="BH23" i="40"/>
  <c r="BH25" i="33"/>
  <c r="BN27" i="39"/>
  <c r="BH28" i="40"/>
  <c r="BP27" i="38"/>
  <c r="BN23" i="40"/>
  <c r="BH25" i="36"/>
  <c r="BT17" i="36"/>
  <c r="BT23" i="39"/>
  <c r="BP28" i="40"/>
  <c r="BL27" i="28"/>
  <c r="BR23" i="40"/>
  <c r="BL17" i="36"/>
  <c r="BT25" i="36"/>
  <c r="BR22" i="39"/>
  <c r="BH27" i="39"/>
  <c r="BT22" i="32"/>
  <c r="BN22" i="40"/>
  <c r="BR22" i="40"/>
  <c r="BN28" i="40"/>
  <c r="BJ25" i="40"/>
  <c r="BH25" i="40"/>
  <c r="BP22" i="40"/>
  <c r="BR27" i="40"/>
  <c r="BK16" i="40"/>
  <c r="BG17" i="40"/>
  <c r="BQ17" i="40"/>
  <c r="BO16" i="40"/>
  <c r="BS17" i="40"/>
  <c r="BQ16" i="40"/>
  <c r="BS16" i="40"/>
  <c r="BM16" i="40"/>
  <c r="BO17" i="40"/>
  <c r="BF16" i="40"/>
  <c r="BP16" i="40" s="1"/>
  <c r="BG16" i="40"/>
  <c r="BI16" i="40"/>
  <c r="BF17" i="40"/>
  <c r="BJ17" i="40" s="1"/>
  <c r="BI17" i="40"/>
  <c r="BK17" i="40"/>
  <c r="BM17" i="40"/>
  <c r="BP27" i="40"/>
  <c r="BT28" i="40"/>
  <c r="BM11" i="40"/>
  <c r="BI12" i="40"/>
  <c r="BQ11" i="40"/>
  <c r="BM12" i="40"/>
  <c r="BO11" i="40"/>
  <c r="BK12" i="40"/>
  <c r="BS12" i="40"/>
  <c r="BF12" i="40"/>
  <c r="BJ12" i="40" s="1"/>
  <c r="BG12" i="40"/>
  <c r="BI11" i="40"/>
  <c r="BK11" i="40"/>
  <c r="BF11" i="40"/>
  <c r="BT11" i="40" s="1"/>
  <c r="BG11" i="40"/>
  <c r="BS11" i="40"/>
  <c r="BO12" i="40"/>
  <c r="BQ12" i="40"/>
  <c r="BL28" i="40"/>
  <c r="BT22" i="40"/>
  <c r="BJ22" i="40"/>
  <c r="BQ10" i="40"/>
  <c r="BI13" i="40"/>
  <c r="BF14" i="40"/>
  <c r="BH14" i="40" s="1"/>
  <c r="BF13" i="40"/>
  <c r="BL13" i="40" s="1"/>
  <c r="BS10" i="40"/>
  <c r="BG13" i="40"/>
  <c r="BO13" i="40"/>
  <c r="BK14" i="40"/>
  <c r="BG15" i="40"/>
  <c r="BS14" i="40"/>
  <c r="BO15" i="40"/>
  <c r="BF15" i="40"/>
  <c r="BL15" i="40" s="1"/>
  <c r="BI15" i="40"/>
  <c r="BG14" i="40"/>
  <c r="BK15" i="40"/>
  <c r="BI14" i="40"/>
  <c r="BM15" i="40"/>
  <c r="BK13" i="40"/>
  <c r="BM14" i="40"/>
  <c r="BQ15" i="40"/>
  <c r="BM13" i="40"/>
  <c r="BO14" i="40"/>
  <c r="BS15" i="40"/>
  <c r="BQ14" i="40"/>
  <c r="BS13" i="40"/>
  <c r="BF10" i="40"/>
  <c r="BN10" i="40" s="1"/>
  <c r="BI10" i="40"/>
  <c r="BG10" i="40"/>
  <c r="BQ13" i="40"/>
  <c r="BK10" i="40"/>
  <c r="BM10" i="40"/>
  <c r="BO10" i="40"/>
  <c r="BN27" i="40"/>
  <c r="BT25" i="40"/>
  <c r="BR25" i="40"/>
  <c r="BH27" i="40"/>
  <c r="BR28" i="40"/>
  <c r="BN25" i="40"/>
  <c r="BL27" i="40"/>
  <c r="BQ18" i="40"/>
  <c r="BM19" i="40"/>
  <c r="BQ19" i="40"/>
  <c r="BS18" i="40"/>
  <c r="BO19" i="40"/>
  <c r="BF19" i="40"/>
  <c r="BJ19" i="40" s="1"/>
  <c r="BG19" i="40"/>
  <c r="BK19" i="40"/>
  <c r="BS19" i="40"/>
  <c r="BF18" i="40"/>
  <c r="BT18" i="40" s="1"/>
  <c r="BG18" i="40"/>
  <c r="BI19" i="40"/>
  <c r="BI18" i="40"/>
  <c r="BK18" i="40"/>
  <c r="BM18" i="40"/>
  <c r="BO18" i="40"/>
  <c r="BL25" i="40"/>
  <c r="BP25" i="39"/>
  <c r="BT25" i="39"/>
  <c r="BP25" i="36"/>
  <c r="BN28" i="39"/>
  <c r="BL25" i="36"/>
  <c r="BL25" i="39"/>
  <c r="BR28" i="38"/>
  <c r="BJ25" i="39"/>
  <c r="BT23" i="38"/>
  <c r="BN23" i="38"/>
  <c r="BL28" i="39"/>
  <c r="BJ28" i="38"/>
  <c r="BH22" i="39"/>
  <c r="BN25" i="36"/>
  <c r="BL23" i="36"/>
  <c r="BR23" i="36"/>
  <c r="BT28" i="38"/>
  <c r="BJ28" i="39"/>
  <c r="BN22" i="37"/>
  <c r="BI18" i="39"/>
  <c r="BQ10" i="39"/>
  <c r="BI13" i="39"/>
  <c r="BF14" i="39"/>
  <c r="BR14" i="39" s="1"/>
  <c r="BF13" i="39"/>
  <c r="BJ13" i="39" s="1"/>
  <c r="BS10" i="39"/>
  <c r="BG13" i="39"/>
  <c r="BS14" i="39"/>
  <c r="BO15" i="39"/>
  <c r="BQ15" i="39"/>
  <c r="BF15" i="39"/>
  <c r="BL15" i="39" s="1"/>
  <c r="BG14" i="39"/>
  <c r="BG15" i="39"/>
  <c r="BK13" i="39"/>
  <c r="BI14" i="39"/>
  <c r="BI15" i="39"/>
  <c r="BM13" i="39"/>
  <c r="BK14" i="39"/>
  <c r="BK15" i="39"/>
  <c r="BO13" i="39"/>
  <c r="BM14" i="39"/>
  <c r="BM15" i="39"/>
  <c r="BQ13" i="39"/>
  <c r="BO14" i="39"/>
  <c r="BS13" i="39"/>
  <c r="BS15" i="39"/>
  <c r="BQ14" i="39"/>
  <c r="BG10" i="39"/>
  <c r="BK10" i="39"/>
  <c r="BM10" i="39"/>
  <c r="BF10" i="39"/>
  <c r="BR10" i="39" s="1"/>
  <c r="BI10" i="39"/>
  <c r="BO10" i="39"/>
  <c r="BM11" i="39"/>
  <c r="BI12" i="39"/>
  <c r="BQ11" i="39"/>
  <c r="BM12" i="39"/>
  <c r="BO11" i="39"/>
  <c r="BK12" i="39"/>
  <c r="BF12" i="39"/>
  <c r="BL12" i="39" s="1"/>
  <c r="BG12" i="39"/>
  <c r="BO12" i="39"/>
  <c r="BS11" i="39"/>
  <c r="BF11" i="39"/>
  <c r="BP11" i="39" s="1"/>
  <c r="BQ12" i="39"/>
  <c r="BG11" i="39"/>
  <c r="BS12" i="39"/>
  <c r="BI11" i="39"/>
  <c r="BK11" i="39"/>
  <c r="BO18" i="39"/>
  <c r="BN23" i="39"/>
  <c r="BS18" i="39"/>
  <c r="BL23" i="39"/>
  <c r="BJ23" i="39"/>
  <c r="BP23" i="39"/>
  <c r="BG18" i="39"/>
  <c r="BL27" i="39"/>
  <c r="BF19" i="39"/>
  <c r="BN19" i="39" s="1"/>
  <c r="BF18" i="39"/>
  <c r="BP18" i="39" s="1"/>
  <c r="BR27" i="39"/>
  <c r="BH28" i="39"/>
  <c r="BP28" i="39"/>
  <c r="BG19" i="39"/>
  <c r="BT22" i="39"/>
  <c r="BK19" i="39"/>
  <c r="BR23" i="39"/>
  <c r="BK18" i="39"/>
  <c r="BJ27" i="39"/>
  <c r="BK16" i="39"/>
  <c r="BG17" i="39"/>
  <c r="BM16" i="39"/>
  <c r="BI17" i="39"/>
  <c r="BK17" i="39"/>
  <c r="BI16" i="39"/>
  <c r="BQ17" i="39"/>
  <c r="BO16" i="39"/>
  <c r="BS17" i="39"/>
  <c r="BQ16" i="39"/>
  <c r="BS16" i="39"/>
  <c r="BF16" i="39"/>
  <c r="BP16" i="39" s="1"/>
  <c r="BM17" i="39"/>
  <c r="BG16" i="39"/>
  <c r="BO17" i="39"/>
  <c r="BF17" i="39"/>
  <c r="BR17" i="39" s="1"/>
  <c r="BL22" i="38"/>
  <c r="BN27" i="34"/>
  <c r="BT25" i="38"/>
  <c r="BH22" i="32"/>
  <c r="BJ25" i="37"/>
  <c r="BN25" i="37"/>
  <c r="BL25" i="38"/>
  <c r="BT22" i="38"/>
  <c r="BT27" i="38"/>
  <c r="BT25" i="37"/>
  <c r="BL25" i="37"/>
  <c r="BH27" i="38"/>
  <c r="BJ22" i="38"/>
  <c r="BP25" i="37"/>
  <c r="BH23" i="38"/>
  <c r="BP23" i="38"/>
  <c r="BF19" i="38"/>
  <c r="BH19" i="38" s="1"/>
  <c r="BQ18" i="38"/>
  <c r="BJ23" i="38"/>
  <c r="BF18" i="38"/>
  <c r="BT18" i="38" s="1"/>
  <c r="BK19" i="38"/>
  <c r="BP25" i="38"/>
  <c r="BH22" i="38"/>
  <c r="BR25" i="38"/>
  <c r="BG19" i="38"/>
  <c r="BR27" i="38"/>
  <c r="BP28" i="38"/>
  <c r="BS19" i="38"/>
  <c r="BL28" i="38"/>
  <c r="BR23" i="38"/>
  <c r="BK18" i="38"/>
  <c r="BO17" i="38"/>
  <c r="BS16" i="38"/>
  <c r="BS17" i="38"/>
  <c r="BM17" i="38"/>
  <c r="BQ16" i="38"/>
  <c r="BQ17" i="38"/>
  <c r="BF17" i="38"/>
  <c r="BL17" i="38" s="1"/>
  <c r="BF16" i="38"/>
  <c r="BJ16" i="38" s="1"/>
  <c r="BG16" i="38"/>
  <c r="BI16" i="38"/>
  <c r="BK16" i="38"/>
  <c r="BG17" i="38"/>
  <c r="BM16" i="38"/>
  <c r="BI17" i="38"/>
  <c r="BO16" i="38"/>
  <c r="BK17" i="38"/>
  <c r="BQ10" i="38"/>
  <c r="BF13" i="38"/>
  <c r="BJ13" i="38" s="1"/>
  <c r="BS10" i="38"/>
  <c r="BG13" i="38"/>
  <c r="BF15" i="38"/>
  <c r="BN15" i="38" s="1"/>
  <c r="BI13" i="38"/>
  <c r="BM13" i="38"/>
  <c r="BI10" i="38"/>
  <c r="BF14" i="38"/>
  <c r="BH14" i="38" s="1"/>
  <c r="BI14" i="38"/>
  <c r="BK10" i="38"/>
  <c r="BM10" i="38"/>
  <c r="BK13" i="38"/>
  <c r="BG14" i="38"/>
  <c r="BO10" i="38"/>
  <c r="BO13" i="38"/>
  <c r="BK14" i="38"/>
  <c r="BG15" i="38"/>
  <c r="BS13" i="38"/>
  <c r="BM15" i="38"/>
  <c r="BQ13" i="38"/>
  <c r="BM14" i="38"/>
  <c r="BI15" i="38"/>
  <c r="BK15" i="38"/>
  <c r="BQ14" i="38"/>
  <c r="BO14" i="38"/>
  <c r="BS14" i="38"/>
  <c r="BO15" i="38"/>
  <c r="BQ15" i="38"/>
  <c r="BF10" i="38"/>
  <c r="BL10" i="38" s="1"/>
  <c r="BG10" i="38"/>
  <c r="BS15" i="38"/>
  <c r="BM19" i="38"/>
  <c r="BM11" i="38"/>
  <c r="BI12" i="38"/>
  <c r="BO11" i="38"/>
  <c r="BK12" i="38"/>
  <c r="BQ12" i="38"/>
  <c r="BI11" i="38"/>
  <c r="BQ11" i="38"/>
  <c r="BM12" i="38"/>
  <c r="BF12" i="38"/>
  <c r="BT12" i="38" s="1"/>
  <c r="BF11" i="38"/>
  <c r="BL11" i="38" s="1"/>
  <c r="BK11" i="38"/>
  <c r="BS11" i="38"/>
  <c r="BO12" i="38"/>
  <c r="BG11" i="38"/>
  <c r="BS12" i="38"/>
  <c r="BG12" i="38"/>
  <c r="BJ25" i="38"/>
  <c r="BH25" i="38"/>
  <c r="BN27" i="38"/>
  <c r="BR22" i="38"/>
  <c r="BM18" i="38"/>
  <c r="BH28" i="38"/>
  <c r="BP22" i="38"/>
  <c r="BQ19" i="38"/>
  <c r="BG18" i="38"/>
  <c r="BO18" i="38"/>
  <c r="BL27" i="36"/>
  <c r="BP22" i="37"/>
  <c r="BR28" i="37"/>
  <c r="BR27" i="37"/>
  <c r="BH28" i="37"/>
  <c r="BH23" i="35"/>
  <c r="BN23" i="36"/>
  <c r="BP28" i="37"/>
  <c r="BH22" i="37"/>
  <c r="BH25" i="34"/>
  <c r="BL22" i="37"/>
  <c r="BH19" i="37"/>
  <c r="BN28" i="37"/>
  <c r="BJ22" i="37"/>
  <c r="BR25" i="36"/>
  <c r="BP23" i="36"/>
  <c r="BT28" i="37"/>
  <c r="BP18" i="34"/>
  <c r="BR27" i="34"/>
  <c r="BH27" i="34"/>
  <c r="BN23" i="35"/>
  <c r="BR22" i="37"/>
  <c r="BJ22" i="34"/>
  <c r="BP27" i="34"/>
  <c r="BR25" i="37"/>
  <c r="BH18" i="34"/>
  <c r="BM11" i="37"/>
  <c r="BI12" i="37"/>
  <c r="BO11" i="37"/>
  <c r="BK12" i="37"/>
  <c r="BQ11" i="37"/>
  <c r="BM12" i="37"/>
  <c r="BF12" i="37"/>
  <c r="BJ12" i="37" s="1"/>
  <c r="BK11" i="37"/>
  <c r="BS11" i="37"/>
  <c r="BO12" i="37"/>
  <c r="BF11" i="37"/>
  <c r="BP11" i="37" s="1"/>
  <c r="BG11" i="37"/>
  <c r="BI11" i="37"/>
  <c r="BQ12" i="37"/>
  <c r="BG12" i="37"/>
  <c r="BS12" i="37"/>
  <c r="BL19" i="37"/>
  <c r="BQ19" i="37"/>
  <c r="BT23" i="37"/>
  <c r="BP27" i="37"/>
  <c r="BO19" i="37"/>
  <c r="BH27" i="37"/>
  <c r="BS18" i="37"/>
  <c r="BP19" i="37"/>
  <c r="BJ23" i="37"/>
  <c r="BN19" i="37"/>
  <c r="BM19" i="37"/>
  <c r="BR23" i="37"/>
  <c r="BQ18" i="37"/>
  <c r="BT27" i="37"/>
  <c r="BG18" i="37"/>
  <c r="BJ19" i="37"/>
  <c r="BF18" i="37"/>
  <c r="BJ18" i="37" s="1"/>
  <c r="BI19" i="37"/>
  <c r="BL28" i="37"/>
  <c r="BP23" i="37"/>
  <c r="BN27" i="37"/>
  <c r="BT19" i="37"/>
  <c r="BN23" i="37"/>
  <c r="BI18" i="37"/>
  <c r="BI16" i="37"/>
  <c r="BM17" i="37"/>
  <c r="BQ17" i="37"/>
  <c r="BF17" i="37"/>
  <c r="BL17" i="37" s="1"/>
  <c r="BQ16" i="37"/>
  <c r="BS16" i="37"/>
  <c r="BO17" i="37"/>
  <c r="BS17" i="37"/>
  <c r="BF16" i="37"/>
  <c r="BT16" i="37" s="1"/>
  <c r="BG16" i="37"/>
  <c r="BK16" i="37"/>
  <c r="BG17" i="37"/>
  <c r="BO16" i="37"/>
  <c r="BK17" i="37"/>
  <c r="BM16" i="37"/>
  <c r="BI17" i="37"/>
  <c r="BL27" i="37"/>
  <c r="BM18" i="37"/>
  <c r="BL23" i="37"/>
  <c r="BQ10" i="37"/>
  <c r="BF13" i="37"/>
  <c r="BP13" i="37" s="1"/>
  <c r="BS10" i="37"/>
  <c r="BG13" i="37"/>
  <c r="BI13" i="37"/>
  <c r="BM15" i="37"/>
  <c r="BF14" i="37"/>
  <c r="BR14" i="37" s="1"/>
  <c r="BK13" i="37"/>
  <c r="BG14" i="37"/>
  <c r="BK10" i="37"/>
  <c r="BM13" i="37"/>
  <c r="BI14" i="37"/>
  <c r="BF15" i="37"/>
  <c r="BP15" i="37" s="1"/>
  <c r="BM10" i="37"/>
  <c r="BO10" i="37"/>
  <c r="BO13" i="37"/>
  <c r="BK14" i="37"/>
  <c r="BG15" i="37"/>
  <c r="BQ14" i="37"/>
  <c r="BI10" i="37"/>
  <c r="BQ13" i="37"/>
  <c r="BM14" i="37"/>
  <c r="BI15" i="37"/>
  <c r="BS13" i="37"/>
  <c r="BO14" i="37"/>
  <c r="BK15" i="37"/>
  <c r="BS14" i="37"/>
  <c r="BO15" i="37"/>
  <c r="BG10" i="37"/>
  <c r="BS15" i="37"/>
  <c r="BQ15" i="37"/>
  <c r="BF10" i="37"/>
  <c r="BH10" i="37" s="1"/>
  <c r="BL18" i="34"/>
  <c r="BN25" i="30"/>
  <c r="BR25" i="35"/>
  <c r="BR28" i="35"/>
  <c r="BT23" i="35"/>
  <c r="BP25" i="35"/>
  <c r="BL28" i="28"/>
  <c r="BL27" i="34"/>
  <c r="BJ23" i="35"/>
  <c r="BJ28" i="35"/>
  <c r="BR23" i="35"/>
  <c r="BT25" i="34"/>
  <c r="BR17" i="36"/>
  <c r="BP17" i="36"/>
  <c r="BS18" i="36"/>
  <c r="BG13" i="36"/>
  <c r="BI14" i="36"/>
  <c r="BG15" i="36"/>
  <c r="BF15" i="36"/>
  <c r="BR15" i="36" s="1"/>
  <c r="BO13" i="36"/>
  <c r="BG14" i="36"/>
  <c r="BK15" i="36"/>
  <c r="BQ14" i="36"/>
  <c r="BM15" i="36"/>
  <c r="BO15" i="36"/>
  <c r="BK10" i="36"/>
  <c r="BK14" i="36"/>
  <c r="BI13" i="36"/>
  <c r="BI10" i="36"/>
  <c r="BQ13" i="36"/>
  <c r="BM14" i="36"/>
  <c r="BI15" i="36"/>
  <c r="BS13" i="36"/>
  <c r="BO14" i="36"/>
  <c r="BS15" i="36"/>
  <c r="BO10" i="36"/>
  <c r="BG10" i="36"/>
  <c r="BQ10" i="36"/>
  <c r="BK13" i="36"/>
  <c r="BQ15" i="36"/>
  <c r="BF14" i="36"/>
  <c r="BP14" i="36" s="1"/>
  <c r="BM10" i="36"/>
  <c r="BF13" i="36"/>
  <c r="BP13" i="36" s="1"/>
  <c r="BF10" i="36"/>
  <c r="BR10" i="36" s="1"/>
  <c r="BM13" i="36"/>
  <c r="BS10" i="36"/>
  <c r="BS14" i="36"/>
  <c r="BH28" i="36"/>
  <c r="BS17" i="36"/>
  <c r="BL28" i="36"/>
  <c r="BR16" i="36"/>
  <c r="BQ17" i="36"/>
  <c r="BG18" i="36"/>
  <c r="BP27" i="36"/>
  <c r="BS16" i="36"/>
  <c r="BP28" i="36"/>
  <c r="BH17" i="36"/>
  <c r="BT23" i="36"/>
  <c r="BL16" i="36"/>
  <c r="BT28" i="36"/>
  <c r="BJ27" i="36"/>
  <c r="BG17" i="36"/>
  <c r="BR28" i="36"/>
  <c r="BK16" i="36"/>
  <c r="BQ19" i="36"/>
  <c r="BI17" i="36"/>
  <c r="BT27" i="36"/>
  <c r="BM16" i="36"/>
  <c r="BJ17" i="36"/>
  <c r="BJ16" i="36"/>
  <c r="BR27" i="36"/>
  <c r="BF19" i="36"/>
  <c r="BT19" i="36" s="1"/>
  <c r="BH27" i="36"/>
  <c r="BI16" i="36"/>
  <c r="BI18" i="36"/>
  <c r="BF18" i="36"/>
  <c r="BH18" i="36" s="1"/>
  <c r="BM18" i="36"/>
  <c r="BK19" i="36"/>
  <c r="BN17" i="36"/>
  <c r="BN28" i="36"/>
  <c r="BM17" i="36"/>
  <c r="BO17" i="36"/>
  <c r="BF11" i="36"/>
  <c r="BP11" i="36" s="1"/>
  <c r="BS12" i="36"/>
  <c r="BQ12" i="36"/>
  <c r="BM11" i="36"/>
  <c r="BI12" i="36"/>
  <c r="BS11" i="36"/>
  <c r="BK12" i="36"/>
  <c r="BQ11" i="36"/>
  <c r="BO11" i="36"/>
  <c r="BG11" i="36"/>
  <c r="BG12" i="36"/>
  <c r="BF12" i="36"/>
  <c r="BL12" i="36" s="1"/>
  <c r="BO12" i="36"/>
  <c r="BK11" i="36"/>
  <c r="BM12" i="36"/>
  <c r="BI11" i="36"/>
  <c r="BK18" i="36"/>
  <c r="BS19" i="36"/>
  <c r="BI19" i="36"/>
  <c r="BG19" i="36"/>
  <c r="BN22" i="35"/>
  <c r="BP27" i="35"/>
  <c r="BN22" i="32"/>
  <c r="BJ18" i="34"/>
  <c r="BP22" i="35"/>
  <c r="BT27" i="35"/>
  <c r="BR27" i="35"/>
  <c r="BT22" i="35"/>
  <c r="BL27" i="35"/>
  <c r="BR22" i="34"/>
  <c r="BR22" i="35"/>
  <c r="BT27" i="34"/>
  <c r="BN23" i="34"/>
  <c r="BJ27" i="35"/>
  <c r="BN27" i="35"/>
  <c r="BJ22" i="31"/>
  <c r="BL23" i="34"/>
  <c r="BL22" i="35"/>
  <c r="BJ23" i="34"/>
  <c r="BT22" i="34"/>
  <c r="BT28" i="35"/>
  <c r="BL25" i="35"/>
  <c r="BH28" i="35"/>
  <c r="BP28" i="35"/>
  <c r="BQ18" i="35"/>
  <c r="BM19" i="35"/>
  <c r="BS18" i="35"/>
  <c r="BO19" i="35"/>
  <c r="BQ19" i="35"/>
  <c r="BS19" i="35"/>
  <c r="BF18" i="35"/>
  <c r="BP18" i="35" s="1"/>
  <c r="BG18" i="35"/>
  <c r="BF19" i="35"/>
  <c r="BH19" i="35" s="1"/>
  <c r="BG19" i="35"/>
  <c r="BI18" i="35"/>
  <c r="BI19" i="35"/>
  <c r="BK18" i="35"/>
  <c r="BK19" i="35"/>
  <c r="BM18" i="35"/>
  <c r="BO18" i="35"/>
  <c r="BQ10" i="35"/>
  <c r="BF13" i="35"/>
  <c r="BH13" i="35" s="1"/>
  <c r="BS10" i="35"/>
  <c r="BG13" i="35"/>
  <c r="BI13" i="35"/>
  <c r="BF14" i="35"/>
  <c r="BJ14" i="35" s="1"/>
  <c r="BK13" i="35"/>
  <c r="BG14" i="35"/>
  <c r="BM13" i="35"/>
  <c r="BI14" i="35"/>
  <c r="BS14" i="35"/>
  <c r="BO15" i="35"/>
  <c r="BF10" i="35"/>
  <c r="BR10" i="35" s="1"/>
  <c r="BS15" i="35"/>
  <c r="BQ15" i="35"/>
  <c r="BG10" i="35"/>
  <c r="BS13" i="35"/>
  <c r="BK10" i="35"/>
  <c r="BI15" i="35"/>
  <c r="BM10" i="35"/>
  <c r="BK14" i="35"/>
  <c r="BK15" i="35"/>
  <c r="BO10" i="35"/>
  <c r="BM14" i="35"/>
  <c r="BM15" i="35"/>
  <c r="BO14" i="35"/>
  <c r="BQ14" i="35"/>
  <c r="BF15" i="35"/>
  <c r="BH15" i="35" s="1"/>
  <c r="BG15" i="35"/>
  <c r="BO13" i="35"/>
  <c r="BI10" i="35"/>
  <c r="BQ13" i="35"/>
  <c r="BN25" i="35"/>
  <c r="BP23" i="35"/>
  <c r="BJ22" i="35"/>
  <c r="BH25" i="35"/>
  <c r="BL28" i="35"/>
  <c r="BM11" i="35"/>
  <c r="BI12" i="35"/>
  <c r="BO11" i="35"/>
  <c r="BK12" i="35"/>
  <c r="BQ11" i="35"/>
  <c r="BM12" i="35"/>
  <c r="BS11" i="35"/>
  <c r="BO12" i="35"/>
  <c r="BQ12" i="35"/>
  <c r="BS12" i="35"/>
  <c r="BF11" i="35"/>
  <c r="BH11" i="35" s="1"/>
  <c r="BG12" i="35"/>
  <c r="BF12" i="35"/>
  <c r="BL12" i="35" s="1"/>
  <c r="BK11" i="35"/>
  <c r="BG11" i="35"/>
  <c r="BI11" i="35"/>
  <c r="BK16" i="35"/>
  <c r="BG17" i="35"/>
  <c r="BO16" i="35"/>
  <c r="BK17" i="35"/>
  <c r="BM16" i="35"/>
  <c r="BI17" i="35"/>
  <c r="BF16" i="35"/>
  <c r="BL16" i="35" s="1"/>
  <c r="BG16" i="35"/>
  <c r="BI16" i="35"/>
  <c r="BQ16" i="35"/>
  <c r="BO17" i="35"/>
  <c r="BQ17" i="35"/>
  <c r="BS17" i="35"/>
  <c r="BS16" i="35"/>
  <c r="BF17" i="35"/>
  <c r="BN17" i="35" s="1"/>
  <c r="BM17" i="35"/>
  <c r="BJ25" i="35"/>
  <c r="BJ27" i="30"/>
  <c r="BT25" i="33"/>
  <c r="BT25" i="29"/>
  <c r="BR27" i="33"/>
  <c r="BT23" i="33"/>
  <c r="BL25" i="33"/>
  <c r="BP22" i="31"/>
  <c r="BJ22" i="30"/>
  <c r="BR23" i="33"/>
  <c r="BP22" i="30"/>
  <c r="BL23" i="31"/>
  <c r="BP25" i="33"/>
  <c r="BJ23" i="33"/>
  <c r="BN23" i="33"/>
  <c r="BL22" i="32"/>
  <c r="BT23" i="34"/>
  <c r="BN22" i="30"/>
  <c r="BH27" i="33"/>
  <c r="BP27" i="33"/>
  <c r="BJ23" i="32"/>
  <c r="BJ25" i="33"/>
  <c r="BP25" i="34"/>
  <c r="BN23" i="28"/>
  <c r="BH28" i="34"/>
  <c r="BT19" i="34"/>
  <c r="BL19" i="34"/>
  <c r="BP28" i="34"/>
  <c r="BH23" i="34"/>
  <c r="BK19" i="34"/>
  <c r="BJ19" i="34"/>
  <c r="BR23" i="34"/>
  <c r="BI19" i="34"/>
  <c r="BT28" i="34"/>
  <c r="BH19" i="34"/>
  <c r="BR25" i="34"/>
  <c r="BG19" i="34"/>
  <c r="BL22" i="34"/>
  <c r="BI18" i="34"/>
  <c r="BN28" i="34"/>
  <c r="BQ19" i="34"/>
  <c r="BP19" i="34"/>
  <c r="BR19" i="34"/>
  <c r="BL25" i="34"/>
  <c r="BH22" i="34"/>
  <c r="BR18" i="34"/>
  <c r="BN19" i="34"/>
  <c r="BM19" i="34"/>
  <c r="BN25" i="34"/>
  <c r="BT18" i="34"/>
  <c r="BL28" i="34"/>
  <c r="BG16" i="34"/>
  <c r="BI16" i="34"/>
  <c r="BF17" i="34"/>
  <c r="BH17" i="34" s="1"/>
  <c r="BK16" i="34"/>
  <c r="BG17" i="34"/>
  <c r="BM16" i="34"/>
  <c r="BI17" i="34"/>
  <c r="BO16" i="34"/>
  <c r="BK17" i="34"/>
  <c r="BQ16" i="34"/>
  <c r="BM17" i="34"/>
  <c r="BO17" i="34"/>
  <c r="BQ17" i="34"/>
  <c r="BS17" i="34"/>
  <c r="BF16" i="34"/>
  <c r="BL16" i="34" s="1"/>
  <c r="BS16" i="34"/>
  <c r="BQ10" i="34"/>
  <c r="BF13" i="34"/>
  <c r="BH13" i="34" s="1"/>
  <c r="BK13" i="34"/>
  <c r="BS10" i="34"/>
  <c r="BG13" i="34"/>
  <c r="BF14" i="34"/>
  <c r="BH14" i="34" s="1"/>
  <c r="BG14" i="34"/>
  <c r="BI13" i="34"/>
  <c r="BS13" i="34"/>
  <c r="BO14" i="34"/>
  <c r="BK15" i="34"/>
  <c r="BQ14" i="34"/>
  <c r="BM15" i="34"/>
  <c r="BS14" i="34"/>
  <c r="BO15" i="34"/>
  <c r="BG10" i="34"/>
  <c r="BQ15" i="34"/>
  <c r="BF10" i="34"/>
  <c r="BT10" i="34" s="1"/>
  <c r="BS15" i="34"/>
  <c r="BQ13" i="34"/>
  <c r="BF15" i="34"/>
  <c r="BJ15" i="34" s="1"/>
  <c r="BG15" i="34"/>
  <c r="BI15" i="34"/>
  <c r="BI14" i="34"/>
  <c r="BK14" i="34"/>
  <c r="BM10" i="34"/>
  <c r="BM13" i="34"/>
  <c r="BI10" i="34"/>
  <c r="BM14" i="34"/>
  <c r="BK10" i="34"/>
  <c r="BO10" i="34"/>
  <c r="BO13" i="34"/>
  <c r="BP22" i="34"/>
  <c r="BR28" i="34"/>
  <c r="BM11" i="34"/>
  <c r="BI12" i="34"/>
  <c r="BO11" i="34"/>
  <c r="BK12" i="34"/>
  <c r="BS11" i="34"/>
  <c r="BQ11" i="34"/>
  <c r="BM12" i="34"/>
  <c r="BO12" i="34"/>
  <c r="BF12" i="34"/>
  <c r="BP12" i="34" s="1"/>
  <c r="BG12" i="34"/>
  <c r="BQ12" i="34"/>
  <c r="BS12" i="34"/>
  <c r="BF11" i="34"/>
  <c r="BL11" i="34" s="1"/>
  <c r="BG11" i="34"/>
  <c r="BI11" i="34"/>
  <c r="BK11" i="34"/>
  <c r="BS19" i="34"/>
  <c r="BO19" i="34"/>
  <c r="BS18" i="34"/>
  <c r="BQ18" i="34"/>
  <c r="BR25" i="31"/>
  <c r="BJ27" i="32"/>
  <c r="BN28" i="28"/>
  <c r="BR19" i="33"/>
  <c r="BP19" i="33"/>
  <c r="BH23" i="32"/>
  <c r="BT28" i="32"/>
  <c r="BH23" i="33"/>
  <c r="BP23" i="33"/>
  <c r="BT27" i="30"/>
  <c r="BR22" i="32"/>
  <c r="BR28" i="32"/>
  <c r="BJ28" i="30"/>
  <c r="BL25" i="29"/>
  <c r="BL22" i="30"/>
  <c r="BT23" i="32"/>
  <c r="BR23" i="28"/>
  <c r="BJ25" i="29"/>
  <c r="BN27" i="30"/>
  <c r="BH18" i="32"/>
  <c r="BT23" i="28"/>
  <c r="BN27" i="32"/>
  <c r="BJ25" i="31"/>
  <c r="BL27" i="32"/>
  <c r="BH27" i="30"/>
  <c r="BL19" i="31"/>
  <c r="BL22" i="33"/>
  <c r="BH22" i="33"/>
  <c r="BN18" i="33"/>
  <c r="BT28" i="33"/>
  <c r="BT18" i="33"/>
  <c r="BT22" i="33"/>
  <c r="BH28" i="33"/>
  <c r="BN19" i="33"/>
  <c r="BR18" i="33"/>
  <c r="BQ19" i="33"/>
  <c r="BP28" i="33"/>
  <c r="BM19" i="33"/>
  <c r="BL28" i="33"/>
  <c r="BQ18" i="33"/>
  <c r="BQ10" i="33"/>
  <c r="BF14" i="33"/>
  <c r="BP14" i="33" s="1"/>
  <c r="BF13" i="33"/>
  <c r="BT13" i="33" s="1"/>
  <c r="BS10" i="33"/>
  <c r="BG13" i="33"/>
  <c r="BI13" i="33"/>
  <c r="BK13" i="33"/>
  <c r="BG14" i="33"/>
  <c r="BS13" i="33"/>
  <c r="BO14" i="33"/>
  <c r="BK15" i="33"/>
  <c r="BQ14" i="33"/>
  <c r="BF10" i="33"/>
  <c r="BH10" i="33" s="1"/>
  <c r="BG10" i="33"/>
  <c r="BM15" i="33"/>
  <c r="BQ15" i="33"/>
  <c r="BS14" i="33"/>
  <c r="BO15" i="33"/>
  <c r="BS15" i="33"/>
  <c r="BM10" i="33"/>
  <c r="BO10" i="33"/>
  <c r="BI14" i="33"/>
  <c r="BK14" i="33"/>
  <c r="BM13" i="33"/>
  <c r="BM14" i="33"/>
  <c r="BI10" i="33"/>
  <c r="BI15" i="33"/>
  <c r="BK10" i="33"/>
  <c r="BF15" i="33"/>
  <c r="BL15" i="33" s="1"/>
  <c r="BG15" i="33"/>
  <c r="BO13" i="33"/>
  <c r="BQ13" i="33"/>
  <c r="BM11" i="33"/>
  <c r="BI12" i="33"/>
  <c r="BQ11" i="33"/>
  <c r="BM12" i="33"/>
  <c r="BO11" i="33"/>
  <c r="BK12" i="33"/>
  <c r="BS11" i="33"/>
  <c r="BO12" i="33"/>
  <c r="BI11" i="33"/>
  <c r="BF12" i="33"/>
  <c r="BP12" i="33" s="1"/>
  <c r="BK11" i="33"/>
  <c r="BG12" i="33"/>
  <c r="BF11" i="33"/>
  <c r="BH11" i="33" s="1"/>
  <c r="BG11" i="33"/>
  <c r="BQ12" i="33"/>
  <c r="BS12" i="33"/>
  <c r="BJ28" i="33"/>
  <c r="BT27" i="33"/>
  <c r="BJ18" i="33"/>
  <c r="BN27" i="33"/>
  <c r="BN25" i="33"/>
  <c r="BH18" i="33"/>
  <c r="BL27" i="33"/>
  <c r="BL18" i="33"/>
  <c r="BI18" i="33"/>
  <c r="BG16" i="33"/>
  <c r="BI16" i="33"/>
  <c r="BO16" i="33"/>
  <c r="BM16" i="33"/>
  <c r="BK17" i="33"/>
  <c r="BF17" i="33"/>
  <c r="BR17" i="33" s="1"/>
  <c r="BK16" i="33"/>
  <c r="BG17" i="33"/>
  <c r="BI17" i="33"/>
  <c r="BQ17" i="33"/>
  <c r="BS17" i="33"/>
  <c r="BM17" i="33"/>
  <c r="BO17" i="33"/>
  <c r="BS16" i="33"/>
  <c r="BQ16" i="33"/>
  <c r="BF16" i="33"/>
  <c r="BR16" i="33" s="1"/>
  <c r="BR22" i="33"/>
  <c r="BP22" i="33"/>
  <c r="BH19" i="33"/>
  <c r="BT19" i="33"/>
  <c r="BR28" i="33"/>
  <c r="BS19" i="33"/>
  <c r="BJ22" i="33"/>
  <c r="BL19" i="33"/>
  <c r="BP18" i="33"/>
  <c r="BK19" i="33"/>
  <c r="BH27" i="31"/>
  <c r="BH23" i="28"/>
  <c r="BH28" i="28"/>
  <c r="BN25" i="29"/>
  <c r="BN27" i="31"/>
  <c r="BP28" i="32"/>
  <c r="BP23" i="28"/>
  <c r="BH28" i="31"/>
  <c r="BJ28" i="31"/>
  <c r="BH28" i="32"/>
  <c r="BT27" i="32"/>
  <c r="BH28" i="30"/>
  <c r="BP22" i="32"/>
  <c r="BP27" i="31"/>
  <c r="BL28" i="32"/>
  <c r="BJ28" i="28"/>
  <c r="BP25" i="30"/>
  <c r="BT22" i="30"/>
  <c r="BP28" i="30"/>
  <c r="BT22" i="31"/>
  <c r="BL25" i="32"/>
  <c r="BQ10" i="32"/>
  <c r="BF13" i="32"/>
  <c r="BN13" i="32" s="1"/>
  <c r="BI13" i="32"/>
  <c r="BS10" i="32"/>
  <c r="BG13" i="32"/>
  <c r="BF14" i="32"/>
  <c r="BP14" i="32" s="1"/>
  <c r="BK13" i="32"/>
  <c r="BG14" i="32"/>
  <c r="BM13" i="32"/>
  <c r="BI14" i="32"/>
  <c r="BF15" i="32"/>
  <c r="BN15" i="32" s="1"/>
  <c r="BQ13" i="32"/>
  <c r="BM14" i="32"/>
  <c r="BI15" i="32"/>
  <c r="BO13" i="32"/>
  <c r="BK14" i="32"/>
  <c r="BG15" i="32"/>
  <c r="BS14" i="32"/>
  <c r="BO15" i="32"/>
  <c r="BQ15" i="32"/>
  <c r="BF10" i="32"/>
  <c r="BH10" i="32" s="1"/>
  <c r="BG10" i="32"/>
  <c r="BS15" i="32"/>
  <c r="BK15" i="32"/>
  <c r="BM15" i="32"/>
  <c r="BO14" i="32"/>
  <c r="BQ14" i="32"/>
  <c r="BK10" i="32"/>
  <c r="BI10" i="32"/>
  <c r="BO10" i="32"/>
  <c r="BS13" i="32"/>
  <c r="BM10" i="32"/>
  <c r="BJ25" i="32"/>
  <c r="BF16" i="32"/>
  <c r="BN16" i="32" s="1"/>
  <c r="BK16" i="32"/>
  <c r="BG17" i="32"/>
  <c r="BM16" i="32"/>
  <c r="BI17" i="32"/>
  <c r="BO16" i="32"/>
  <c r="BK17" i="32"/>
  <c r="BF17" i="32"/>
  <c r="BJ17" i="32" s="1"/>
  <c r="BM17" i="32"/>
  <c r="BO17" i="32"/>
  <c r="BQ17" i="32"/>
  <c r="BG16" i="32"/>
  <c r="BS17" i="32"/>
  <c r="BI16" i="32"/>
  <c r="BQ16" i="32"/>
  <c r="BS16" i="32"/>
  <c r="BK19" i="32"/>
  <c r="BR23" i="32"/>
  <c r="BN25" i="32"/>
  <c r="BP23" i="32"/>
  <c r="BN28" i="32"/>
  <c r="BS18" i="32"/>
  <c r="BH27" i="32"/>
  <c r="BP27" i="32"/>
  <c r="BQ19" i="32"/>
  <c r="BO19" i="32"/>
  <c r="BM19" i="32"/>
  <c r="BT19" i="32"/>
  <c r="BQ18" i="32"/>
  <c r="BN23" i="32"/>
  <c r="BR25" i="32"/>
  <c r="BP25" i="32"/>
  <c r="BH25" i="32"/>
  <c r="BM11" i="32"/>
  <c r="BI12" i="32"/>
  <c r="BO11" i="32"/>
  <c r="BK12" i="32"/>
  <c r="BM12" i="32"/>
  <c r="BQ11" i="32"/>
  <c r="BS11" i="32"/>
  <c r="BO12" i="32"/>
  <c r="BQ12" i="32"/>
  <c r="BS12" i="32"/>
  <c r="BF11" i="32"/>
  <c r="BT11" i="32" s="1"/>
  <c r="BG11" i="32"/>
  <c r="BI11" i="32"/>
  <c r="BK11" i="32"/>
  <c r="BF12" i="32"/>
  <c r="BR12" i="32" s="1"/>
  <c r="BG12" i="32"/>
  <c r="BL27" i="29"/>
  <c r="BH22" i="27"/>
  <c r="BN19" i="31"/>
  <c r="BP25" i="31"/>
  <c r="BR19" i="31"/>
  <c r="BL28" i="31"/>
  <c r="BH19" i="31"/>
  <c r="BT22" i="29"/>
  <c r="BJ25" i="30"/>
  <c r="BT25" i="31"/>
  <c r="BL25" i="31"/>
  <c r="BH27" i="29"/>
  <c r="BH22" i="30"/>
  <c r="BH25" i="31"/>
  <c r="BT28" i="31"/>
  <c r="BR28" i="28"/>
  <c r="BJ22" i="29"/>
  <c r="BP28" i="28"/>
  <c r="BP27" i="29"/>
  <c r="BL22" i="31"/>
  <c r="BT27" i="31"/>
  <c r="BN23" i="31"/>
  <c r="BP23" i="31"/>
  <c r="BH22" i="31"/>
  <c r="BJ23" i="31"/>
  <c r="BQ10" i="31"/>
  <c r="BF13" i="31"/>
  <c r="BH13" i="31" s="1"/>
  <c r="BS10" i="31"/>
  <c r="BG13" i="31"/>
  <c r="BF14" i="31"/>
  <c r="BH14" i="31" s="1"/>
  <c r="BF15" i="31"/>
  <c r="BJ15" i="31" s="1"/>
  <c r="BG15" i="31"/>
  <c r="BK14" i="31"/>
  <c r="BM10" i="31"/>
  <c r="BO10" i="31"/>
  <c r="BI13" i="31"/>
  <c r="BO13" i="31"/>
  <c r="BK13" i="31"/>
  <c r="BG14" i="31"/>
  <c r="BM13" i="31"/>
  <c r="BI14" i="31"/>
  <c r="BQ13" i="31"/>
  <c r="BM14" i="31"/>
  <c r="BI15" i="31"/>
  <c r="BS13" i="31"/>
  <c r="BO14" i="31"/>
  <c r="BK15" i="31"/>
  <c r="BQ14" i="31"/>
  <c r="BM15" i="31"/>
  <c r="BS14" i="31"/>
  <c r="BO15" i="31"/>
  <c r="BQ15" i="31"/>
  <c r="BS15" i="31"/>
  <c r="BF10" i="31"/>
  <c r="BL10" i="31" s="1"/>
  <c r="BG10" i="31"/>
  <c r="BI10" i="31"/>
  <c r="BK10" i="31"/>
  <c r="BR27" i="31"/>
  <c r="BL27" i="31"/>
  <c r="BP28" i="31"/>
  <c r="BN22" i="31"/>
  <c r="BR23" i="31"/>
  <c r="BM11" i="31"/>
  <c r="BI12" i="31"/>
  <c r="BS12" i="31"/>
  <c r="BO11" i="31"/>
  <c r="BK12" i="31"/>
  <c r="BQ11" i="31"/>
  <c r="BM12" i="31"/>
  <c r="BI11" i="31"/>
  <c r="BG12" i="31"/>
  <c r="BS11" i="31"/>
  <c r="BO12" i="31"/>
  <c r="BQ12" i="31"/>
  <c r="BF12" i="31"/>
  <c r="BJ12" i="31" s="1"/>
  <c r="BF11" i="31"/>
  <c r="BH11" i="31" s="1"/>
  <c r="BG11" i="31"/>
  <c r="BK11" i="31"/>
  <c r="BQ16" i="31"/>
  <c r="BQ17" i="31"/>
  <c r="BS17" i="31"/>
  <c r="BF16" i="31"/>
  <c r="BT16" i="31" s="1"/>
  <c r="BG16" i="31"/>
  <c r="BI16" i="31"/>
  <c r="BF17" i="31"/>
  <c r="BP17" i="31" s="1"/>
  <c r="BK16" i="31"/>
  <c r="BG17" i="31"/>
  <c r="BM16" i="31"/>
  <c r="BI17" i="31"/>
  <c r="BO16" i="31"/>
  <c r="BK17" i="31"/>
  <c r="BM17" i="31"/>
  <c r="BS16" i="31"/>
  <c r="BO17" i="31"/>
  <c r="BH23" i="31"/>
  <c r="BR28" i="31"/>
  <c r="BP19" i="31"/>
  <c r="BJ19" i="31"/>
  <c r="BP22" i="28"/>
  <c r="BH22" i="29"/>
  <c r="BH28" i="29"/>
  <c r="BL22" i="28"/>
  <c r="BT22" i="28"/>
  <c r="BH22" i="28"/>
  <c r="BN28" i="29"/>
  <c r="BH23" i="30"/>
  <c r="BJ23" i="30"/>
  <c r="BP23" i="30"/>
  <c r="BQ18" i="30"/>
  <c r="BM19" i="30"/>
  <c r="BS18" i="30"/>
  <c r="BO19" i="30"/>
  <c r="BQ19" i="30"/>
  <c r="BS19" i="30"/>
  <c r="BI18" i="30"/>
  <c r="BF18" i="30"/>
  <c r="BN18" i="30" s="1"/>
  <c r="BG18" i="30"/>
  <c r="BO18" i="30"/>
  <c r="BK19" i="30"/>
  <c r="BF19" i="30"/>
  <c r="BR19" i="30" s="1"/>
  <c r="BG19" i="30"/>
  <c r="BK18" i="30"/>
  <c r="BI19" i="30"/>
  <c r="BM18" i="30"/>
  <c r="BL23" i="30"/>
  <c r="BN28" i="30"/>
  <c r="BR27" i="30"/>
  <c r="BP27" i="30"/>
  <c r="BL25" i="30"/>
  <c r="BT25" i="30"/>
  <c r="BT28" i="30"/>
  <c r="BL28" i="30"/>
  <c r="BH25" i="30"/>
  <c r="BR23" i="30"/>
  <c r="BG16" i="30"/>
  <c r="BI16" i="30"/>
  <c r="BF17" i="30"/>
  <c r="BR17" i="30" s="1"/>
  <c r="BM16" i="30"/>
  <c r="BI17" i="30"/>
  <c r="BQ16" i="30"/>
  <c r="BM17" i="30"/>
  <c r="BK16" i="30"/>
  <c r="BG17" i="30"/>
  <c r="BO16" i="30"/>
  <c r="BK17" i="30"/>
  <c r="BS17" i="30"/>
  <c r="BF16" i="30"/>
  <c r="BT16" i="30" s="1"/>
  <c r="BS16" i="30"/>
  <c r="BO17" i="30"/>
  <c r="BQ17" i="30"/>
  <c r="BN23" i="30"/>
  <c r="BQ10" i="30"/>
  <c r="BF13" i="30"/>
  <c r="BP13" i="30" s="1"/>
  <c r="BS10" i="30"/>
  <c r="BG13" i="30"/>
  <c r="BI13" i="30"/>
  <c r="BF14" i="30"/>
  <c r="BP14" i="30" s="1"/>
  <c r="BK13" i="30"/>
  <c r="BG14" i="30"/>
  <c r="BM13" i="30"/>
  <c r="BI14" i="30"/>
  <c r="BF15" i="30"/>
  <c r="BH15" i="30" s="1"/>
  <c r="BO13" i="30"/>
  <c r="BK14" i="30"/>
  <c r="BG15" i="30"/>
  <c r="BS13" i="30"/>
  <c r="BO14" i="30"/>
  <c r="BK15" i="30"/>
  <c r="BQ14" i="30"/>
  <c r="BM15" i="30"/>
  <c r="BQ15" i="30"/>
  <c r="BS14" i="30"/>
  <c r="BO15" i="30"/>
  <c r="BF10" i="30"/>
  <c r="BL10" i="30" s="1"/>
  <c r="BG10" i="30"/>
  <c r="BS15" i="30"/>
  <c r="BO10" i="30"/>
  <c r="BM14" i="30"/>
  <c r="BI10" i="30"/>
  <c r="BK10" i="30"/>
  <c r="BQ13" i="30"/>
  <c r="BM10" i="30"/>
  <c r="BI15" i="30"/>
  <c r="BM11" i="30"/>
  <c r="BI12" i="30"/>
  <c r="BO11" i="30"/>
  <c r="BK12" i="30"/>
  <c r="BQ11" i="30"/>
  <c r="BM12" i="30"/>
  <c r="BS11" i="30"/>
  <c r="BO12" i="30"/>
  <c r="BQ12" i="30"/>
  <c r="BK11" i="30"/>
  <c r="BG12" i="30"/>
  <c r="BF11" i="30"/>
  <c r="BJ11" i="30" s="1"/>
  <c r="BG11" i="30"/>
  <c r="BI11" i="30"/>
  <c r="BS12" i="30"/>
  <c r="BF12" i="30"/>
  <c r="BR12" i="30" s="1"/>
  <c r="BR28" i="29"/>
  <c r="BR22" i="28"/>
  <c r="BN22" i="29"/>
  <c r="BT28" i="29"/>
  <c r="BP28" i="29"/>
  <c r="BL23" i="28"/>
  <c r="BJ28" i="29"/>
  <c r="BR23" i="29"/>
  <c r="BP18" i="29"/>
  <c r="BT27" i="29"/>
  <c r="BN18" i="29"/>
  <c r="BJ18" i="29"/>
  <c r="BP23" i="29"/>
  <c r="BP22" i="29"/>
  <c r="BJ27" i="29"/>
  <c r="BL18" i="29"/>
  <c r="BL22" i="29"/>
  <c r="BK18" i="29"/>
  <c r="BK19" i="29"/>
  <c r="BH23" i="29"/>
  <c r="BS19" i="29"/>
  <c r="BT18" i="29"/>
  <c r="BT23" i="29"/>
  <c r="BN23" i="29"/>
  <c r="BS18" i="29"/>
  <c r="BL23" i="29"/>
  <c r="BN27" i="29"/>
  <c r="BO19" i="29"/>
  <c r="BR18" i="29"/>
  <c r="BM19" i="29"/>
  <c r="BP25" i="29"/>
  <c r="BQ18" i="29"/>
  <c r="BQ10" i="29"/>
  <c r="BF13" i="29"/>
  <c r="BJ13" i="29" s="1"/>
  <c r="BS10" i="29"/>
  <c r="BG13" i="29"/>
  <c r="BG14" i="29"/>
  <c r="BF14" i="29"/>
  <c r="BL14" i="29" s="1"/>
  <c r="BK13" i="29"/>
  <c r="BI13" i="29"/>
  <c r="BM13" i="29"/>
  <c r="BI14" i="29"/>
  <c r="BQ13" i="29"/>
  <c r="BM14" i="29"/>
  <c r="BI15" i="29"/>
  <c r="BS13" i="29"/>
  <c r="BO14" i="29"/>
  <c r="BK15" i="29"/>
  <c r="BF15" i="29"/>
  <c r="BP15" i="29" s="1"/>
  <c r="BO13" i="29"/>
  <c r="BK14" i="29"/>
  <c r="BG15" i="29"/>
  <c r="BS14" i="29"/>
  <c r="BO15" i="29"/>
  <c r="BQ15" i="29"/>
  <c r="BG10" i="29"/>
  <c r="BF10" i="29"/>
  <c r="BH10" i="29" s="1"/>
  <c r="BS15" i="29"/>
  <c r="BQ14" i="29"/>
  <c r="BI10" i="29"/>
  <c r="BM10" i="29"/>
  <c r="BO10" i="29"/>
  <c r="BM15" i="29"/>
  <c r="BK10" i="29"/>
  <c r="BH25" i="29"/>
  <c r="BM11" i="29"/>
  <c r="BI12" i="29"/>
  <c r="BS11" i="29"/>
  <c r="BO11" i="29"/>
  <c r="BK12" i="29"/>
  <c r="BO12" i="29"/>
  <c r="BQ11" i="29"/>
  <c r="BM12" i="29"/>
  <c r="BQ12" i="29"/>
  <c r="BS12" i="29"/>
  <c r="BG12" i="29"/>
  <c r="BF12" i="29"/>
  <c r="BN12" i="29" s="1"/>
  <c r="BF11" i="29"/>
  <c r="BP11" i="29" s="1"/>
  <c r="BG11" i="29"/>
  <c r="BK11" i="29"/>
  <c r="BI11" i="29"/>
  <c r="BF16" i="29"/>
  <c r="BP16" i="29" s="1"/>
  <c r="BG16" i="29"/>
  <c r="BF17" i="29"/>
  <c r="BJ17" i="29" s="1"/>
  <c r="BK16" i="29"/>
  <c r="BG17" i="29"/>
  <c r="BM16" i="29"/>
  <c r="BI17" i="29"/>
  <c r="BO16" i="29"/>
  <c r="BK17" i="29"/>
  <c r="BQ16" i="29"/>
  <c r="BS16" i="29"/>
  <c r="BM17" i="29"/>
  <c r="BO17" i="29"/>
  <c r="BQ17" i="29"/>
  <c r="BI16" i="29"/>
  <c r="BS17" i="29"/>
  <c r="BT23" i="27"/>
  <c r="BN18" i="28"/>
  <c r="BJ25" i="27"/>
  <c r="BR16" i="25"/>
  <c r="BJ27" i="27"/>
  <c r="BR23" i="27"/>
  <c r="BP23" i="27"/>
  <c r="BN19" i="27"/>
  <c r="BP16" i="23"/>
  <c r="BL23" i="27"/>
  <c r="BJ19" i="27"/>
  <c r="BR27" i="28"/>
  <c r="BL18" i="22"/>
  <c r="BJ23" i="27"/>
  <c r="BH25" i="28"/>
  <c r="BT27" i="28"/>
  <c r="BN19" i="28"/>
  <c r="BT18" i="28"/>
  <c r="BN25" i="28"/>
  <c r="BR18" i="28"/>
  <c r="BH27" i="28"/>
  <c r="BF16" i="28"/>
  <c r="BL16" i="28" s="1"/>
  <c r="BG16" i="28"/>
  <c r="BI16" i="28"/>
  <c r="BF17" i="28"/>
  <c r="BP17" i="28" s="1"/>
  <c r="BK16" i="28"/>
  <c r="BG17" i="28"/>
  <c r="BM16" i="28"/>
  <c r="BI17" i="28"/>
  <c r="BO16" i="28"/>
  <c r="BK17" i="28"/>
  <c r="BS16" i="28"/>
  <c r="BS17" i="28"/>
  <c r="BQ16" i="28"/>
  <c r="BO17" i="28"/>
  <c r="BQ17" i="28"/>
  <c r="BM17" i="28"/>
  <c r="BJ22" i="28"/>
  <c r="BP18" i="28"/>
  <c r="BQ10" i="28"/>
  <c r="BI13" i="28"/>
  <c r="BF13" i="28"/>
  <c r="BN13" i="28" s="1"/>
  <c r="BS10" i="28"/>
  <c r="BG13" i="28"/>
  <c r="BF14" i="28"/>
  <c r="BJ14" i="28" s="1"/>
  <c r="BK13" i="28"/>
  <c r="BG14" i="28"/>
  <c r="BQ13" i="28"/>
  <c r="BM14" i="28"/>
  <c r="BI15" i="28"/>
  <c r="BS13" i="28"/>
  <c r="BO14" i="28"/>
  <c r="BK15" i="28"/>
  <c r="BQ14" i="28"/>
  <c r="BM15" i="28"/>
  <c r="BM13" i="28"/>
  <c r="BI14" i="28"/>
  <c r="BF15" i="28"/>
  <c r="BR15" i="28" s="1"/>
  <c r="BO13" i="28"/>
  <c r="BK14" i="28"/>
  <c r="BG15" i="28"/>
  <c r="BS14" i="28"/>
  <c r="BO15" i="28"/>
  <c r="BQ15" i="28"/>
  <c r="BF10" i="28"/>
  <c r="BP10" i="28" s="1"/>
  <c r="BS15" i="28"/>
  <c r="BG10" i="28"/>
  <c r="BI10" i="28"/>
  <c r="BK10" i="28"/>
  <c r="BM10" i="28"/>
  <c r="BO10" i="28"/>
  <c r="BL18" i="28"/>
  <c r="BJ18" i="28"/>
  <c r="BP27" i="28"/>
  <c r="BT25" i="28"/>
  <c r="BI19" i="28"/>
  <c r="BN27" i="28"/>
  <c r="BL25" i="28"/>
  <c r="BP25" i="28"/>
  <c r="BJ25" i="28"/>
  <c r="BM11" i="28"/>
  <c r="BI12" i="28"/>
  <c r="BO11" i="28"/>
  <c r="BK12" i="28"/>
  <c r="BQ11" i="28"/>
  <c r="BM12" i="28"/>
  <c r="BS11" i="28"/>
  <c r="BO12" i="28"/>
  <c r="BQ12" i="28"/>
  <c r="BS12" i="28"/>
  <c r="BF11" i="28"/>
  <c r="BH11" i="28" s="1"/>
  <c r="BG11" i="28"/>
  <c r="BI11" i="28"/>
  <c r="BK11" i="28"/>
  <c r="BF12" i="28"/>
  <c r="BJ12" i="28" s="1"/>
  <c r="BG12" i="28"/>
  <c r="BR25" i="27"/>
  <c r="BH25" i="27"/>
  <c r="BN16" i="23"/>
  <c r="BP14" i="23"/>
  <c r="BH23" i="27"/>
  <c r="BH19" i="27"/>
  <c r="BN17" i="25"/>
  <c r="BP22" i="27"/>
  <c r="BL22" i="27"/>
  <c r="BH28" i="27"/>
  <c r="BN27" i="27"/>
  <c r="BK19" i="27"/>
  <c r="BR22" i="27"/>
  <c r="BJ28" i="27"/>
  <c r="BL25" i="27"/>
  <c r="BL27" i="27"/>
  <c r="BT22" i="27"/>
  <c r="BF18" i="27"/>
  <c r="BT18" i="27" s="1"/>
  <c r="BP25" i="27"/>
  <c r="BT25" i="27"/>
  <c r="BR27" i="27"/>
  <c r="BT28" i="27"/>
  <c r="BN22" i="27"/>
  <c r="BR19" i="27"/>
  <c r="BQ19" i="27"/>
  <c r="BT19" i="27"/>
  <c r="BL28" i="27"/>
  <c r="BT27" i="27"/>
  <c r="BP19" i="27"/>
  <c r="BP28" i="27"/>
  <c r="BP27" i="27"/>
  <c r="BN28" i="27"/>
  <c r="BF17" i="27"/>
  <c r="BJ17" i="27" s="1"/>
  <c r="BM16" i="27"/>
  <c r="BI17" i="27"/>
  <c r="BK16" i="27"/>
  <c r="BG17" i="27"/>
  <c r="BS17" i="27"/>
  <c r="BS16" i="27"/>
  <c r="BK17" i="27"/>
  <c r="BM17" i="27"/>
  <c r="BO17" i="27"/>
  <c r="BQ17" i="27"/>
  <c r="BF16" i="27"/>
  <c r="BT16" i="27" s="1"/>
  <c r="BG16" i="27"/>
  <c r="BI16" i="27"/>
  <c r="BO16" i="27"/>
  <c r="BQ16" i="27"/>
  <c r="BQ10" i="27"/>
  <c r="BF13" i="27"/>
  <c r="BN13" i="27" s="1"/>
  <c r="BS10" i="27"/>
  <c r="BG13" i="27"/>
  <c r="BM13" i="27"/>
  <c r="BI14" i="27"/>
  <c r="BF15" i="27"/>
  <c r="BT15" i="27" s="1"/>
  <c r="BO13" i="27"/>
  <c r="BK14" i="27"/>
  <c r="BG15" i="27"/>
  <c r="BI13" i="27"/>
  <c r="BF14" i="27"/>
  <c r="BL14" i="27" s="1"/>
  <c r="BK13" i="27"/>
  <c r="BG14" i="27"/>
  <c r="BQ15" i="27"/>
  <c r="BF10" i="27"/>
  <c r="BH10" i="27" s="1"/>
  <c r="BS14" i="27"/>
  <c r="BO15" i="27"/>
  <c r="BO10" i="27"/>
  <c r="BI15" i="27"/>
  <c r="BK15" i="27"/>
  <c r="BM14" i="27"/>
  <c r="BO14" i="27"/>
  <c r="BM15" i="27"/>
  <c r="BS15" i="27"/>
  <c r="BG10" i="27"/>
  <c r="BI10" i="27"/>
  <c r="BQ14" i="27"/>
  <c r="BK10" i="27"/>
  <c r="BQ13" i="27"/>
  <c r="BS13" i="27"/>
  <c r="BM10" i="27"/>
  <c r="BM11" i="27"/>
  <c r="BI12" i="27"/>
  <c r="BO11" i="27"/>
  <c r="BK12" i="27"/>
  <c r="BQ12" i="27"/>
  <c r="BS12" i="27"/>
  <c r="BQ11" i="27"/>
  <c r="BM12" i="27"/>
  <c r="BS11" i="27"/>
  <c r="BO12" i="27"/>
  <c r="BK11" i="27"/>
  <c r="BG12" i="27"/>
  <c r="BF12" i="27"/>
  <c r="BN12" i="27" s="1"/>
  <c r="BI11" i="27"/>
  <c r="BF11" i="27"/>
  <c r="BR11" i="27" s="1"/>
  <c r="BG11" i="27"/>
  <c r="BP13" i="25"/>
  <c r="BR17" i="23"/>
  <c r="BR10" i="25"/>
  <c r="BP10" i="25"/>
  <c r="BR14" i="25"/>
  <c r="BJ14" i="25"/>
  <c r="BN14" i="25"/>
  <c r="BH14" i="25"/>
  <c r="BR17" i="25"/>
  <c r="BP14" i="25"/>
  <c r="BT14" i="25"/>
  <c r="BT17" i="25"/>
  <c r="BN17" i="17"/>
  <c r="BN16" i="25"/>
  <c r="BR13" i="23"/>
  <c r="BJ10" i="22"/>
  <c r="BN10" i="22"/>
  <c r="BJ10" i="23"/>
  <c r="BH17" i="25"/>
  <c r="BJ17" i="25"/>
  <c r="BJ14" i="15"/>
  <c r="BL14" i="15"/>
  <c r="BL10" i="25"/>
  <c r="BJ13" i="25"/>
  <c r="BJ10" i="25"/>
  <c r="BN13" i="25"/>
  <c r="BL17" i="25"/>
  <c r="BJ16" i="25"/>
  <c r="BP16" i="25"/>
  <c r="BH10" i="25"/>
  <c r="BT16" i="25"/>
  <c r="BT13" i="25"/>
  <c r="BR13" i="25"/>
  <c r="BL16" i="25"/>
  <c r="BH13" i="25"/>
  <c r="BN10" i="25"/>
  <c r="BJ11" i="10"/>
  <c r="BJ19" i="18"/>
  <c r="BN18" i="23"/>
  <c r="BT13" i="23"/>
  <c r="BJ14" i="23"/>
  <c r="BH10" i="22"/>
  <c r="BL18" i="23"/>
  <c r="BJ10" i="24"/>
  <c r="BT14" i="24"/>
  <c r="BL15" i="24"/>
  <c r="BP14" i="24"/>
  <c r="BT17" i="24"/>
  <c r="BN17" i="24"/>
  <c r="BP17" i="24"/>
  <c r="BL17" i="24"/>
  <c r="BH17" i="24"/>
  <c r="BN11" i="24"/>
  <c r="BT11" i="24"/>
  <c r="BJ11" i="24"/>
  <c r="BP11" i="24"/>
  <c r="BH11" i="24"/>
  <c r="BR11" i="24"/>
  <c r="BL11" i="24"/>
  <c r="BN14" i="24"/>
  <c r="BL14" i="24"/>
  <c r="BR15" i="24"/>
  <c r="BH15" i="24"/>
  <c r="BJ15" i="24"/>
  <c r="BJ14" i="24"/>
  <c r="BP15" i="24"/>
  <c r="BJ17" i="24"/>
  <c r="BN15" i="24"/>
  <c r="BL10" i="24"/>
  <c r="BR10" i="24"/>
  <c r="BT10" i="24"/>
  <c r="BH10" i="24"/>
  <c r="BR14" i="24"/>
  <c r="BN10" i="24"/>
  <c r="BP14" i="22"/>
  <c r="BH16" i="19"/>
  <c r="BP17" i="23"/>
  <c r="BP10" i="22"/>
  <c r="BR10" i="23"/>
  <c r="BH15" i="23"/>
  <c r="BT15" i="23"/>
  <c r="BP15" i="23"/>
  <c r="BN15" i="23"/>
  <c r="BR14" i="23"/>
  <c r="BR18" i="23"/>
  <c r="BL14" i="23"/>
  <c r="BH10" i="23"/>
  <c r="BT11" i="20"/>
  <c r="BT10" i="23"/>
  <c r="BH17" i="23"/>
  <c r="BP17" i="20"/>
  <c r="BT14" i="23"/>
  <c r="BN14" i="23"/>
  <c r="BN17" i="23"/>
  <c r="BL10" i="22"/>
  <c r="BJ17" i="23"/>
  <c r="BP15" i="19"/>
  <c r="BL17" i="23"/>
  <c r="BT15" i="22"/>
  <c r="BJ13" i="23"/>
  <c r="BP18" i="23"/>
  <c r="BN13" i="23"/>
  <c r="BN10" i="23"/>
  <c r="BH18" i="23"/>
  <c r="BJ18" i="23"/>
  <c r="BR15" i="23"/>
  <c r="BT16" i="23"/>
  <c r="BP10" i="23"/>
  <c r="BP13" i="23"/>
  <c r="BJ16" i="23"/>
  <c r="BJ15" i="23"/>
  <c r="BL16" i="23"/>
  <c r="BH16" i="23"/>
  <c r="BH13" i="23"/>
  <c r="BT14" i="22"/>
  <c r="BR15" i="19"/>
  <c r="BP10" i="18"/>
  <c r="BR16" i="22"/>
  <c r="BL13" i="22"/>
  <c r="BJ16" i="20"/>
  <c r="BJ11" i="20"/>
  <c r="BP17" i="18"/>
  <c r="BL19" i="18"/>
  <c r="BT18" i="18"/>
  <c r="BL17" i="18"/>
  <c r="BT18" i="15"/>
  <c r="BJ13" i="22"/>
  <c r="BH14" i="22"/>
  <c r="BH16" i="22"/>
  <c r="BN19" i="18"/>
  <c r="BL17" i="19"/>
  <c r="BL14" i="22"/>
  <c r="BN16" i="20"/>
  <c r="BR14" i="22"/>
  <c r="BR17" i="22"/>
  <c r="BP15" i="22"/>
  <c r="BL15" i="22"/>
  <c r="BJ15" i="22"/>
  <c r="BP16" i="22"/>
  <c r="BT18" i="22"/>
  <c r="BJ18" i="22"/>
  <c r="BP18" i="22"/>
  <c r="BN18" i="22"/>
  <c r="BP17" i="22"/>
  <c r="BJ16" i="22"/>
  <c r="BP13" i="22"/>
  <c r="BT17" i="22"/>
  <c r="BL16" i="22"/>
  <c r="BT13" i="22"/>
  <c r="BN13" i="22"/>
  <c r="BN16" i="22"/>
  <c r="BL17" i="22"/>
  <c r="BR15" i="22"/>
  <c r="BR13" i="22"/>
  <c r="BN17" i="22"/>
  <c r="BJ17" i="22"/>
  <c r="BR18" i="22"/>
  <c r="BT10" i="22"/>
  <c r="BH15" i="22"/>
  <c r="BJ14" i="22"/>
  <c r="BN10" i="18"/>
  <c r="BH15" i="19"/>
  <c r="BJ15" i="19"/>
  <c r="BP13" i="20"/>
  <c r="BJ19" i="10"/>
  <c r="BR17" i="20"/>
  <c r="BT10" i="19"/>
  <c r="BH18" i="18"/>
  <c r="BL11" i="20"/>
  <c r="BT16" i="20"/>
  <c r="BH17" i="20"/>
  <c r="BP12" i="19"/>
  <c r="BN11" i="20"/>
  <c r="BN17" i="19"/>
  <c r="BN12" i="19"/>
  <c r="BH12" i="19"/>
  <c r="BL13" i="20"/>
  <c r="BT17" i="20"/>
  <c r="BL17" i="20"/>
  <c r="BT12" i="19"/>
  <c r="BH15" i="20"/>
  <c r="BN15" i="20"/>
  <c r="BR15" i="20"/>
  <c r="BN13" i="20"/>
  <c r="BL15" i="19"/>
  <c r="BN15" i="19"/>
  <c r="BT14" i="20"/>
  <c r="BT15" i="20"/>
  <c r="BP12" i="15"/>
  <c r="BT13" i="20"/>
  <c r="BH11" i="20"/>
  <c r="BT14" i="19"/>
  <c r="BH13" i="20"/>
  <c r="BR13" i="20"/>
  <c r="BT13" i="19"/>
  <c r="BT11" i="19"/>
  <c r="BN10" i="20"/>
  <c r="BR14" i="17"/>
  <c r="BJ10" i="19"/>
  <c r="BR12" i="19"/>
  <c r="BL10" i="20"/>
  <c r="BH18" i="20"/>
  <c r="BJ12" i="20"/>
  <c r="BT18" i="20"/>
  <c r="BL16" i="20"/>
  <c r="BN14" i="20"/>
  <c r="BP16" i="20"/>
  <c r="BJ15" i="20"/>
  <c r="BJ14" i="20"/>
  <c r="BR10" i="20"/>
  <c r="BR11" i="20"/>
  <c r="BL18" i="20"/>
  <c r="BT12" i="20"/>
  <c r="BT10" i="20"/>
  <c r="BJ18" i="20"/>
  <c r="BH16" i="20"/>
  <c r="BH14" i="20"/>
  <c r="BJ10" i="20"/>
  <c r="BR14" i="20"/>
  <c r="BP14" i="20"/>
  <c r="BP18" i="20"/>
  <c r="BN18" i="20"/>
  <c r="BL12" i="20"/>
  <c r="BJ17" i="20"/>
  <c r="BR12" i="20"/>
  <c r="BP10" i="20"/>
  <c r="BP15" i="20"/>
  <c r="BP12" i="20"/>
  <c r="BH12" i="20"/>
  <c r="BJ14" i="18"/>
  <c r="BJ16" i="19"/>
  <c r="BP10" i="19"/>
  <c r="BL13" i="19"/>
  <c r="BH14" i="19"/>
  <c r="BN16" i="19"/>
  <c r="BH19" i="18"/>
  <c r="BN13" i="19"/>
  <c r="BP16" i="19"/>
  <c r="BL10" i="16"/>
  <c r="BR19" i="18"/>
  <c r="BJ17" i="19"/>
  <c r="BP13" i="19"/>
  <c r="BN10" i="16"/>
  <c r="BH19" i="15"/>
  <c r="BT19" i="18"/>
  <c r="BT16" i="19"/>
  <c r="BR13" i="19"/>
  <c r="BP18" i="18"/>
  <c r="BP10" i="16"/>
  <c r="BJ17" i="18"/>
  <c r="BR16" i="19"/>
  <c r="BH11" i="19"/>
  <c r="BJ14" i="19"/>
  <c r="BT17" i="19"/>
  <c r="BJ11" i="19"/>
  <c r="BN14" i="19"/>
  <c r="BR17" i="19"/>
  <c r="BR10" i="19"/>
  <c r="BJ12" i="19"/>
  <c r="BN10" i="19"/>
  <c r="BP17" i="19"/>
  <c r="BR14" i="19"/>
  <c r="BL11" i="19"/>
  <c r="BN11" i="19"/>
  <c r="BL10" i="19"/>
  <c r="BR11" i="19"/>
  <c r="BP14" i="19"/>
  <c r="BH13" i="19"/>
  <c r="BP13" i="18"/>
  <c r="BR15" i="18"/>
  <c r="BH17" i="16"/>
  <c r="BN13" i="18"/>
  <c r="BP14" i="17"/>
  <c r="BJ18" i="18"/>
  <c r="BH12" i="16"/>
  <c r="BJ14" i="14"/>
  <c r="BP15" i="18"/>
  <c r="BT15" i="18"/>
  <c r="BN10" i="13"/>
  <c r="BT17" i="18"/>
  <c r="BH17" i="13"/>
  <c r="BT19" i="16"/>
  <c r="BJ17" i="16"/>
  <c r="BH15" i="18"/>
  <c r="BR17" i="18"/>
  <c r="BH17" i="18"/>
  <c r="BT15" i="17"/>
  <c r="BP19" i="8"/>
  <c r="BH13" i="18"/>
  <c r="BR18" i="18"/>
  <c r="BJ13" i="18"/>
  <c r="BJ10" i="18"/>
  <c r="BL10" i="18"/>
  <c r="BT10" i="18"/>
  <c r="BR10" i="18"/>
  <c r="BT13" i="18"/>
  <c r="BN15" i="18"/>
  <c r="BJ15" i="18"/>
  <c r="BR14" i="18"/>
  <c r="BH14" i="18"/>
  <c r="BN14" i="18"/>
  <c r="BP14" i="18"/>
  <c r="BT14" i="18"/>
  <c r="BN18" i="18"/>
  <c r="BL13" i="18"/>
  <c r="BR15" i="17"/>
  <c r="BJ10" i="13"/>
  <c r="BT17" i="14"/>
  <c r="BH14" i="16"/>
  <c r="BR17" i="14"/>
  <c r="BN13" i="16"/>
  <c r="BH15" i="17"/>
  <c r="BR16" i="17"/>
  <c r="BP16" i="17"/>
  <c r="BH16" i="17"/>
  <c r="BJ11" i="16"/>
  <c r="BN18" i="15"/>
  <c r="BN15" i="16"/>
  <c r="BL11" i="16"/>
  <c r="BP13" i="17"/>
  <c r="BL16" i="17"/>
  <c r="BJ15" i="17"/>
  <c r="BH11" i="16"/>
  <c r="BP15" i="17"/>
  <c r="BP14" i="15"/>
  <c r="BJ13" i="17"/>
  <c r="BH18" i="10"/>
  <c r="BJ15" i="16"/>
  <c r="BJ16" i="17"/>
  <c r="BJ14" i="16"/>
  <c r="BN14" i="15"/>
  <c r="BT17" i="16"/>
  <c r="BT16" i="17"/>
  <c r="BL15" i="17"/>
  <c r="BN19" i="17"/>
  <c r="BP17" i="17"/>
  <c r="BJ17" i="17"/>
  <c r="BT14" i="17"/>
  <c r="BH17" i="17"/>
  <c r="BR13" i="17"/>
  <c r="BR19" i="17"/>
  <c r="BT19" i="17"/>
  <c r="BT17" i="17"/>
  <c r="BT10" i="17"/>
  <c r="BJ10" i="17"/>
  <c r="BH14" i="17"/>
  <c r="BP10" i="17"/>
  <c r="BP19" i="17"/>
  <c r="BH10" i="17"/>
  <c r="BR17" i="17"/>
  <c r="BN14" i="17"/>
  <c r="BL10" i="17"/>
  <c r="BJ19" i="17"/>
  <c r="BN13" i="17"/>
  <c r="BT13" i="17"/>
  <c r="BL13" i="17"/>
  <c r="BR10" i="17"/>
  <c r="BL19" i="17"/>
  <c r="BL14" i="17"/>
  <c r="BL11" i="14"/>
  <c r="BP15" i="15"/>
  <c r="BH15" i="15"/>
  <c r="BL12" i="15"/>
  <c r="BH18" i="14"/>
  <c r="BR13" i="16"/>
  <c r="BJ15" i="14"/>
  <c r="BT11" i="15"/>
  <c r="BJ10" i="16"/>
  <c r="BH11" i="15"/>
  <c r="BN18" i="14"/>
  <c r="BN15" i="15"/>
  <c r="BP11" i="15"/>
  <c r="BH10" i="16"/>
  <c r="BJ15" i="15"/>
  <c r="BR13" i="13"/>
  <c r="BP18" i="15"/>
  <c r="BT15" i="16"/>
  <c r="BR18" i="15"/>
  <c r="BJ11" i="15"/>
  <c r="BT19" i="14"/>
  <c r="BP18" i="16"/>
  <c r="BR16" i="16"/>
  <c r="BJ13" i="16"/>
  <c r="BR17" i="16"/>
  <c r="BN19" i="16"/>
  <c r="BL18" i="16"/>
  <c r="BN11" i="16"/>
  <c r="BP14" i="16"/>
  <c r="BR10" i="16"/>
  <c r="BN14" i="16"/>
  <c r="BP17" i="16"/>
  <c r="BH18" i="16"/>
  <c r="BJ12" i="16"/>
  <c r="BL19" i="16"/>
  <c r="BR14" i="16"/>
  <c r="BH16" i="16"/>
  <c r="BL13" i="16"/>
  <c r="BH13" i="16"/>
  <c r="BP12" i="16"/>
  <c r="BN18" i="16"/>
  <c r="BN16" i="16"/>
  <c r="BP16" i="16"/>
  <c r="BT16" i="16"/>
  <c r="BR19" i="16"/>
  <c r="BP19" i="16"/>
  <c r="BL14" i="16"/>
  <c r="BR15" i="16"/>
  <c r="BP15" i="16"/>
  <c r="BR12" i="16"/>
  <c r="BP11" i="16"/>
  <c r="BR11" i="16"/>
  <c r="BT12" i="16"/>
  <c r="BJ19" i="16"/>
  <c r="BJ16" i="16"/>
  <c r="BL12" i="16"/>
  <c r="BL15" i="16"/>
  <c r="BR18" i="16"/>
  <c r="BN17" i="16"/>
  <c r="BJ18" i="16"/>
  <c r="BT12" i="15"/>
  <c r="BP15" i="14"/>
  <c r="BP17" i="14"/>
  <c r="BJ12" i="15"/>
  <c r="BR12" i="15"/>
  <c r="BL15" i="13"/>
  <c r="BT11" i="14"/>
  <c r="BR15" i="15"/>
  <c r="BN12" i="15"/>
  <c r="BH15" i="14"/>
  <c r="BN13" i="12"/>
  <c r="BP18" i="14"/>
  <c r="BT14" i="14"/>
  <c r="BH18" i="15"/>
  <c r="BL15" i="15"/>
  <c r="BJ12" i="12"/>
  <c r="BT14" i="15"/>
  <c r="BR19" i="12"/>
  <c r="BT12" i="12"/>
  <c r="BR18" i="14"/>
  <c r="BN17" i="15"/>
  <c r="BN14" i="14"/>
  <c r="BP13" i="12"/>
  <c r="BH13" i="12"/>
  <c r="BT18" i="14"/>
  <c r="BR17" i="15"/>
  <c r="BL19" i="15"/>
  <c r="BT19" i="15"/>
  <c r="BL11" i="15"/>
  <c r="BR14" i="15"/>
  <c r="BR11" i="15"/>
  <c r="BJ19" i="15"/>
  <c r="BP17" i="15"/>
  <c r="BH17" i="15"/>
  <c r="BJ17" i="15"/>
  <c r="BL17" i="15"/>
  <c r="BR19" i="15"/>
  <c r="BN19" i="15"/>
  <c r="BJ18" i="15"/>
  <c r="BN17" i="14"/>
  <c r="BH17" i="14"/>
  <c r="BL17" i="14"/>
  <c r="BP16" i="14"/>
  <c r="BH11" i="14"/>
  <c r="BN19" i="14"/>
  <c r="BH19" i="14"/>
  <c r="BR16" i="14"/>
  <c r="BT16" i="8"/>
  <c r="BJ17" i="11"/>
  <c r="BP11" i="14"/>
  <c r="BT16" i="14"/>
  <c r="BN16" i="14"/>
  <c r="BJ16" i="14"/>
  <c r="BN17" i="8"/>
  <c r="BH16" i="10"/>
  <c r="BJ11" i="14"/>
  <c r="BH16" i="14"/>
  <c r="BJ13" i="14"/>
  <c r="BR11" i="14"/>
  <c r="BR15" i="14"/>
  <c r="BP13" i="14"/>
  <c r="BL10" i="14"/>
  <c r="BJ10" i="14"/>
  <c r="BH10" i="14"/>
  <c r="BT13" i="14"/>
  <c r="BN13" i="14"/>
  <c r="BR14" i="14"/>
  <c r="BN10" i="14"/>
  <c r="BL18" i="14"/>
  <c r="BL15" i="14"/>
  <c r="BL14" i="14"/>
  <c r="BR10" i="14"/>
  <c r="BP14" i="14"/>
  <c r="BR13" i="14"/>
  <c r="BN15" i="14"/>
  <c r="BT10" i="14"/>
  <c r="BL19" i="14"/>
  <c r="BJ19" i="14"/>
  <c r="BR19" i="14"/>
  <c r="BH13" i="14"/>
  <c r="BR17" i="13"/>
  <c r="BT10" i="13"/>
  <c r="BR10" i="13"/>
  <c r="BN17" i="11"/>
  <c r="BN14" i="6"/>
  <c r="BP16" i="11"/>
  <c r="BJ18" i="12"/>
  <c r="BJ15" i="13"/>
  <c r="BP16" i="12"/>
  <c r="BN15" i="13"/>
  <c r="BL13" i="12"/>
  <c r="BL17" i="7"/>
  <c r="BL16" i="9"/>
  <c r="BJ17" i="13"/>
  <c r="BH13" i="13"/>
  <c r="BT15" i="13"/>
  <c r="BN13" i="13"/>
  <c r="BP15" i="13"/>
  <c r="BP17" i="13"/>
  <c r="BL10" i="13"/>
  <c r="BP10" i="13"/>
  <c r="BN17" i="13"/>
  <c r="BP13" i="13"/>
  <c r="BL13" i="13"/>
  <c r="BH15" i="13"/>
  <c r="BL17" i="13"/>
  <c r="BT13" i="13"/>
  <c r="BL16" i="11"/>
  <c r="BH16" i="8"/>
  <c r="BT12" i="8"/>
  <c r="BR15" i="12"/>
  <c r="BP15" i="12"/>
  <c r="BJ11" i="4"/>
  <c r="BJ13" i="12"/>
  <c r="BT16" i="11"/>
  <c r="BH17" i="12"/>
  <c r="BT13" i="12"/>
  <c r="BN16" i="11"/>
  <c r="BN15" i="12"/>
  <c r="BR14" i="12"/>
  <c r="BL10" i="12"/>
  <c r="BN10" i="10"/>
  <c r="BJ10" i="10"/>
  <c r="BR17" i="11"/>
  <c r="BR17" i="12"/>
  <c r="BN17" i="9"/>
  <c r="BL10" i="10"/>
  <c r="BH10" i="12"/>
  <c r="BH10" i="9"/>
  <c r="BT10" i="10"/>
  <c r="BT14" i="12"/>
  <c r="BP10" i="10"/>
  <c r="BJ16" i="11"/>
  <c r="BH16" i="11"/>
  <c r="BL16" i="12"/>
  <c r="BH15" i="12"/>
  <c r="BH11" i="12"/>
  <c r="BJ19" i="12"/>
  <c r="BT19" i="12"/>
  <c r="BP10" i="12"/>
  <c r="BL15" i="12"/>
  <c r="BT15" i="12"/>
  <c r="BL14" i="12"/>
  <c r="BT18" i="12"/>
  <c r="BR18" i="12"/>
  <c r="BL12" i="12"/>
  <c r="BN12" i="12"/>
  <c r="BJ10" i="12"/>
  <c r="BT10" i="12"/>
  <c r="BN17" i="12"/>
  <c r="BN18" i="12"/>
  <c r="BN10" i="12"/>
  <c r="BP11" i="12"/>
  <c r="BJ11" i="12"/>
  <c r="BR12" i="12"/>
  <c r="BN14" i="12"/>
  <c r="BR16" i="12"/>
  <c r="BJ14" i="12"/>
  <c r="BL19" i="12"/>
  <c r="BP19" i="12"/>
  <c r="BN19" i="12"/>
  <c r="BJ16" i="12"/>
  <c r="BT17" i="12"/>
  <c r="BL18" i="12"/>
  <c r="BP17" i="12"/>
  <c r="BP18" i="12"/>
  <c r="BH16" i="12"/>
  <c r="BT11" i="12"/>
  <c r="BJ17" i="12"/>
  <c r="BT16" i="12"/>
  <c r="BP14" i="12"/>
  <c r="BP12" i="12"/>
  <c r="BN11" i="12"/>
  <c r="BL11" i="12"/>
  <c r="BT16" i="10"/>
  <c r="BR19" i="10"/>
  <c r="BT16" i="9"/>
  <c r="BL12" i="10"/>
  <c r="BJ15" i="10"/>
  <c r="BL17" i="10"/>
  <c r="BR10" i="10"/>
  <c r="BH17" i="8"/>
  <c r="BP17" i="7"/>
  <c r="BP12" i="7"/>
  <c r="BJ17" i="8"/>
  <c r="BL19" i="10"/>
  <c r="BN19" i="6"/>
  <c r="BN12" i="7"/>
  <c r="BN16" i="8"/>
  <c r="BL15" i="10"/>
  <c r="BR17" i="10"/>
  <c r="BH15" i="10"/>
  <c r="BH19" i="10"/>
  <c r="BL18" i="11"/>
  <c r="BT19" i="10"/>
  <c r="BH12" i="10"/>
  <c r="BR16" i="9"/>
  <c r="BJ19" i="8"/>
  <c r="BP17" i="11"/>
  <c r="BT12" i="11"/>
  <c r="BN12" i="11"/>
  <c r="BJ12" i="11"/>
  <c r="BH12" i="11"/>
  <c r="BL12" i="11"/>
  <c r="BP12" i="11"/>
  <c r="BJ18" i="11"/>
  <c r="BT18" i="11"/>
  <c r="BP18" i="11"/>
  <c r="BR18" i="11"/>
  <c r="BL17" i="11"/>
  <c r="BH18" i="11"/>
  <c r="BT17" i="11"/>
  <c r="BL17" i="8"/>
  <c r="BJ10" i="9"/>
  <c r="BT18" i="9"/>
  <c r="BN15" i="10"/>
  <c r="BH13" i="10"/>
  <c r="BT10" i="8"/>
  <c r="BR17" i="9"/>
  <c r="BR13" i="10"/>
  <c r="BT16" i="6"/>
  <c r="BP17" i="9"/>
  <c r="BJ16" i="10"/>
  <c r="BL17" i="9"/>
  <c r="BN19" i="9"/>
  <c r="BP16" i="9"/>
  <c r="BN14" i="9"/>
  <c r="BT15" i="10"/>
  <c r="BJ17" i="9"/>
  <c r="BH16" i="9"/>
  <c r="BR17" i="8"/>
  <c r="BT17" i="8"/>
  <c r="BR18" i="9"/>
  <c r="BJ16" i="9"/>
  <c r="BL18" i="9"/>
  <c r="BH17" i="9"/>
  <c r="BP15" i="10"/>
  <c r="BT13" i="10"/>
  <c r="BJ14" i="7"/>
  <c r="BJ14" i="9"/>
  <c r="BJ16" i="8"/>
  <c r="BH17" i="7"/>
  <c r="BJ10" i="8"/>
  <c r="BP18" i="9"/>
  <c r="BR16" i="8"/>
  <c r="BR14" i="9"/>
  <c r="BH19" i="9"/>
  <c r="BJ13" i="10"/>
  <c r="BJ12" i="10"/>
  <c r="BP13" i="10"/>
  <c r="BJ18" i="10"/>
  <c r="BN11" i="10"/>
  <c r="BT17" i="10"/>
  <c r="BN14" i="10"/>
  <c r="BH11" i="10"/>
  <c r="BN17" i="10"/>
  <c r="BR16" i="10"/>
  <c r="BT11" i="10"/>
  <c r="BP19" i="10"/>
  <c r="BL14" i="10"/>
  <c r="BR11" i="10"/>
  <c r="BN12" i="10"/>
  <c r="BP17" i="10"/>
  <c r="BJ14" i="10"/>
  <c r="BN13" i="10"/>
  <c r="BR14" i="10"/>
  <c r="BP12" i="10"/>
  <c r="BH14" i="10"/>
  <c r="BR12" i="10"/>
  <c r="BJ17" i="10"/>
  <c r="BP16" i="10"/>
  <c r="BL18" i="10"/>
  <c r="BN18" i="10"/>
  <c r="BT14" i="10"/>
  <c r="BT18" i="10"/>
  <c r="BN16" i="10"/>
  <c r="BP18" i="10"/>
  <c r="BL11" i="10"/>
  <c r="BR17" i="7"/>
  <c r="BN17" i="7"/>
  <c r="BP16" i="8"/>
  <c r="BR12" i="8"/>
  <c r="BT11" i="9"/>
  <c r="BH11" i="9"/>
  <c r="BP12" i="9"/>
  <c r="BP16" i="7"/>
  <c r="BJ17" i="7"/>
  <c r="BJ12" i="9"/>
  <c r="BJ11" i="9"/>
  <c r="BJ15" i="9"/>
  <c r="BR11" i="9"/>
  <c r="BH12" i="9"/>
  <c r="BP15" i="9"/>
  <c r="BT19" i="9"/>
  <c r="BH18" i="9"/>
  <c r="BP14" i="9"/>
  <c r="BJ19" i="9"/>
  <c r="BL11" i="9"/>
  <c r="BR10" i="9"/>
  <c r="BN11" i="9"/>
  <c r="BJ13" i="9"/>
  <c r="BP13" i="9"/>
  <c r="BH14" i="9"/>
  <c r="BP10" i="9"/>
  <c r="BL12" i="9"/>
  <c r="BN13" i="9"/>
  <c r="BH13" i="9"/>
  <c r="BT14" i="9"/>
  <c r="BN10" i="9"/>
  <c r="BN15" i="9"/>
  <c r="BT13" i="9"/>
  <c r="BN18" i="9"/>
  <c r="BN12" i="9"/>
  <c r="BH15" i="9"/>
  <c r="BR19" i="9"/>
  <c r="BL13" i="9"/>
  <c r="BL19" i="9"/>
  <c r="BR12" i="9"/>
  <c r="BT15" i="9"/>
  <c r="BL15" i="9"/>
  <c r="BP13" i="8"/>
  <c r="BH12" i="8"/>
  <c r="BL13" i="8"/>
  <c r="BL11" i="8"/>
  <c r="BL10" i="8"/>
  <c r="BJ12" i="8"/>
  <c r="BL12" i="8"/>
  <c r="BH19" i="8"/>
  <c r="BR13" i="8"/>
  <c r="BT18" i="8"/>
  <c r="BT11" i="8"/>
  <c r="BN12" i="8"/>
  <c r="BL19" i="8"/>
  <c r="BL14" i="5"/>
  <c r="BN14" i="4"/>
  <c r="BT14" i="7"/>
  <c r="BH10" i="8"/>
  <c r="BP15" i="6"/>
  <c r="BR14" i="5"/>
  <c r="BT13" i="8"/>
  <c r="BH10" i="7"/>
  <c r="BH13" i="8"/>
  <c r="BP11" i="8"/>
  <c r="BN11" i="8"/>
  <c r="BJ10" i="7"/>
  <c r="BN19" i="8"/>
  <c r="BP15" i="8"/>
  <c r="BH18" i="8"/>
  <c r="BJ18" i="8"/>
  <c r="BT15" i="8"/>
  <c r="BJ15" i="8"/>
  <c r="BH15" i="8"/>
  <c r="BN15" i="8"/>
  <c r="BR15" i="8"/>
  <c r="BL18" i="8"/>
  <c r="BR18" i="8"/>
  <c r="BR10" i="8"/>
  <c r="BH11" i="8"/>
  <c r="BN10" i="8"/>
  <c r="BP18" i="8"/>
  <c r="BJ11" i="8"/>
  <c r="BT19" i="8"/>
  <c r="BN13" i="8"/>
  <c r="BH16" i="7"/>
  <c r="BH14" i="5"/>
  <c r="BH14" i="7"/>
  <c r="BP13" i="6"/>
  <c r="BL16" i="7"/>
  <c r="BJ16" i="7"/>
  <c r="BT10" i="6"/>
  <c r="BN19" i="7"/>
  <c r="BH18" i="7"/>
  <c r="BL18" i="7"/>
  <c r="BT18" i="7"/>
  <c r="BJ19" i="6"/>
  <c r="BN16" i="7"/>
  <c r="BJ18" i="7"/>
  <c r="BR16" i="7"/>
  <c r="BN14" i="7"/>
  <c r="BL19" i="6"/>
  <c r="BT19" i="6"/>
  <c r="BP14" i="7"/>
  <c r="BT15" i="7"/>
  <c r="BH13" i="7"/>
  <c r="BJ13" i="7"/>
  <c r="BL10" i="7"/>
  <c r="BP11" i="7"/>
  <c r="BL11" i="7"/>
  <c r="BL12" i="7"/>
  <c r="BR19" i="7"/>
  <c r="BP15" i="7"/>
  <c r="BT10" i="7"/>
  <c r="BL19" i="7"/>
  <c r="BP10" i="7"/>
  <c r="BR11" i="7"/>
  <c r="BR13" i="7"/>
  <c r="BN13" i="7"/>
  <c r="BN15" i="7"/>
  <c r="BT12" i="7"/>
  <c r="BJ19" i="7"/>
  <c r="BN10" i="7"/>
  <c r="BH12" i="7"/>
  <c r="BN18" i="7"/>
  <c r="BR18" i="7"/>
  <c r="BL13" i="7"/>
  <c r="BL14" i="7"/>
  <c r="BJ11" i="7"/>
  <c r="BH19" i="7"/>
  <c r="BR15" i="7"/>
  <c r="BT19" i="7"/>
  <c r="BP13" i="7"/>
  <c r="BJ12" i="7"/>
  <c r="BJ15" i="7"/>
  <c r="BH11" i="7"/>
  <c r="BH15" i="7"/>
  <c r="BT11" i="7"/>
  <c r="BR13" i="6"/>
  <c r="BT14" i="5"/>
  <c r="BP14" i="5"/>
  <c r="BN19" i="5"/>
  <c r="BR10" i="6"/>
  <c r="BR16" i="6"/>
  <c r="BT13" i="5"/>
  <c r="BR15" i="6"/>
  <c r="BP19" i="5"/>
  <c r="BJ14" i="5"/>
  <c r="BN15" i="6"/>
  <c r="BJ18" i="6"/>
  <c r="BP10" i="6"/>
  <c r="BN13" i="6"/>
  <c r="BL14" i="6"/>
  <c r="BL15" i="6"/>
  <c r="BL14" i="4"/>
  <c r="BR17" i="5"/>
  <c r="BN10" i="6"/>
  <c r="BL16" i="6"/>
  <c r="BT15" i="6"/>
  <c r="BT17" i="5"/>
  <c r="BN16" i="6"/>
  <c r="BT13" i="6"/>
  <c r="BJ16" i="6"/>
  <c r="BP14" i="6"/>
  <c r="BR19" i="6"/>
  <c r="BP16" i="6"/>
  <c r="BN17" i="6"/>
  <c r="BL11" i="6"/>
  <c r="BJ15" i="6"/>
  <c r="BH17" i="6"/>
  <c r="BR18" i="6"/>
  <c r="BJ13" i="6"/>
  <c r="BL10" i="6"/>
  <c r="BJ14" i="6"/>
  <c r="BN18" i="6"/>
  <c r="BP11" i="6"/>
  <c r="BH11" i="6"/>
  <c r="BL18" i="6"/>
  <c r="BT18" i="6"/>
  <c r="BT14" i="6"/>
  <c r="BP19" i="6"/>
  <c r="BR14" i="6"/>
  <c r="BH13" i="6"/>
  <c r="BR11" i="6"/>
  <c r="BT17" i="6"/>
  <c r="BP12" i="6"/>
  <c r="BL17" i="6"/>
  <c r="BT11" i="6"/>
  <c r="BL12" i="6"/>
  <c r="BJ17" i="6"/>
  <c r="BH12" i="6"/>
  <c r="BN12" i="6"/>
  <c r="BP17" i="6"/>
  <c r="BJ11" i="6"/>
  <c r="BJ12" i="6"/>
  <c r="BP18" i="6"/>
  <c r="BR12" i="6"/>
  <c r="BJ10" i="6"/>
  <c r="BH10" i="4"/>
  <c r="BN10" i="5"/>
  <c r="BR16" i="4"/>
  <c r="BP13" i="5"/>
  <c r="BH17" i="5"/>
  <c r="BH14" i="4"/>
  <c r="BJ16" i="4"/>
  <c r="BH12" i="4"/>
  <c r="BP14" i="4"/>
  <c r="BL10" i="4"/>
  <c r="BT16" i="4"/>
  <c r="BJ15" i="5"/>
  <c r="BT15" i="5"/>
  <c r="BN18" i="5"/>
  <c r="BR13" i="5"/>
  <c r="BL13" i="5"/>
  <c r="BH18" i="5"/>
  <c r="BL18" i="5"/>
  <c r="BL19" i="5"/>
  <c r="BT19" i="5"/>
  <c r="BJ17" i="5"/>
  <c r="BP10" i="5"/>
  <c r="BN13" i="5"/>
  <c r="BL10" i="5"/>
  <c r="BH19" i="5"/>
  <c r="BP17" i="5"/>
  <c r="BR19" i="5"/>
  <c r="BP18" i="5"/>
  <c r="BT18" i="5"/>
  <c r="BL15" i="5"/>
  <c r="BJ18" i="5"/>
  <c r="BH10" i="5"/>
  <c r="BT10" i="5"/>
  <c r="BR10" i="5"/>
  <c r="BN17" i="5"/>
  <c r="BN15" i="5"/>
  <c r="BR15" i="5"/>
  <c r="BH15" i="5"/>
  <c r="BJ13" i="5"/>
  <c r="BH11" i="4"/>
  <c r="BP11" i="4"/>
  <c r="BT18" i="4"/>
  <c r="BP10" i="4"/>
  <c r="BH18" i="4"/>
  <c r="BT11" i="4"/>
  <c r="BJ12" i="4"/>
  <c r="BP18" i="4"/>
  <c r="BJ18" i="4"/>
  <c r="BP16" i="4"/>
  <c r="BL11" i="4"/>
  <c r="BJ17" i="4"/>
  <c r="BL12" i="4"/>
  <c r="BL16" i="4"/>
  <c r="BJ10" i="4"/>
  <c r="BR17" i="4"/>
  <c r="BN11" i="4"/>
  <c r="BR14" i="4"/>
  <c r="BN16" i="4"/>
  <c r="BL18" i="4"/>
  <c r="BH17" i="4"/>
  <c r="BP17" i="4"/>
  <c r="BN18" i="4"/>
  <c r="BT10" i="4"/>
  <c r="BP12" i="4"/>
  <c r="BT17" i="4"/>
  <c r="BN17" i="4"/>
  <c r="BT14" i="4"/>
  <c r="BN10" i="4"/>
  <c r="BT12" i="4"/>
  <c r="BN12" i="4"/>
  <c r="BJ10" i="3"/>
  <c r="BH10" i="3"/>
  <c r="BT10" i="3"/>
  <c r="BR10" i="3"/>
  <c r="BL10" i="3"/>
  <c r="BP10" i="3"/>
  <c r="BN10" i="3"/>
  <c r="BP12" i="3"/>
  <c r="BN12" i="3"/>
  <c r="BL12" i="3"/>
  <c r="BJ12" i="3"/>
  <c r="BT12" i="3"/>
  <c r="BR12" i="3"/>
  <c r="BH12" i="3"/>
  <c r="BR14" i="3"/>
  <c r="BT14" i="3"/>
  <c r="BH14" i="3"/>
  <c r="BP14" i="3"/>
  <c r="BN14" i="3"/>
  <c r="BL14" i="3"/>
  <c r="BJ14" i="3"/>
  <c r="BL13" i="3"/>
  <c r="BJ13" i="3"/>
  <c r="BH13" i="3"/>
  <c r="BT13" i="3"/>
  <c r="BR13" i="3"/>
  <c r="BP13" i="3"/>
  <c r="BN13" i="3"/>
  <c r="BR16" i="3"/>
  <c r="BN16" i="3"/>
  <c r="BL16" i="3"/>
  <c r="BJ16" i="3"/>
  <c r="BP16" i="3"/>
  <c r="BH16" i="3"/>
  <c r="BT16" i="3"/>
  <c r="BN17" i="3"/>
  <c r="BH17" i="3"/>
  <c r="BL17" i="3"/>
  <c r="BJ17" i="3"/>
  <c r="BT17" i="3"/>
  <c r="BR17" i="3"/>
  <c r="BP17" i="3"/>
  <c r="BT12" i="2"/>
  <c r="BP12" i="2"/>
  <c r="BN12" i="2"/>
  <c r="BJ12" i="2"/>
  <c r="BH12" i="2"/>
  <c r="BR12" i="2"/>
  <c r="BL12" i="2"/>
  <c r="BN17" i="2"/>
  <c r="BL17" i="2"/>
  <c r="BJ17" i="2"/>
  <c r="BH17" i="2"/>
  <c r="BT17" i="2"/>
  <c r="BR17" i="2"/>
  <c r="BP17" i="2"/>
  <c r="BT13" i="2"/>
  <c r="BR13" i="2"/>
  <c r="BP13" i="2"/>
  <c r="BL13" i="2"/>
  <c r="BJ13" i="2"/>
  <c r="BN13" i="2"/>
  <c r="BH13" i="2"/>
  <c r="BR16" i="2"/>
  <c r="BP16" i="2"/>
  <c r="BN16" i="2"/>
  <c r="BL16" i="2"/>
  <c r="BH16" i="2"/>
  <c r="BT16" i="2"/>
  <c r="BJ16" i="2"/>
  <c r="BT11" i="2"/>
  <c r="BR11" i="2"/>
  <c r="BJ11" i="2"/>
  <c r="BH11" i="2"/>
  <c r="BP11" i="2"/>
  <c r="BN11" i="2"/>
  <c r="BL11" i="2"/>
  <c r="BT15" i="2"/>
  <c r="BR15" i="2"/>
  <c r="BP15" i="2"/>
  <c r="BL15" i="2"/>
  <c r="BJ15" i="2"/>
  <c r="BH15" i="2"/>
  <c r="BN15" i="2"/>
  <c r="BT14" i="2"/>
  <c r="BP14" i="2"/>
  <c r="BN14" i="2"/>
  <c r="BL14" i="2"/>
  <c r="BH14" i="2"/>
  <c r="BJ14" i="2"/>
  <c r="BR14" i="2"/>
  <c r="BJ10" i="2"/>
  <c r="BH10" i="2"/>
  <c r="BT10" i="2"/>
  <c r="BR10" i="2"/>
  <c r="BP10" i="2"/>
  <c r="BN10" i="2"/>
  <c r="BL10" i="2"/>
  <c r="BH19" i="29" l="1"/>
  <c r="BR19" i="61"/>
  <c r="BN19" i="61"/>
  <c r="BR18" i="32"/>
  <c r="BL18" i="32"/>
  <c r="BJ13" i="59"/>
  <c r="BN19" i="29"/>
  <c r="BT18" i="32"/>
  <c r="BN18" i="32"/>
  <c r="BN16" i="59"/>
  <c r="BH19" i="61"/>
  <c r="BR18" i="56"/>
  <c r="BT19" i="29"/>
  <c r="BP19" i="42"/>
  <c r="BL19" i="61"/>
  <c r="BH16" i="36"/>
  <c r="BP16" i="60"/>
  <c r="BR19" i="42"/>
  <c r="BH16" i="58"/>
  <c r="BT13" i="61"/>
  <c r="BR19" i="29"/>
  <c r="BR19" i="28"/>
  <c r="BT19" i="42"/>
  <c r="BP19" i="52"/>
  <c r="BL16" i="60"/>
  <c r="BL19" i="28"/>
  <c r="BP19" i="28"/>
  <c r="BP18" i="32"/>
  <c r="BT16" i="58"/>
  <c r="BL19" i="29"/>
  <c r="BT16" i="36"/>
  <c r="BL19" i="42"/>
  <c r="BJ16" i="58"/>
  <c r="BN19" i="42"/>
  <c r="BP19" i="29"/>
  <c r="BL16" i="58"/>
  <c r="BT19" i="28"/>
  <c r="BJ19" i="28"/>
  <c r="BP16" i="36"/>
  <c r="BN12" i="61"/>
  <c r="BT12" i="60"/>
  <c r="BH12" i="61"/>
  <c r="BL16" i="61"/>
  <c r="BP17" i="55"/>
  <c r="BJ17" i="55"/>
  <c r="BP18" i="61"/>
  <c r="BN19" i="45"/>
  <c r="BJ14" i="61"/>
  <c r="BP19" i="45"/>
  <c r="BJ19" i="50"/>
  <c r="BN15" i="59"/>
  <c r="BP11" i="61"/>
  <c r="BN13" i="61"/>
  <c r="BN19" i="32"/>
  <c r="BJ18" i="56"/>
  <c r="BN11" i="61"/>
  <c r="BR18" i="61"/>
  <c r="BH17" i="55"/>
  <c r="BN12" i="60"/>
  <c r="BP19" i="32"/>
  <c r="BR19" i="32"/>
  <c r="BJ19" i="45"/>
  <c r="BR18" i="60"/>
  <c r="BT19" i="45"/>
  <c r="BH13" i="60"/>
  <c r="BL19" i="45"/>
  <c r="BR17" i="55"/>
  <c r="BH13" i="61"/>
  <c r="BJ19" i="32"/>
  <c r="BH18" i="61"/>
  <c r="BL19" i="32"/>
  <c r="BN13" i="56"/>
  <c r="BL18" i="61"/>
  <c r="BH19" i="45"/>
  <c r="BL14" i="56"/>
  <c r="BL11" i="59"/>
  <c r="BN10" i="60"/>
  <c r="BL17" i="55"/>
  <c r="BT17" i="55"/>
  <c r="BL10" i="60"/>
  <c r="BL11" i="61"/>
  <c r="BJ11" i="60"/>
  <c r="BT18" i="60"/>
  <c r="BN13" i="57"/>
  <c r="BN17" i="61"/>
  <c r="BL12" i="59"/>
  <c r="BR12" i="59"/>
  <c r="BJ11" i="57"/>
  <c r="BL15" i="61"/>
  <c r="BJ13" i="60"/>
  <c r="BJ10" i="60"/>
  <c r="BH11" i="61"/>
  <c r="BR18" i="58"/>
  <c r="BR10" i="61"/>
  <c r="BP10" i="61"/>
  <c r="BT10" i="61"/>
  <c r="BT13" i="60"/>
  <c r="BP10" i="59"/>
  <c r="BH12" i="60"/>
  <c r="BN10" i="59"/>
  <c r="BL10" i="61"/>
  <c r="BP13" i="59"/>
  <c r="BR10" i="59"/>
  <c r="BN13" i="60"/>
  <c r="BJ10" i="61"/>
  <c r="BH15" i="59"/>
  <c r="BP16" i="61"/>
  <c r="BT11" i="61"/>
  <c r="BR13" i="60"/>
  <c r="BT17" i="61"/>
  <c r="BH16" i="61"/>
  <c r="BP15" i="61"/>
  <c r="BT12" i="61"/>
  <c r="BL14" i="61"/>
  <c r="BT14" i="61"/>
  <c r="BP12" i="61"/>
  <c r="BH15" i="61"/>
  <c r="BH14" i="61"/>
  <c r="BL17" i="61"/>
  <c r="BL13" i="61"/>
  <c r="BJ17" i="61"/>
  <c r="BN16" i="61"/>
  <c r="BH17" i="61"/>
  <c r="BR17" i="61"/>
  <c r="BR12" i="61"/>
  <c r="BJ16" i="61"/>
  <c r="BT15" i="61"/>
  <c r="BJ15" i="61"/>
  <c r="BL12" i="61"/>
  <c r="BP13" i="61"/>
  <c r="BP14" i="61"/>
  <c r="BN15" i="61"/>
  <c r="BJ13" i="61"/>
  <c r="BT16" i="61"/>
  <c r="BJ18" i="61"/>
  <c r="BN14" i="61"/>
  <c r="BR11" i="61"/>
  <c r="BH19" i="57"/>
  <c r="BH13" i="59"/>
  <c r="BH11" i="60"/>
  <c r="BR10" i="60"/>
  <c r="BJ19" i="57"/>
  <c r="BP10" i="60"/>
  <c r="BL13" i="60"/>
  <c r="BJ13" i="57"/>
  <c r="BT11" i="58"/>
  <c r="BL15" i="60"/>
  <c r="BN11" i="58"/>
  <c r="BP12" i="58"/>
  <c r="BT11" i="57"/>
  <c r="BL11" i="58"/>
  <c r="BJ15" i="60"/>
  <c r="BL15" i="59"/>
  <c r="BP14" i="59"/>
  <c r="BP10" i="58"/>
  <c r="BT13" i="59"/>
  <c r="BN17" i="59"/>
  <c r="BT17" i="57"/>
  <c r="BT10" i="58"/>
  <c r="BN14" i="59"/>
  <c r="BR10" i="58"/>
  <c r="BR13" i="59"/>
  <c r="BH14" i="60"/>
  <c r="BL17" i="60"/>
  <c r="BL11" i="60"/>
  <c r="BR14" i="60"/>
  <c r="BT15" i="60"/>
  <c r="BJ14" i="60"/>
  <c r="BL19" i="60"/>
  <c r="BN19" i="60"/>
  <c r="BP11" i="60"/>
  <c r="BJ19" i="60"/>
  <c r="BH10" i="60"/>
  <c r="BR19" i="60"/>
  <c r="BL14" i="60"/>
  <c r="BT17" i="60"/>
  <c r="BP19" i="60"/>
  <c r="BP18" i="60"/>
  <c r="BN18" i="60"/>
  <c r="BL12" i="60"/>
  <c r="BR11" i="60"/>
  <c r="BP14" i="60"/>
  <c r="BH15" i="60"/>
  <c r="BH18" i="60"/>
  <c r="BP15" i="60"/>
  <c r="BJ12" i="60"/>
  <c r="BR15" i="60"/>
  <c r="BL18" i="60"/>
  <c r="BH19" i="60"/>
  <c r="BN11" i="60"/>
  <c r="BP17" i="60"/>
  <c r="BT14" i="60"/>
  <c r="BH17" i="60"/>
  <c r="BJ17" i="59"/>
  <c r="BN12" i="58"/>
  <c r="BP19" i="59"/>
  <c r="BH17" i="59"/>
  <c r="BH15" i="57"/>
  <c r="BP12" i="59"/>
  <c r="BL19" i="57"/>
  <c r="BP18" i="57"/>
  <c r="BH16" i="59"/>
  <c r="BJ12" i="59"/>
  <c r="BT10" i="57"/>
  <c r="BN18" i="57"/>
  <c r="BR12" i="58"/>
  <c r="BJ11" i="56"/>
  <c r="BJ18" i="57"/>
  <c r="BL18" i="57"/>
  <c r="BP17" i="58"/>
  <c r="BT10" i="59"/>
  <c r="BH11" i="59"/>
  <c r="BH11" i="57"/>
  <c r="BN13" i="59"/>
  <c r="BJ12" i="58"/>
  <c r="BL17" i="59"/>
  <c r="BT12" i="59"/>
  <c r="BJ10" i="54"/>
  <c r="BL10" i="59"/>
  <c r="BP16" i="59"/>
  <c r="BN17" i="58"/>
  <c r="BJ10" i="59"/>
  <c r="BN12" i="59"/>
  <c r="BJ11" i="59"/>
  <c r="BH18" i="59"/>
  <c r="BR11" i="59"/>
  <c r="BJ15" i="59"/>
  <c r="BJ19" i="59"/>
  <c r="BN19" i="59"/>
  <c r="BT19" i="59"/>
  <c r="BR14" i="59"/>
  <c r="BL19" i="59"/>
  <c r="BN18" i="59"/>
  <c r="BL14" i="59"/>
  <c r="BT16" i="59"/>
  <c r="BT11" i="59"/>
  <c r="BR16" i="59"/>
  <c r="BT17" i="59"/>
  <c r="BH14" i="59"/>
  <c r="BN11" i="59"/>
  <c r="BR15" i="59"/>
  <c r="BR17" i="59"/>
  <c r="BJ14" i="59"/>
  <c r="BP18" i="59"/>
  <c r="BJ18" i="59"/>
  <c r="BL18" i="59"/>
  <c r="BP15" i="59"/>
  <c r="BR18" i="59"/>
  <c r="BP18" i="55"/>
  <c r="BP17" i="57"/>
  <c r="BH19" i="56"/>
  <c r="BN18" i="54"/>
  <c r="BJ11" i="58"/>
  <c r="BJ19" i="56"/>
  <c r="BP10" i="57"/>
  <c r="BJ18" i="54"/>
  <c r="BJ15" i="58"/>
  <c r="BN15" i="57"/>
  <c r="BH12" i="57"/>
  <c r="BP15" i="58"/>
  <c r="BL15" i="57"/>
  <c r="BL11" i="57"/>
  <c r="BH11" i="58"/>
  <c r="BH16" i="56"/>
  <c r="BH17" i="58"/>
  <c r="BJ15" i="57"/>
  <c r="BN19" i="54"/>
  <c r="BP14" i="56"/>
  <c r="BR11" i="58"/>
  <c r="BP14" i="58"/>
  <c r="BL12" i="58"/>
  <c r="BT15" i="57"/>
  <c r="BH18" i="55"/>
  <c r="BP15" i="57"/>
  <c r="BR17" i="58"/>
  <c r="BR13" i="58"/>
  <c r="BL17" i="58"/>
  <c r="BN13" i="58"/>
  <c r="BN19" i="58"/>
  <c r="BN18" i="58"/>
  <c r="BP13" i="58"/>
  <c r="BL14" i="58"/>
  <c r="BJ19" i="58"/>
  <c r="BN14" i="58"/>
  <c r="BJ10" i="58"/>
  <c r="BL13" i="58"/>
  <c r="BT18" i="58"/>
  <c r="BT19" i="58"/>
  <c r="BL19" i="58"/>
  <c r="BJ17" i="58"/>
  <c r="BH15" i="58"/>
  <c r="BH10" i="58"/>
  <c r="BR14" i="58"/>
  <c r="BT15" i="58"/>
  <c r="BH19" i="58"/>
  <c r="BH13" i="58"/>
  <c r="BP18" i="58"/>
  <c r="BT14" i="58"/>
  <c r="BR19" i="58"/>
  <c r="BN15" i="58"/>
  <c r="BL18" i="58"/>
  <c r="BN10" i="58"/>
  <c r="BT13" i="58"/>
  <c r="BJ14" i="58"/>
  <c r="BL15" i="58"/>
  <c r="BJ18" i="58"/>
  <c r="BH13" i="53"/>
  <c r="BL14" i="57"/>
  <c r="BT14" i="56"/>
  <c r="BR14" i="56"/>
  <c r="BP14" i="57"/>
  <c r="BL13" i="57"/>
  <c r="BN14" i="56"/>
  <c r="BJ13" i="56"/>
  <c r="BH13" i="57"/>
  <c r="BH13" i="56"/>
  <c r="BP10" i="56"/>
  <c r="BR13" i="57"/>
  <c r="BN17" i="57"/>
  <c r="BJ14" i="51"/>
  <c r="BR19" i="55"/>
  <c r="BH19" i="55"/>
  <c r="BN19" i="55"/>
  <c r="BL11" i="56"/>
  <c r="BT13" i="57"/>
  <c r="BH18" i="57"/>
  <c r="BJ14" i="56"/>
  <c r="BN10" i="57"/>
  <c r="BT16" i="56"/>
  <c r="BH10" i="57"/>
  <c r="BR16" i="56"/>
  <c r="BH11" i="56"/>
  <c r="BT12" i="55"/>
  <c r="BN17" i="56"/>
  <c r="BJ16" i="56"/>
  <c r="BJ10" i="56"/>
  <c r="BH14" i="53"/>
  <c r="BH10" i="56"/>
  <c r="BJ10" i="57"/>
  <c r="BN14" i="57"/>
  <c r="BL16" i="57"/>
  <c r="BJ14" i="57"/>
  <c r="BH16" i="57"/>
  <c r="BH14" i="57"/>
  <c r="BP11" i="57"/>
  <c r="BR10" i="57"/>
  <c r="BP16" i="57"/>
  <c r="BT12" i="57"/>
  <c r="BP19" i="57"/>
  <c r="BP12" i="57"/>
  <c r="BT18" i="57"/>
  <c r="BN16" i="57"/>
  <c r="BL12" i="57"/>
  <c r="BJ12" i="57"/>
  <c r="BN19" i="57"/>
  <c r="BR17" i="57"/>
  <c r="BN11" i="57"/>
  <c r="BT14" i="57"/>
  <c r="BR12" i="57"/>
  <c r="BT19" i="57"/>
  <c r="BT16" i="57"/>
  <c r="BR16" i="57"/>
  <c r="BL17" i="57"/>
  <c r="BJ17" i="57"/>
  <c r="BL13" i="56"/>
  <c r="BJ19" i="55"/>
  <c r="BR17" i="56"/>
  <c r="BR13" i="53"/>
  <c r="BL19" i="55"/>
  <c r="BL17" i="56"/>
  <c r="BT13" i="56"/>
  <c r="BP14" i="53"/>
  <c r="BN14" i="53"/>
  <c r="BR18" i="54"/>
  <c r="BR10" i="54"/>
  <c r="BJ12" i="56"/>
  <c r="BN11" i="56"/>
  <c r="BJ14" i="55"/>
  <c r="BN12" i="56"/>
  <c r="BT15" i="56"/>
  <c r="BR19" i="56"/>
  <c r="BT19" i="56"/>
  <c r="BR15" i="56"/>
  <c r="BP15" i="56"/>
  <c r="BH12" i="56"/>
  <c r="BP16" i="56"/>
  <c r="BT12" i="56"/>
  <c r="BT17" i="56"/>
  <c r="BR12" i="56"/>
  <c r="BN15" i="56"/>
  <c r="BP17" i="56"/>
  <c r="BP12" i="56"/>
  <c r="BJ15" i="56"/>
  <c r="BN19" i="56"/>
  <c r="BT10" i="56"/>
  <c r="BJ17" i="56"/>
  <c r="BN16" i="56"/>
  <c r="BP11" i="56"/>
  <c r="BT11" i="56"/>
  <c r="BN10" i="56"/>
  <c r="BH15" i="56"/>
  <c r="BL10" i="56"/>
  <c r="BP19" i="56"/>
  <c r="BR15" i="55"/>
  <c r="BP17" i="52"/>
  <c r="BN14" i="55"/>
  <c r="BN13" i="55"/>
  <c r="BP19" i="54"/>
  <c r="BH17" i="53"/>
  <c r="BJ15" i="54"/>
  <c r="BH13" i="55"/>
  <c r="BT16" i="54"/>
  <c r="BP15" i="55"/>
  <c r="BT13" i="55"/>
  <c r="BP10" i="53"/>
  <c r="BN15" i="55"/>
  <c r="BT10" i="53"/>
  <c r="BN10" i="53"/>
  <c r="BP15" i="54"/>
  <c r="BT15" i="54"/>
  <c r="BJ10" i="53"/>
  <c r="BR15" i="54"/>
  <c r="BR10" i="53"/>
  <c r="BL14" i="53"/>
  <c r="BL15" i="55"/>
  <c r="BR19" i="53"/>
  <c r="BH10" i="53"/>
  <c r="BH14" i="55"/>
  <c r="BP18" i="51"/>
  <c r="BH12" i="53"/>
  <c r="BT15" i="55"/>
  <c r="BH15" i="55"/>
  <c r="BT19" i="54"/>
  <c r="BJ11" i="53"/>
  <c r="BJ10" i="55"/>
  <c r="BR18" i="55"/>
  <c r="BJ16" i="55"/>
  <c r="BL14" i="55"/>
  <c r="BL16" i="55"/>
  <c r="BL12" i="55"/>
  <c r="BN10" i="55"/>
  <c r="BR10" i="55"/>
  <c r="BL18" i="55"/>
  <c r="BR12" i="55"/>
  <c r="BP12" i="55"/>
  <c r="BH10" i="55"/>
  <c r="BJ12" i="55"/>
  <c r="BN18" i="55"/>
  <c r="BP14" i="55"/>
  <c r="BT19" i="55"/>
  <c r="BL13" i="55"/>
  <c r="BT10" i="55"/>
  <c r="BR14" i="55"/>
  <c r="BJ18" i="55"/>
  <c r="BT16" i="55"/>
  <c r="BP16" i="55"/>
  <c r="BP13" i="55"/>
  <c r="BP10" i="55"/>
  <c r="BR13" i="55"/>
  <c r="BR16" i="55"/>
  <c r="BH16" i="55"/>
  <c r="BN12" i="55"/>
  <c r="BL17" i="49"/>
  <c r="BL13" i="53"/>
  <c r="BT10" i="54"/>
  <c r="BH10" i="47"/>
  <c r="BP10" i="49"/>
  <c r="BN10" i="52"/>
  <c r="BL11" i="53"/>
  <c r="BN16" i="54"/>
  <c r="BH19" i="47"/>
  <c r="BR12" i="54"/>
  <c r="BH16" i="52"/>
  <c r="BJ17" i="51"/>
  <c r="BH16" i="54"/>
  <c r="BP12" i="54"/>
  <c r="BT11" i="54"/>
  <c r="BP13" i="51"/>
  <c r="BN17" i="53"/>
  <c r="BT14" i="50"/>
  <c r="BL12" i="51"/>
  <c r="BL12" i="54"/>
  <c r="BP11" i="54"/>
  <c r="BR17" i="53"/>
  <c r="BN12" i="51"/>
  <c r="BJ14" i="54"/>
  <c r="BH14" i="51"/>
  <c r="BJ14" i="53"/>
  <c r="BJ17" i="53"/>
  <c r="BN13" i="54"/>
  <c r="BJ12" i="54"/>
  <c r="BN10" i="49"/>
  <c r="BN13" i="53"/>
  <c r="BN11" i="54"/>
  <c r="BP10" i="45"/>
  <c r="BT13" i="53"/>
  <c r="BL13" i="54"/>
  <c r="BN14" i="54"/>
  <c r="BT18" i="54"/>
  <c r="BL17" i="54"/>
  <c r="BH18" i="54"/>
  <c r="BL14" i="54"/>
  <c r="BJ16" i="54"/>
  <c r="BH10" i="54"/>
  <c r="BH13" i="54"/>
  <c r="BL10" i="54"/>
  <c r="BN15" i="54"/>
  <c r="BT12" i="54"/>
  <c r="BH19" i="54"/>
  <c r="BT17" i="54"/>
  <c r="BN12" i="54"/>
  <c r="BN17" i="54"/>
  <c r="BJ19" i="54"/>
  <c r="BL15" i="54"/>
  <c r="BR11" i="54"/>
  <c r="BR17" i="54"/>
  <c r="BP13" i="54"/>
  <c r="BP16" i="54"/>
  <c r="BP14" i="54"/>
  <c r="BL11" i="54"/>
  <c r="BL19" i="54"/>
  <c r="BT14" i="54"/>
  <c r="BR14" i="54"/>
  <c r="BJ17" i="54"/>
  <c r="BT13" i="54"/>
  <c r="BR13" i="54"/>
  <c r="BH11" i="54"/>
  <c r="BL18" i="54"/>
  <c r="BH17" i="54"/>
  <c r="BL16" i="54"/>
  <c r="BP10" i="54"/>
  <c r="BL17" i="53"/>
  <c r="BL13" i="52"/>
  <c r="BR18" i="53"/>
  <c r="BN14" i="47"/>
  <c r="BN14" i="50"/>
  <c r="BT13" i="52"/>
  <c r="BR10" i="52"/>
  <c r="BP10" i="52"/>
  <c r="BL10" i="52"/>
  <c r="BJ14" i="50"/>
  <c r="BH19" i="53"/>
  <c r="BP16" i="53"/>
  <c r="BH10" i="52"/>
  <c r="BP13" i="52"/>
  <c r="BP14" i="52"/>
  <c r="BP18" i="53"/>
  <c r="BJ10" i="52"/>
  <c r="BP15" i="53"/>
  <c r="BP17" i="50"/>
  <c r="BP16" i="52"/>
  <c r="BN18" i="53"/>
  <c r="BN15" i="53"/>
  <c r="BT17" i="53"/>
  <c r="BR14" i="50"/>
  <c r="BR14" i="53"/>
  <c r="BT17" i="51"/>
  <c r="BL18" i="53"/>
  <c r="BH15" i="53"/>
  <c r="BR17" i="51"/>
  <c r="BJ18" i="53"/>
  <c r="BN19" i="53"/>
  <c r="BT16" i="53"/>
  <c r="BL19" i="53"/>
  <c r="BH18" i="53"/>
  <c r="BP12" i="53"/>
  <c r="BT11" i="53"/>
  <c r="BT15" i="53"/>
  <c r="BL16" i="53"/>
  <c r="BJ19" i="53"/>
  <c r="BN12" i="53"/>
  <c r="BL15" i="53"/>
  <c r="BL12" i="53"/>
  <c r="BP13" i="53"/>
  <c r="BP11" i="53"/>
  <c r="BJ15" i="53"/>
  <c r="BN16" i="53"/>
  <c r="BT19" i="53"/>
  <c r="BH11" i="53"/>
  <c r="BJ12" i="53"/>
  <c r="BN11" i="53"/>
  <c r="BJ16" i="53"/>
  <c r="BT12" i="53"/>
  <c r="BH19" i="50"/>
  <c r="BJ11" i="52"/>
  <c r="BN13" i="51"/>
  <c r="BH17" i="51"/>
  <c r="BN16" i="52"/>
  <c r="BH11" i="52"/>
  <c r="BJ19" i="47"/>
  <c r="BP14" i="50"/>
  <c r="BT15" i="50"/>
  <c r="BN17" i="50"/>
  <c r="BH17" i="52"/>
  <c r="BJ16" i="52"/>
  <c r="BT14" i="52"/>
  <c r="BN13" i="52"/>
  <c r="BJ13" i="49"/>
  <c r="BT16" i="52"/>
  <c r="BJ18" i="50"/>
  <c r="BR13" i="52"/>
  <c r="BJ14" i="52"/>
  <c r="BR17" i="52"/>
  <c r="BL10" i="49"/>
  <c r="BN17" i="51"/>
  <c r="BL16" i="52"/>
  <c r="BH18" i="50"/>
  <c r="BJ13" i="52"/>
  <c r="BN17" i="49"/>
  <c r="BL17" i="51"/>
  <c r="BJ18" i="51"/>
  <c r="BL12" i="52"/>
  <c r="BR15" i="52"/>
  <c r="BJ15" i="52"/>
  <c r="BH15" i="52"/>
  <c r="BT12" i="52"/>
  <c r="BP12" i="52"/>
  <c r="BT17" i="52"/>
  <c r="BJ18" i="52"/>
  <c r="BP15" i="52"/>
  <c r="BT11" i="52"/>
  <c r="BJ12" i="52"/>
  <c r="BN11" i="52"/>
  <c r="BP18" i="52"/>
  <c r="BR14" i="52"/>
  <c r="BL18" i="52"/>
  <c r="BN18" i="52"/>
  <c r="BL14" i="52"/>
  <c r="BH18" i="52"/>
  <c r="BN15" i="52"/>
  <c r="BL15" i="52"/>
  <c r="BR12" i="52"/>
  <c r="BN12" i="52"/>
  <c r="BN17" i="52"/>
  <c r="BJ17" i="52"/>
  <c r="BT15" i="52"/>
  <c r="BH14" i="52"/>
  <c r="BP11" i="52"/>
  <c r="BL11" i="52"/>
  <c r="BT18" i="52"/>
  <c r="BT11" i="48"/>
  <c r="BL15" i="48"/>
  <c r="BH10" i="51"/>
  <c r="BJ10" i="51"/>
  <c r="BP10" i="51"/>
  <c r="BT13" i="49"/>
  <c r="BN18" i="50"/>
  <c r="BN16" i="51"/>
  <c r="BN10" i="51"/>
  <c r="BH13" i="51"/>
  <c r="BR15" i="50"/>
  <c r="BT13" i="51"/>
  <c r="BT10" i="51"/>
  <c r="BL10" i="51"/>
  <c r="BL19" i="47"/>
  <c r="BP16" i="49"/>
  <c r="BH12" i="50"/>
  <c r="BL18" i="50"/>
  <c r="BP14" i="51"/>
  <c r="BH17" i="50"/>
  <c r="BP16" i="48"/>
  <c r="BN16" i="49"/>
  <c r="BP12" i="39"/>
  <c r="BH11" i="49"/>
  <c r="BP18" i="49"/>
  <c r="BT12" i="51"/>
  <c r="BR12" i="51"/>
  <c r="BP12" i="51"/>
  <c r="BJ18" i="49"/>
  <c r="BT16" i="51"/>
  <c r="BH11" i="51"/>
  <c r="BL14" i="51"/>
  <c r="BT11" i="51"/>
  <c r="BL13" i="51"/>
  <c r="BR11" i="51"/>
  <c r="BT15" i="51"/>
  <c r="BR15" i="51"/>
  <c r="BJ12" i="51"/>
  <c r="BJ13" i="51"/>
  <c r="BL16" i="51"/>
  <c r="BL18" i="51"/>
  <c r="BN11" i="51"/>
  <c r="BP15" i="51"/>
  <c r="BJ16" i="51"/>
  <c r="BT14" i="51"/>
  <c r="BH18" i="51"/>
  <c r="BN15" i="51"/>
  <c r="BR14" i="51"/>
  <c r="BR18" i="51"/>
  <c r="BJ15" i="51"/>
  <c r="BL15" i="51"/>
  <c r="BP11" i="51"/>
  <c r="BR16" i="51"/>
  <c r="BN18" i="51"/>
  <c r="BP16" i="51"/>
  <c r="BL11" i="51"/>
  <c r="BH15" i="48"/>
  <c r="BP12" i="49"/>
  <c r="BR13" i="49"/>
  <c r="BP13" i="50"/>
  <c r="BN16" i="50"/>
  <c r="BL19" i="50"/>
  <c r="BH11" i="50"/>
  <c r="BP12" i="48"/>
  <c r="BP13" i="49"/>
  <c r="BJ10" i="50"/>
  <c r="BL16" i="50"/>
  <c r="BJ11" i="50"/>
  <c r="BJ18" i="47"/>
  <c r="BJ14" i="49"/>
  <c r="BR15" i="44"/>
  <c r="BP11" i="48"/>
  <c r="BN13" i="49"/>
  <c r="BN15" i="48"/>
  <c r="BH14" i="49"/>
  <c r="BL15" i="50"/>
  <c r="BR17" i="50"/>
  <c r="BL13" i="49"/>
  <c r="BJ16" i="49"/>
  <c r="BN12" i="50"/>
  <c r="BR11" i="50"/>
  <c r="BN15" i="50"/>
  <c r="BL12" i="50"/>
  <c r="BP11" i="50"/>
  <c r="BT17" i="48"/>
  <c r="BR12" i="44"/>
  <c r="BJ11" i="47"/>
  <c r="BR12" i="50"/>
  <c r="BR19" i="47"/>
  <c r="BL15" i="49"/>
  <c r="BL17" i="50"/>
  <c r="BN16" i="48"/>
  <c r="BR17" i="49"/>
  <c r="BT11" i="50"/>
  <c r="BP17" i="49"/>
  <c r="BJ12" i="50"/>
  <c r="BN11" i="50"/>
  <c r="BJ16" i="50"/>
  <c r="BT12" i="50"/>
  <c r="BT17" i="50"/>
  <c r="BH12" i="49"/>
  <c r="BJ16" i="48"/>
  <c r="BL11" i="49"/>
  <c r="BH13" i="50"/>
  <c r="BT16" i="50"/>
  <c r="BP18" i="50"/>
  <c r="BT17" i="49"/>
  <c r="BR13" i="50"/>
  <c r="BP16" i="50"/>
  <c r="BR16" i="50"/>
  <c r="BR16" i="49"/>
  <c r="BH15" i="50"/>
  <c r="BT10" i="50"/>
  <c r="BP15" i="50"/>
  <c r="BT19" i="50"/>
  <c r="BR19" i="50"/>
  <c r="BR10" i="50"/>
  <c r="BT13" i="50"/>
  <c r="BL14" i="50"/>
  <c r="BP19" i="50"/>
  <c r="BP10" i="50"/>
  <c r="BN13" i="50"/>
  <c r="BT18" i="50"/>
  <c r="BN10" i="50"/>
  <c r="BL13" i="50"/>
  <c r="BH10" i="50"/>
  <c r="BH14" i="43"/>
  <c r="BH13" i="48"/>
  <c r="BL19" i="49"/>
  <c r="BJ11" i="48"/>
  <c r="BR13" i="48"/>
  <c r="BP14" i="43"/>
  <c r="BH18" i="49"/>
  <c r="BH11" i="48"/>
  <c r="BT10" i="49"/>
  <c r="BJ10" i="49"/>
  <c r="BH10" i="49"/>
  <c r="BT11" i="47"/>
  <c r="BR11" i="48"/>
  <c r="BR12" i="49"/>
  <c r="BN12" i="49"/>
  <c r="BT16" i="48"/>
  <c r="BN11" i="48"/>
  <c r="BN12" i="47"/>
  <c r="BL12" i="49"/>
  <c r="BT16" i="49"/>
  <c r="BR16" i="48"/>
  <c r="BJ19" i="49"/>
  <c r="BR14" i="48"/>
  <c r="BH15" i="49"/>
  <c r="BR17" i="48"/>
  <c r="BL14" i="49"/>
  <c r="BH19" i="49"/>
  <c r="BH16" i="49"/>
  <c r="BJ13" i="47"/>
  <c r="BP10" i="48"/>
  <c r="BN18" i="49"/>
  <c r="BH17" i="48"/>
  <c r="BL16" i="48"/>
  <c r="BN10" i="48"/>
  <c r="BJ13" i="48"/>
  <c r="BL18" i="49"/>
  <c r="BP11" i="49"/>
  <c r="BR19" i="49"/>
  <c r="BP15" i="49"/>
  <c r="BJ17" i="49"/>
  <c r="BT19" i="49"/>
  <c r="BJ12" i="49"/>
  <c r="BN11" i="49"/>
  <c r="BT14" i="49"/>
  <c r="BP19" i="49"/>
  <c r="BN15" i="49"/>
  <c r="BR15" i="49"/>
  <c r="BT18" i="49"/>
  <c r="BR14" i="49"/>
  <c r="BJ15" i="49"/>
  <c r="BN14" i="49"/>
  <c r="BR11" i="49"/>
  <c r="BJ11" i="49"/>
  <c r="BJ11" i="46"/>
  <c r="BJ19" i="48"/>
  <c r="BJ15" i="48"/>
  <c r="BH13" i="47"/>
  <c r="BT19" i="47"/>
  <c r="BP18" i="48"/>
  <c r="BL19" i="48"/>
  <c r="BT14" i="47"/>
  <c r="BN19" i="48"/>
  <c r="BR18" i="48"/>
  <c r="BH19" i="48"/>
  <c r="BH18" i="48"/>
  <c r="BH15" i="47"/>
  <c r="BJ10" i="48"/>
  <c r="BP19" i="47"/>
  <c r="BR12" i="47"/>
  <c r="BR15" i="47"/>
  <c r="BL14" i="47"/>
  <c r="BT10" i="48"/>
  <c r="BT15" i="48"/>
  <c r="BR19" i="46"/>
  <c r="BR19" i="48"/>
  <c r="BP14" i="48"/>
  <c r="BJ11" i="39"/>
  <c r="BN13" i="44"/>
  <c r="BR10" i="48"/>
  <c r="BL16" i="45"/>
  <c r="BL17" i="47"/>
  <c r="BR15" i="48"/>
  <c r="BH16" i="45"/>
  <c r="BT13" i="45"/>
  <c r="BL17" i="41"/>
  <c r="BP14" i="47"/>
  <c r="BR12" i="48"/>
  <c r="BJ17" i="48"/>
  <c r="BN14" i="48"/>
  <c r="BL12" i="48"/>
  <c r="BP13" i="48"/>
  <c r="BJ12" i="48"/>
  <c r="BN13" i="48"/>
  <c r="BL14" i="48"/>
  <c r="BT18" i="48"/>
  <c r="BJ14" i="48"/>
  <c r="BP17" i="48"/>
  <c r="BJ18" i="48"/>
  <c r="BL10" i="48"/>
  <c r="BN17" i="48"/>
  <c r="BH14" i="48"/>
  <c r="BT13" i="48"/>
  <c r="BN12" i="48"/>
  <c r="BH12" i="48"/>
  <c r="BN18" i="48"/>
  <c r="BP19" i="48"/>
  <c r="BL17" i="46"/>
  <c r="BJ15" i="39"/>
  <c r="BJ10" i="44"/>
  <c r="BT13" i="47"/>
  <c r="BJ17" i="46"/>
  <c r="BL18" i="46"/>
  <c r="BH17" i="46"/>
  <c r="BH11" i="47"/>
  <c r="BT10" i="46"/>
  <c r="BL11" i="47"/>
  <c r="BL13" i="46"/>
  <c r="BL16" i="47"/>
  <c r="BR10" i="46"/>
  <c r="BR11" i="47"/>
  <c r="BL15" i="46"/>
  <c r="BH18" i="47"/>
  <c r="BN13" i="47"/>
  <c r="BJ15" i="46"/>
  <c r="BP11" i="47"/>
  <c r="BR11" i="45"/>
  <c r="BP10" i="46"/>
  <c r="BH12" i="45"/>
  <c r="BL13" i="47"/>
  <c r="BL11" i="45"/>
  <c r="BT13" i="46"/>
  <c r="BP15" i="47"/>
  <c r="BJ14" i="47"/>
  <c r="BN10" i="46"/>
  <c r="BJ16" i="47"/>
  <c r="BR15" i="43"/>
  <c r="BJ13" i="45"/>
  <c r="BT15" i="47"/>
  <c r="BN12" i="45"/>
  <c r="BL11" i="46"/>
  <c r="BH16" i="47"/>
  <c r="BP10" i="47"/>
  <c r="BL10" i="46"/>
  <c r="BJ15" i="47"/>
  <c r="BL12" i="45"/>
  <c r="BJ10" i="46"/>
  <c r="BN10" i="47"/>
  <c r="BH14" i="47"/>
  <c r="BP11" i="45"/>
  <c r="BR10" i="45"/>
  <c r="BH12" i="47"/>
  <c r="BN15" i="47"/>
  <c r="BJ10" i="45"/>
  <c r="BT10" i="45"/>
  <c r="BL10" i="47"/>
  <c r="BH16" i="39"/>
  <c r="BN13" i="45"/>
  <c r="BH11" i="46"/>
  <c r="BT12" i="47"/>
  <c r="BJ12" i="45"/>
  <c r="BP13" i="47"/>
  <c r="BN17" i="44"/>
  <c r="BN11" i="45"/>
  <c r="BR18" i="47"/>
  <c r="BN17" i="47"/>
  <c r="BH17" i="47"/>
  <c r="BJ10" i="47"/>
  <c r="BP12" i="47"/>
  <c r="BP18" i="47"/>
  <c r="BT17" i="47"/>
  <c r="BR16" i="47"/>
  <c r="BN18" i="47"/>
  <c r="BR17" i="47"/>
  <c r="BP16" i="47"/>
  <c r="BL18" i="47"/>
  <c r="BJ17" i="47"/>
  <c r="BT16" i="47"/>
  <c r="BL12" i="47"/>
  <c r="BT10" i="47"/>
  <c r="BT19" i="46"/>
  <c r="BP19" i="46"/>
  <c r="BL14" i="46"/>
  <c r="BH15" i="46"/>
  <c r="BN13" i="43"/>
  <c r="BR17" i="41"/>
  <c r="BH19" i="46"/>
  <c r="BR13" i="43"/>
  <c r="BN15" i="44"/>
  <c r="BH16" i="46"/>
  <c r="BP11" i="46"/>
  <c r="BT14" i="40"/>
  <c r="BP17" i="46"/>
  <c r="BN17" i="46"/>
  <c r="BT15" i="39"/>
  <c r="BL14" i="40"/>
  <c r="BN15" i="46"/>
  <c r="BP13" i="40"/>
  <c r="BT11" i="45"/>
  <c r="BN16" i="45"/>
  <c r="BT18" i="44"/>
  <c r="BJ11" i="45"/>
  <c r="BN19" i="46"/>
  <c r="BH13" i="46"/>
  <c r="BN10" i="42"/>
  <c r="BT12" i="45"/>
  <c r="BJ16" i="45"/>
  <c r="BH14" i="46"/>
  <c r="BH12" i="46"/>
  <c r="BN14" i="46"/>
  <c r="BR14" i="46"/>
  <c r="BR18" i="46"/>
  <c r="BP16" i="46"/>
  <c r="BJ13" i="46"/>
  <c r="BN12" i="46"/>
  <c r="BP13" i="46"/>
  <c r="BJ12" i="46"/>
  <c r="BL16" i="46"/>
  <c r="BT16" i="46"/>
  <c r="BJ14" i="46"/>
  <c r="BT12" i="46"/>
  <c r="BN13" i="46"/>
  <c r="BT18" i="46"/>
  <c r="BR15" i="46"/>
  <c r="BR12" i="46"/>
  <c r="BJ16" i="46"/>
  <c r="BN11" i="46"/>
  <c r="BT15" i="46"/>
  <c r="BT11" i="46"/>
  <c r="BL12" i="46"/>
  <c r="BT17" i="46"/>
  <c r="BR16" i="46"/>
  <c r="BT14" i="46"/>
  <c r="BN18" i="46"/>
  <c r="BH18" i="46"/>
  <c r="BJ18" i="46"/>
  <c r="BJ19" i="46"/>
  <c r="BT17" i="42"/>
  <c r="BP17" i="42"/>
  <c r="BH15" i="41"/>
  <c r="BL13" i="43"/>
  <c r="BN17" i="42"/>
  <c r="BJ13" i="43"/>
  <c r="BJ18" i="41"/>
  <c r="BT16" i="42"/>
  <c r="BR16" i="42"/>
  <c r="BL15" i="45"/>
  <c r="BP14" i="45"/>
  <c r="BJ17" i="42"/>
  <c r="BP13" i="43"/>
  <c r="BT15" i="44"/>
  <c r="BL10" i="45"/>
  <c r="BT12" i="39"/>
  <c r="BJ10" i="40"/>
  <c r="BN10" i="45"/>
  <c r="BR14" i="43"/>
  <c r="BH17" i="42"/>
  <c r="BL15" i="44"/>
  <c r="BJ14" i="45"/>
  <c r="BH14" i="42"/>
  <c r="BP15" i="44"/>
  <c r="BP16" i="45"/>
  <c r="BH14" i="45"/>
  <c r="BJ15" i="45"/>
  <c r="BH13" i="42"/>
  <c r="BJ17" i="45"/>
  <c r="BL17" i="45"/>
  <c r="BP13" i="45"/>
  <c r="BH17" i="45"/>
  <c r="BL14" i="45"/>
  <c r="BH13" i="45"/>
  <c r="BT15" i="45"/>
  <c r="BT16" i="45"/>
  <c r="BH15" i="45"/>
  <c r="BR17" i="45"/>
  <c r="BN14" i="45"/>
  <c r="BR15" i="45"/>
  <c r="BR12" i="45"/>
  <c r="BP17" i="45"/>
  <c r="BL13" i="45"/>
  <c r="BP15" i="45"/>
  <c r="BT17" i="45"/>
  <c r="BR14" i="45"/>
  <c r="BR12" i="40"/>
  <c r="BH14" i="44"/>
  <c r="BP18" i="42"/>
  <c r="BH10" i="44"/>
  <c r="BL13" i="44"/>
  <c r="BJ13" i="44"/>
  <c r="BH16" i="43"/>
  <c r="BJ18" i="42"/>
  <c r="BP17" i="44"/>
  <c r="BL17" i="44"/>
  <c r="BL14" i="42"/>
  <c r="BR16" i="44"/>
  <c r="BL15" i="42"/>
  <c r="BH10" i="40"/>
  <c r="BP16" i="44"/>
  <c r="BH13" i="40"/>
  <c r="BJ15" i="42"/>
  <c r="BR18" i="42"/>
  <c r="BT13" i="40"/>
  <c r="BJ16" i="44"/>
  <c r="BH15" i="42"/>
  <c r="BT17" i="44"/>
  <c r="BH15" i="44"/>
  <c r="BR13" i="40"/>
  <c r="BJ16" i="42"/>
  <c r="BP13" i="44"/>
  <c r="BP15" i="41"/>
  <c r="BH16" i="44"/>
  <c r="BT14" i="41"/>
  <c r="BP14" i="44"/>
  <c r="BR17" i="44"/>
  <c r="BN13" i="40"/>
  <c r="BT15" i="42"/>
  <c r="BN14" i="40"/>
  <c r="BJ18" i="43"/>
  <c r="BJ17" i="44"/>
  <c r="BR15" i="42"/>
  <c r="BL17" i="42"/>
  <c r="BH18" i="43"/>
  <c r="BL10" i="44"/>
  <c r="BH13" i="44"/>
  <c r="BJ10" i="39"/>
  <c r="BL18" i="42"/>
  <c r="BR19" i="44"/>
  <c r="BJ14" i="44"/>
  <c r="BL14" i="44"/>
  <c r="BH12" i="44"/>
  <c r="BP19" i="44"/>
  <c r="BT10" i="44"/>
  <c r="BL12" i="44"/>
  <c r="BR14" i="44"/>
  <c r="BP11" i="44"/>
  <c r="BN16" i="44"/>
  <c r="BR11" i="44"/>
  <c r="BP12" i="44"/>
  <c r="BL16" i="44"/>
  <c r="BT11" i="44"/>
  <c r="BN12" i="44"/>
  <c r="BH19" i="44"/>
  <c r="BR10" i="44"/>
  <c r="BJ12" i="44"/>
  <c r="BJ19" i="44"/>
  <c r="BT19" i="44"/>
  <c r="BT14" i="44"/>
  <c r="BH18" i="44"/>
  <c r="BN11" i="44"/>
  <c r="BH11" i="44"/>
  <c r="BJ11" i="44"/>
  <c r="BL19" i="44"/>
  <c r="BR18" i="44"/>
  <c r="BT13" i="44"/>
  <c r="BP10" i="44"/>
  <c r="BL18" i="44"/>
  <c r="BN18" i="44"/>
  <c r="BP18" i="44"/>
  <c r="BH12" i="41"/>
  <c r="BN18" i="43"/>
  <c r="BR17" i="43"/>
  <c r="BJ19" i="43"/>
  <c r="BN16" i="41"/>
  <c r="BP17" i="43"/>
  <c r="BJ16" i="41"/>
  <c r="BH16" i="42"/>
  <c r="BT17" i="43"/>
  <c r="BN17" i="43"/>
  <c r="BH17" i="43"/>
  <c r="BH10" i="43"/>
  <c r="BT10" i="43"/>
  <c r="BJ17" i="43"/>
  <c r="BJ10" i="43"/>
  <c r="BP10" i="43"/>
  <c r="BL10" i="42"/>
  <c r="BT13" i="43"/>
  <c r="BH13" i="38"/>
  <c r="BT10" i="42"/>
  <c r="BH11" i="43"/>
  <c r="BL10" i="43"/>
  <c r="BN15" i="42"/>
  <c r="BJ11" i="43"/>
  <c r="BR10" i="43"/>
  <c r="BJ10" i="42"/>
  <c r="BR10" i="42"/>
  <c r="BT12" i="43"/>
  <c r="BN13" i="41"/>
  <c r="BL19" i="43"/>
  <c r="BR12" i="41"/>
  <c r="BH12" i="43"/>
  <c r="BN16" i="43"/>
  <c r="BR18" i="43"/>
  <c r="BN19" i="43"/>
  <c r="BL14" i="43"/>
  <c r="BT18" i="43"/>
  <c r="BT19" i="43"/>
  <c r="BN15" i="43"/>
  <c r="BT11" i="43"/>
  <c r="BN12" i="43"/>
  <c r="BP11" i="43"/>
  <c r="BN11" i="43"/>
  <c r="BN14" i="43"/>
  <c r="BT15" i="43"/>
  <c r="BT16" i="43"/>
  <c r="BP16" i="43"/>
  <c r="BJ15" i="43"/>
  <c r="BL12" i="43"/>
  <c r="BR19" i="43"/>
  <c r="BL16" i="43"/>
  <c r="BH15" i="43"/>
  <c r="BR12" i="43"/>
  <c r="BJ14" i="43"/>
  <c r="BJ12" i="43"/>
  <c r="BJ16" i="43"/>
  <c r="BH19" i="43"/>
  <c r="BP15" i="43"/>
  <c r="BP18" i="43"/>
  <c r="BR11" i="43"/>
  <c r="BT12" i="41"/>
  <c r="BL13" i="42"/>
  <c r="BH12" i="42"/>
  <c r="BT13" i="39"/>
  <c r="BH16" i="41"/>
  <c r="BH10" i="42"/>
  <c r="BH15" i="39"/>
  <c r="BJ17" i="41"/>
  <c r="BT13" i="41"/>
  <c r="BR14" i="40"/>
  <c r="BH19" i="41"/>
  <c r="BL16" i="41"/>
  <c r="BH11" i="42"/>
  <c r="BT17" i="40"/>
  <c r="BR13" i="41"/>
  <c r="BT12" i="42"/>
  <c r="BN13" i="42"/>
  <c r="BN14" i="42"/>
  <c r="BJ13" i="42"/>
  <c r="BP16" i="42"/>
  <c r="BL12" i="42"/>
  <c r="BT11" i="42"/>
  <c r="BJ12" i="42"/>
  <c r="BL16" i="42"/>
  <c r="BT13" i="42"/>
  <c r="BN11" i="42"/>
  <c r="BJ11" i="42"/>
  <c r="BR12" i="42"/>
  <c r="BN12" i="42"/>
  <c r="BP14" i="42"/>
  <c r="BR13" i="42"/>
  <c r="BT14" i="42"/>
  <c r="BN18" i="42"/>
  <c r="BH18" i="42"/>
  <c r="BP11" i="42"/>
  <c r="BR14" i="42"/>
  <c r="BR11" i="42"/>
  <c r="BH10" i="41"/>
  <c r="BN16" i="39"/>
  <c r="BH17" i="39"/>
  <c r="BP18" i="38"/>
  <c r="BL16" i="39"/>
  <c r="BP14" i="40"/>
  <c r="BJ18" i="39"/>
  <c r="BH12" i="39"/>
  <c r="BL15" i="41"/>
  <c r="BJ13" i="41"/>
  <c r="BH16" i="40"/>
  <c r="BP10" i="41"/>
  <c r="BN10" i="41"/>
  <c r="BL13" i="41"/>
  <c r="BP17" i="41"/>
  <c r="BL18" i="39"/>
  <c r="BL10" i="41"/>
  <c r="BJ10" i="41"/>
  <c r="BP14" i="39"/>
  <c r="BT14" i="39"/>
  <c r="BH13" i="41"/>
  <c r="BN17" i="41"/>
  <c r="BP10" i="39"/>
  <c r="BP17" i="40"/>
  <c r="BP11" i="38"/>
  <c r="BT17" i="41"/>
  <c r="BL11" i="41"/>
  <c r="BL14" i="41"/>
  <c r="BN14" i="41"/>
  <c r="BH11" i="41"/>
  <c r="BJ19" i="41"/>
  <c r="BR19" i="41"/>
  <c r="BT11" i="41"/>
  <c r="BL12" i="41"/>
  <c r="BP11" i="41"/>
  <c r="BR10" i="41"/>
  <c r="BJ12" i="41"/>
  <c r="BR16" i="41"/>
  <c r="BN11" i="41"/>
  <c r="BP18" i="41"/>
  <c r="BP14" i="41"/>
  <c r="BT16" i="41"/>
  <c r="BP19" i="41"/>
  <c r="BT18" i="41"/>
  <c r="BN18" i="41"/>
  <c r="BT19" i="41"/>
  <c r="BP12" i="41"/>
  <c r="BR18" i="41"/>
  <c r="BR15" i="41"/>
  <c r="BR11" i="41"/>
  <c r="BH14" i="41"/>
  <c r="BN19" i="41"/>
  <c r="BT15" i="41"/>
  <c r="BH18" i="41"/>
  <c r="BR14" i="41"/>
  <c r="BJ15" i="41"/>
  <c r="BL19" i="40"/>
  <c r="BR18" i="36"/>
  <c r="BJ13" i="32"/>
  <c r="BH11" i="39"/>
  <c r="BR12" i="39"/>
  <c r="BT12" i="40"/>
  <c r="BP13" i="38"/>
  <c r="BL19" i="39"/>
  <c r="BJ10" i="38"/>
  <c r="BJ17" i="39"/>
  <c r="BJ16" i="40"/>
  <c r="BP10" i="38"/>
  <c r="BL19" i="38"/>
  <c r="BH19" i="40"/>
  <c r="BT19" i="40"/>
  <c r="BH18" i="40"/>
  <c r="BL10" i="40"/>
  <c r="BJ15" i="40"/>
  <c r="BL11" i="40"/>
  <c r="BP18" i="40"/>
  <c r="BT16" i="40"/>
  <c r="BT10" i="40"/>
  <c r="BR18" i="40"/>
  <c r="BP19" i="40"/>
  <c r="BN12" i="40"/>
  <c r="BR17" i="40"/>
  <c r="BN11" i="40"/>
  <c r="BR19" i="40"/>
  <c r="BR10" i="40"/>
  <c r="BJ13" i="40"/>
  <c r="BN16" i="40"/>
  <c r="BL12" i="40"/>
  <c r="BH17" i="40"/>
  <c r="BP11" i="40"/>
  <c r="BL16" i="40"/>
  <c r="BH11" i="40"/>
  <c r="BJ14" i="40"/>
  <c r="BR16" i="40"/>
  <c r="BR15" i="40"/>
  <c r="BJ11" i="40"/>
  <c r="BR11" i="40"/>
  <c r="BN15" i="40"/>
  <c r="BL18" i="40"/>
  <c r="BN18" i="40"/>
  <c r="BN17" i="40"/>
  <c r="BP15" i="40"/>
  <c r="BN19" i="40"/>
  <c r="BJ18" i="40"/>
  <c r="BT15" i="40"/>
  <c r="BP12" i="40"/>
  <c r="BL17" i="40"/>
  <c r="BH15" i="40"/>
  <c r="BP10" i="40"/>
  <c r="BH12" i="40"/>
  <c r="BP14" i="38"/>
  <c r="BL11" i="39"/>
  <c r="BT17" i="38"/>
  <c r="BP17" i="37"/>
  <c r="BH13" i="32"/>
  <c r="BT11" i="37"/>
  <c r="BR17" i="38"/>
  <c r="BN14" i="39"/>
  <c r="BH13" i="39"/>
  <c r="BR11" i="37"/>
  <c r="BP17" i="38"/>
  <c r="BP13" i="39"/>
  <c r="BL14" i="39"/>
  <c r="BN13" i="39"/>
  <c r="BN17" i="37"/>
  <c r="BJ14" i="39"/>
  <c r="BL12" i="38"/>
  <c r="BR19" i="38"/>
  <c r="BL10" i="39"/>
  <c r="BR12" i="38"/>
  <c r="BL13" i="35"/>
  <c r="BJ17" i="38"/>
  <c r="BL13" i="39"/>
  <c r="BR13" i="39"/>
  <c r="BN16" i="38"/>
  <c r="BH14" i="39"/>
  <c r="BP18" i="30"/>
  <c r="BN16" i="33"/>
  <c r="BJ17" i="37"/>
  <c r="BH15" i="38"/>
  <c r="BN17" i="38"/>
  <c r="BL14" i="38"/>
  <c r="BH17" i="38"/>
  <c r="BH18" i="38"/>
  <c r="BL16" i="38"/>
  <c r="BJ16" i="39"/>
  <c r="BH16" i="37"/>
  <c r="BP17" i="39"/>
  <c r="BT11" i="39"/>
  <c r="BH10" i="39"/>
  <c r="BN10" i="39"/>
  <c r="BT10" i="39"/>
  <c r="BT16" i="39"/>
  <c r="BJ12" i="39"/>
  <c r="BN15" i="39"/>
  <c r="BT18" i="39"/>
  <c r="BN18" i="39"/>
  <c r="BR18" i="39"/>
  <c r="BH18" i="39"/>
  <c r="BN11" i="39"/>
  <c r="BR16" i="39"/>
  <c r="BR19" i="39"/>
  <c r="BT19" i="39"/>
  <c r="BP19" i="39"/>
  <c r="BH19" i="39"/>
  <c r="BN12" i="39"/>
  <c r="BP15" i="39"/>
  <c r="BN17" i="39"/>
  <c r="BR15" i="39"/>
  <c r="BR11" i="39"/>
  <c r="BT17" i="39"/>
  <c r="BL17" i="39"/>
  <c r="BJ19" i="39"/>
  <c r="BH11" i="37"/>
  <c r="BN12" i="38"/>
  <c r="BJ13" i="37"/>
  <c r="BP13" i="35"/>
  <c r="BP15" i="36"/>
  <c r="BT12" i="37"/>
  <c r="BP12" i="38"/>
  <c r="BH16" i="38"/>
  <c r="BR18" i="38"/>
  <c r="BL19" i="35"/>
  <c r="BJ18" i="38"/>
  <c r="BT11" i="38"/>
  <c r="BN11" i="37"/>
  <c r="BN11" i="38"/>
  <c r="BR18" i="37"/>
  <c r="BL18" i="36"/>
  <c r="BT16" i="38"/>
  <c r="BH10" i="38"/>
  <c r="BJ12" i="38"/>
  <c r="BP16" i="38"/>
  <c r="BL10" i="37"/>
  <c r="BJ14" i="36"/>
  <c r="BH12" i="38"/>
  <c r="BT10" i="38"/>
  <c r="BN19" i="35"/>
  <c r="BJ14" i="37"/>
  <c r="BR12" i="37"/>
  <c r="BR16" i="38"/>
  <c r="BP18" i="36"/>
  <c r="BT18" i="36"/>
  <c r="BN13" i="37"/>
  <c r="BL11" i="37"/>
  <c r="BN14" i="38"/>
  <c r="BL18" i="38"/>
  <c r="BR10" i="38"/>
  <c r="BH12" i="37"/>
  <c r="BN18" i="38"/>
  <c r="BJ11" i="37"/>
  <c r="BH11" i="38"/>
  <c r="BR15" i="38"/>
  <c r="BN10" i="38"/>
  <c r="BJ11" i="38"/>
  <c r="BP15" i="38"/>
  <c r="BT14" i="38"/>
  <c r="BT15" i="38"/>
  <c r="BN13" i="38"/>
  <c r="BL15" i="38"/>
  <c r="BL13" i="38"/>
  <c r="BJ15" i="38"/>
  <c r="BR13" i="38"/>
  <c r="BR14" i="38"/>
  <c r="BN19" i="38"/>
  <c r="BT19" i="38"/>
  <c r="BP19" i="38"/>
  <c r="BT13" i="38"/>
  <c r="BJ14" i="38"/>
  <c r="BR11" i="38"/>
  <c r="BJ19" i="38"/>
  <c r="BJ13" i="35"/>
  <c r="BJ11" i="36"/>
  <c r="BT17" i="37"/>
  <c r="BJ17" i="30"/>
  <c r="BJ16" i="37"/>
  <c r="BR17" i="37"/>
  <c r="BN15" i="37"/>
  <c r="BT13" i="37"/>
  <c r="BL14" i="37"/>
  <c r="BJ11" i="35"/>
  <c r="BP18" i="37"/>
  <c r="BN18" i="37"/>
  <c r="BT19" i="35"/>
  <c r="BR19" i="35"/>
  <c r="BJ18" i="36"/>
  <c r="BJ13" i="33"/>
  <c r="BH17" i="37"/>
  <c r="BP19" i="35"/>
  <c r="BH15" i="37"/>
  <c r="BL16" i="37"/>
  <c r="BN14" i="36"/>
  <c r="BT14" i="37"/>
  <c r="BH14" i="37"/>
  <c r="BP16" i="37"/>
  <c r="BR15" i="37"/>
  <c r="BL13" i="37"/>
  <c r="BL18" i="37"/>
  <c r="BP12" i="37"/>
  <c r="BN10" i="37"/>
  <c r="BL15" i="37"/>
  <c r="BN16" i="37"/>
  <c r="BP14" i="37"/>
  <c r="BH18" i="37"/>
  <c r="BN12" i="37"/>
  <c r="BT15" i="37"/>
  <c r="BJ15" i="37"/>
  <c r="BN14" i="37"/>
  <c r="BR13" i="37"/>
  <c r="BL12" i="37"/>
  <c r="BT10" i="37"/>
  <c r="BR16" i="37"/>
  <c r="BH13" i="37"/>
  <c r="BP10" i="37"/>
  <c r="BJ10" i="37"/>
  <c r="BR10" i="37"/>
  <c r="BT18" i="37"/>
  <c r="BJ10" i="35"/>
  <c r="BJ13" i="36"/>
  <c r="BT10" i="36"/>
  <c r="BJ12" i="36"/>
  <c r="BT14" i="36"/>
  <c r="BH16" i="34"/>
  <c r="BH11" i="36"/>
  <c r="BN15" i="36"/>
  <c r="BN11" i="36"/>
  <c r="BN18" i="35"/>
  <c r="BT11" i="36"/>
  <c r="BP10" i="35"/>
  <c r="BL18" i="35"/>
  <c r="BR14" i="35"/>
  <c r="BP11" i="34"/>
  <c r="BN11" i="33"/>
  <c r="BL11" i="36"/>
  <c r="BN11" i="34"/>
  <c r="BT11" i="34"/>
  <c r="BR12" i="36"/>
  <c r="BL10" i="36"/>
  <c r="BR19" i="36"/>
  <c r="BJ10" i="36"/>
  <c r="BN13" i="36"/>
  <c r="BJ15" i="36"/>
  <c r="BR14" i="36"/>
  <c r="BN19" i="36"/>
  <c r="BL15" i="36"/>
  <c r="BP12" i="36"/>
  <c r="BH10" i="36"/>
  <c r="BT13" i="36"/>
  <c r="BN12" i="36"/>
  <c r="BP10" i="36"/>
  <c r="BN10" i="36"/>
  <c r="BH13" i="36"/>
  <c r="BH15" i="36"/>
  <c r="BL13" i="36"/>
  <c r="BL14" i="36"/>
  <c r="BH14" i="36"/>
  <c r="BT12" i="36"/>
  <c r="BT15" i="36"/>
  <c r="BR13" i="36"/>
  <c r="BH12" i="36"/>
  <c r="BH19" i="36"/>
  <c r="BL19" i="36"/>
  <c r="BJ19" i="36"/>
  <c r="BR11" i="36"/>
  <c r="BN18" i="36"/>
  <c r="BP19" i="36"/>
  <c r="BR13" i="35"/>
  <c r="BP16" i="31"/>
  <c r="BR13" i="33"/>
  <c r="BL11" i="35"/>
  <c r="BN15" i="35"/>
  <c r="BT15" i="33"/>
  <c r="BT11" i="35"/>
  <c r="BP13" i="33"/>
  <c r="BJ19" i="35"/>
  <c r="BP16" i="34"/>
  <c r="BT13" i="35"/>
  <c r="BN14" i="35"/>
  <c r="BT16" i="35"/>
  <c r="BP11" i="31"/>
  <c r="BL15" i="35"/>
  <c r="BH12" i="31"/>
  <c r="BP10" i="31"/>
  <c r="BT15" i="35"/>
  <c r="BJ14" i="29"/>
  <c r="BR10" i="32"/>
  <c r="BH10" i="35"/>
  <c r="BP14" i="29"/>
  <c r="BN11" i="31"/>
  <c r="BP16" i="33"/>
  <c r="BR15" i="35"/>
  <c r="BJ16" i="34"/>
  <c r="BH16" i="35"/>
  <c r="BT17" i="35"/>
  <c r="BR17" i="35"/>
  <c r="BJ18" i="35"/>
  <c r="BT12" i="35"/>
  <c r="BP17" i="35"/>
  <c r="BR12" i="35"/>
  <c r="BP15" i="35"/>
  <c r="BR16" i="35"/>
  <c r="BH12" i="35"/>
  <c r="BN13" i="35"/>
  <c r="BT14" i="35"/>
  <c r="BP14" i="35"/>
  <c r="BJ16" i="35"/>
  <c r="BP12" i="35"/>
  <c r="BH18" i="35"/>
  <c r="BL14" i="35"/>
  <c r="BT18" i="35"/>
  <c r="BP16" i="35"/>
  <c r="BR11" i="35"/>
  <c r="BN10" i="35"/>
  <c r="BT10" i="35"/>
  <c r="BJ17" i="35"/>
  <c r="BJ12" i="35"/>
  <c r="BR18" i="35"/>
  <c r="BN16" i="35"/>
  <c r="BN11" i="35"/>
  <c r="BJ15" i="35"/>
  <c r="BH14" i="35"/>
  <c r="BL17" i="35"/>
  <c r="BH17" i="35"/>
  <c r="BP11" i="35"/>
  <c r="BL10" i="35"/>
  <c r="BN12" i="35"/>
  <c r="BR12" i="34"/>
  <c r="BL17" i="32"/>
  <c r="BH15" i="34"/>
  <c r="BH12" i="34"/>
  <c r="BN14" i="33"/>
  <c r="BN12" i="34"/>
  <c r="BL12" i="34"/>
  <c r="BR11" i="34"/>
  <c r="BJ11" i="32"/>
  <c r="BH12" i="33"/>
  <c r="BL10" i="32"/>
  <c r="BH16" i="31"/>
  <c r="BJ12" i="34"/>
  <c r="BR15" i="33"/>
  <c r="BL13" i="34"/>
  <c r="BL10" i="34"/>
  <c r="BP15" i="33"/>
  <c r="BR10" i="34"/>
  <c r="BL16" i="33"/>
  <c r="BR11" i="33"/>
  <c r="BN15" i="33"/>
  <c r="BJ11" i="34"/>
  <c r="BP11" i="33"/>
  <c r="BT16" i="34"/>
  <c r="BH11" i="34"/>
  <c r="BH17" i="33"/>
  <c r="BH16" i="32"/>
  <c r="BH15" i="33"/>
  <c r="BJ15" i="32"/>
  <c r="BJ16" i="33"/>
  <c r="BT12" i="34"/>
  <c r="BP12" i="31"/>
  <c r="BN17" i="32"/>
  <c r="BR15" i="34"/>
  <c r="BH10" i="34"/>
  <c r="BR16" i="34"/>
  <c r="BP13" i="34"/>
  <c r="BP15" i="34"/>
  <c r="BT17" i="34"/>
  <c r="BT14" i="34"/>
  <c r="BP14" i="34"/>
  <c r="BL17" i="34"/>
  <c r="BT13" i="34"/>
  <c r="BN17" i="34"/>
  <c r="BL14" i="34"/>
  <c r="BJ10" i="34"/>
  <c r="BJ17" i="34"/>
  <c r="BJ13" i="34"/>
  <c r="BN16" i="34"/>
  <c r="BN15" i="34"/>
  <c r="BL15" i="34"/>
  <c r="BN13" i="34"/>
  <c r="BN14" i="34"/>
  <c r="BR17" i="34"/>
  <c r="BP17" i="34"/>
  <c r="BR14" i="34"/>
  <c r="BT15" i="34"/>
  <c r="BR13" i="34"/>
  <c r="BP10" i="34"/>
  <c r="BN10" i="34"/>
  <c r="BJ14" i="34"/>
  <c r="BT11" i="31"/>
  <c r="BL17" i="31"/>
  <c r="BR16" i="30"/>
  <c r="BJ15" i="33"/>
  <c r="BH13" i="33"/>
  <c r="BT15" i="32"/>
  <c r="BJ16" i="28"/>
  <c r="BT11" i="33"/>
  <c r="BT14" i="30"/>
  <c r="BR14" i="30"/>
  <c r="BL11" i="33"/>
  <c r="BL14" i="33"/>
  <c r="BN13" i="33"/>
  <c r="BJ11" i="33"/>
  <c r="BL13" i="33"/>
  <c r="BT17" i="32"/>
  <c r="BH16" i="33"/>
  <c r="BJ14" i="33"/>
  <c r="BJ17" i="33"/>
  <c r="BH14" i="33"/>
  <c r="BL12" i="33"/>
  <c r="BR10" i="33"/>
  <c r="BJ12" i="33"/>
  <c r="BT14" i="33"/>
  <c r="BP17" i="33"/>
  <c r="BR14" i="33"/>
  <c r="BL17" i="33"/>
  <c r="BP10" i="33"/>
  <c r="BT16" i="33"/>
  <c r="BT10" i="33"/>
  <c r="BN12" i="33"/>
  <c r="BN17" i="33"/>
  <c r="BT17" i="33"/>
  <c r="BL10" i="33"/>
  <c r="BJ10" i="33"/>
  <c r="BN10" i="33"/>
  <c r="BT12" i="33"/>
  <c r="BR12" i="33"/>
  <c r="BT17" i="30"/>
  <c r="BP17" i="32"/>
  <c r="BT10" i="32"/>
  <c r="BJ10" i="32"/>
  <c r="BL17" i="30"/>
  <c r="BT14" i="32"/>
  <c r="BH17" i="32"/>
  <c r="BH12" i="30"/>
  <c r="BH10" i="31"/>
  <c r="BL11" i="32"/>
  <c r="BL14" i="32"/>
  <c r="BP13" i="32"/>
  <c r="BH14" i="32"/>
  <c r="BL13" i="32"/>
  <c r="BR14" i="31"/>
  <c r="BT13" i="32"/>
  <c r="BN14" i="32"/>
  <c r="BP10" i="32"/>
  <c r="BR13" i="32"/>
  <c r="BL15" i="31"/>
  <c r="BR11" i="32"/>
  <c r="BP14" i="31"/>
  <c r="BT10" i="30"/>
  <c r="BN10" i="32"/>
  <c r="BL12" i="32"/>
  <c r="BR16" i="32"/>
  <c r="BJ10" i="30"/>
  <c r="BP11" i="32"/>
  <c r="BJ14" i="32"/>
  <c r="BP16" i="32"/>
  <c r="BJ16" i="32"/>
  <c r="BN14" i="30"/>
  <c r="BJ12" i="32"/>
  <c r="BR14" i="32"/>
  <c r="BR16" i="31"/>
  <c r="BN11" i="32"/>
  <c r="BP10" i="30"/>
  <c r="BJ18" i="30"/>
  <c r="BR17" i="32"/>
  <c r="BH15" i="32"/>
  <c r="BN12" i="32"/>
  <c r="BL15" i="32"/>
  <c r="BH11" i="32"/>
  <c r="BT16" i="32"/>
  <c r="BP15" i="32"/>
  <c r="BH12" i="32"/>
  <c r="BL16" i="32"/>
  <c r="BT12" i="32"/>
  <c r="BP12" i="32"/>
  <c r="BR15" i="32"/>
  <c r="BH19" i="30"/>
  <c r="BL18" i="30"/>
  <c r="BR13" i="31"/>
  <c r="BL13" i="31"/>
  <c r="BT12" i="30"/>
  <c r="BN13" i="31"/>
  <c r="BP12" i="30"/>
  <c r="BN14" i="29"/>
  <c r="BN12" i="30"/>
  <c r="BJ16" i="31"/>
  <c r="BL14" i="31"/>
  <c r="BP13" i="31"/>
  <c r="BT13" i="31"/>
  <c r="BL12" i="30"/>
  <c r="BJ13" i="31"/>
  <c r="BP15" i="28"/>
  <c r="BN13" i="30"/>
  <c r="BN15" i="28"/>
  <c r="BH14" i="30"/>
  <c r="BT15" i="31"/>
  <c r="BH15" i="28"/>
  <c r="BL13" i="30"/>
  <c r="BN10" i="30"/>
  <c r="BT10" i="31"/>
  <c r="BJ10" i="31"/>
  <c r="BN17" i="31"/>
  <c r="BJ17" i="31"/>
  <c r="BJ14" i="31"/>
  <c r="BL11" i="31"/>
  <c r="BT14" i="31"/>
  <c r="BR15" i="31"/>
  <c r="BN16" i="31"/>
  <c r="BP15" i="31"/>
  <c r="BT12" i="31"/>
  <c r="BH17" i="31"/>
  <c r="BN12" i="31"/>
  <c r="BL16" i="31"/>
  <c r="BL12" i="31"/>
  <c r="BN15" i="31"/>
  <c r="BH15" i="31"/>
  <c r="BR12" i="31"/>
  <c r="BR17" i="31"/>
  <c r="BR11" i="31"/>
  <c r="BT17" i="31"/>
  <c r="BN14" i="31"/>
  <c r="BR10" i="31"/>
  <c r="BN10" i="31"/>
  <c r="BJ11" i="31"/>
  <c r="BL12" i="29"/>
  <c r="BN16" i="30"/>
  <c r="BJ12" i="29"/>
  <c r="BJ12" i="30"/>
  <c r="BJ14" i="30"/>
  <c r="BN11" i="28"/>
  <c r="BL16" i="30"/>
  <c r="BT18" i="30"/>
  <c r="BJ16" i="30"/>
  <c r="BH16" i="30"/>
  <c r="BH14" i="29"/>
  <c r="BL14" i="30"/>
  <c r="BT14" i="29"/>
  <c r="BR10" i="30"/>
  <c r="BP12" i="29"/>
  <c r="BJ13" i="28"/>
  <c r="BH11" i="30"/>
  <c r="BJ19" i="30"/>
  <c r="BT11" i="30"/>
  <c r="BR15" i="30"/>
  <c r="BJ13" i="30"/>
  <c r="BH17" i="30"/>
  <c r="BH18" i="30"/>
  <c r="BR11" i="30"/>
  <c r="BJ15" i="30"/>
  <c r="BL19" i="30"/>
  <c r="BT15" i="30"/>
  <c r="BH13" i="30"/>
  <c r="BH10" i="30"/>
  <c r="BP16" i="30"/>
  <c r="BT19" i="30"/>
  <c r="BL11" i="30"/>
  <c r="BP15" i="30"/>
  <c r="BP19" i="30"/>
  <c r="BN11" i="30"/>
  <c r="BL15" i="30"/>
  <c r="BN19" i="30"/>
  <c r="BP17" i="30"/>
  <c r="BN17" i="30"/>
  <c r="BR18" i="30"/>
  <c r="BP11" i="30"/>
  <c r="BT13" i="30"/>
  <c r="BN15" i="30"/>
  <c r="BR13" i="30"/>
  <c r="BN12" i="28"/>
  <c r="BR14" i="29"/>
  <c r="BH16" i="28"/>
  <c r="BR11" i="29"/>
  <c r="BN11" i="29"/>
  <c r="BP14" i="27"/>
  <c r="BP10" i="27"/>
  <c r="BH13" i="28"/>
  <c r="BL16" i="29"/>
  <c r="BJ11" i="27"/>
  <c r="BH11" i="27"/>
  <c r="BP10" i="29"/>
  <c r="BH12" i="28"/>
  <c r="BJ16" i="29"/>
  <c r="BN10" i="29"/>
  <c r="BH16" i="29"/>
  <c r="BT10" i="29"/>
  <c r="BL10" i="29"/>
  <c r="BJ11" i="29"/>
  <c r="BJ10" i="29"/>
  <c r="BR10" i="29"/>
  <c r="BH12" i="29"/>
  <c r="BP11" i="28"/>
  <c r="BN15" i="29"/>
  <c r="BH17" i="29"/>
  <c r="BT17" i="29"/>
  <c r="BH11" i="29"/>
  <c r="BT16" i="29"/>
  <c r="BJ15" i="29"/>
  <c r="BL15" i="29"/>
  <c r="BT13" i="29"/>
  <c r="BR13" i="29"/>
  <c r="BN17" i="29"/>
  <c r="BH15" i="29"/>
  <c r="BT15" i="29"/>
  <c r="BL13" i="29"/>
  <c r="BP17" i="29"/>
  <c r="BP13" i="29"/>
  <c r="BR16" i="29"/>
  <c r="BR15" i="29"/>
  <c r="BT12" i="29"/>
  <c r="BL17" i="29"/>
  <c r="BR17" i="29"/>
  <c r="BT11" i="29"/>
  <c r="BN13" i="29"/>
  <c r="BL11" i="29"/>
  <c r="BR12" i="29"/>
  <c r="BN16" i="29"/>
  <c r="BH13" i="29"/>
  <c r="BL12" i="28"/>
  <c r="BH14" i="28"/>
  <c r="BN17" i="28"/>
  <c r="BL13" i="28"/>
  <c r="BR16" i="28"/>
  <c r="BR17" i="28"/>
  <c r="BT17" i="28"/>
  <c r="BL15" i="28"/>
  <c r="BR14" i="28"/>
  <c r="BN10" i="28"/>
  <c r="BP14" i="28"/>
  <c r="BT16" i="28"/>
  <c r="BT13" i="28"/>
  <c r="BT12" i="28"/>
  <c r="BL10" i="28"/>
  <c r="BL17" i="28"/>
  <c r="BL14" i="28"/>
  <c r="BJ10" i="28"/>
  <c r="BP16" i="28"/>
  <c r="BT10" i="27"/>
  <c r="BR12" i="28"/>
  <c r="BJ15" i="28"/>
  <c r="BP13" i="28"/>
  <c r="BL10" i="27"/>
  <c r="BP12" i="28"/>
  <c r="BN14" i="28"/>
  <c r="BN16" i="28"/>
  <c r="BT11" i="28"/>
  <c r="BT15" i="28"/>
  <c r="BR13" i="28"/>
  <c r="BJ10" i="27"/>
  <c r="BR10" i="27"/>
  <c r="BH10" i="28"/>
  <c r="BN10" i="27"/>
  <c r="BH17" i="28"/>
  <c r="BR16" i="27"/>
  <c r="BJ17" i="28"/>
  <c r="BR11" i="28"/>
  <c r="BT14" i="28"/>
  <c r="BT10" i="28"/>
  <c r="BJ11" i="28"/>
  <c r="BL11" i="28"/>
  <c r="BR10" i="28"/>
  <c r="BT12" i="27"/>
  <c r="BL15" i="27"/>
  <c r="BJ15" i="27"/>
  <c r="BR12" i="27"/>
  <c r="BH15" i="27"/>
  <c r="BL12" i="27"/>
  <c r="BP11" i="27"/>
  <c r="BR15" i="27"/>
  <c r="BT11" i="27"/>
  <c r="BT14" i="27"/>
  <c r="BJ12" i="27"/>
  <c r="BN15" i="27"/>
  <c r="BN11" i="27"/>
  <c r="BR14" i="27"/>
  <c r="BH17" i="27"/>
  <c r="BL16" i="27"/>
  <c r="BJ16" i="27"/>
  <c r="BN16" i="27"/>
  <c r="BN14" i="27"/>
  <c r="BH14" i="27"/>
  <c r="BH13" i="27"/>
  <c r="BP16" i="27"/>
  <c r="BT13" i="27"/>
  <c r="BH16" i="27"/>
  <c r="BP15" i="27"/>
  <c r="BR17" i="27"/>
  <c r="BP17" i="27"/>
  <c r="BN18" i="27"/>
  <c r="BJ18" i="27"/>
  <c r="BL18" i="27"/>
  <c r="BP18" i="27"/>
  <c r="BH18" i="27"/>
  <c r="BR18" i="27"/>
  <c r="BJ13" i="27"/>
  <c r="BR13" i="27"/>
  <c r="BP13" i="27"/>
  <c r="BN17" i="27"/>
  <c r="BL11" i="27"/>
  <c r="BT17" i="27"/>
  <c r="BL13" i="27"/>
  <c r="BP12" i="27"/>
  <c r="BH12" i="27"/>
  <c r="BL17" i="27"/>
  <c r="BJ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CC6C1827-0B41-48A1-BED1-B8AC95CAAC3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080BDFAF-4DC5-41C0-BCFD-9BAB552A380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414A4667-9F4F-4211-B93B-10D48190EE0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A537C5BA-A5D0-441C-879D-4DC0C3F6942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971DFACD-8DF0-4BC5-B037-0CF5838CAC5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C6328154-3B61-4845-8DDF-077B2F75D89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3391F077-C24F-4ABE-B082-D6083E0C4E1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51AF0098-F7AD-47F9-8F52-E4CBB8E74B8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E9C1E57-3D07-4F0D-B37F-D3C735B70BC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F20108F2-78BF-4AE4-976E-DA65E5A0FBA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9C526F23-E847-4E34-AEFF-8D5B549F6C4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D07810A1-AEB4-4FC7-93A9-7848E7B68A2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6944DD91-9E4A-4E6D-AD76-74DB1ED91DD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93DAB004-0BC9-47FC-8510-79625929FC5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8E4D8D9B-0671-45A5-9826-54A99690A4E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04A1D6EE-E73D-4017-9F6B-5E598C7B034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CFB528F7-ADAD-4F75-97C5-E4B5767E259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88CB8C7C-B99D-4DA1-98C0-E390A8885C2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520854FD-002A-4C0A-8B2D-E956339EB6D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4C3CD6E3-43D5-4C38-9C54-18130888383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C4176CFE-546A-4E97-B66D-66EAF89EE21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F0AECC99-A352-4FDF-92C8-00362DCA9CB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03467775-BCB0-4AF8-B6B4-EC94372E4A8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EA255C50-C7DE-41BE-9FCB-7AC5ADD0199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175E4062-F3EA-4484-8ED2-E7F949EA06B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16B6BAC8-75C5-43DE-A831-69159FEAB14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32EBD59B-D4CD-41CB-9D34-749F399771C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E008C1EE-AE6E-4C94-9C1B-913D9319D52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FCBD5BCF-7F78-4539-9E6E-F992507F632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FE478140-42D7-4047-A4C8-D440CBD27BF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52736EA9-4461-4143-BD8E-DF12B66E97A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16985D2C-A307-4870-9098-3A2F520E6A7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9C1B9477-F1F5-49D8-A746-E18D0129636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224B970E-478B-46DF-A6B2-695812A5128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A58D2126-D2A5-43E2-879C-9CCEADDA548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71A4E264-C022-4EA6-904C-3C6983A859F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88204DFF-E0B5-4728-BAE9-8B573383E35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D79A167B-B5DD-4BB9-8F63-3D381C392A8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38D03FC6-365D-4143-89A5-444E19E3C8B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1EC27D86-8373-4309-B8C3-C1D5525713E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D3787542-5F85-4A99-966F-E2626544A40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7D55B99-FB8F-4614-86B5-F26A3738076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8FE46C95-B342-438A-91BF-38A9A0F9EAD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FE451DE9-9254-4478-9416-8A630E17EB7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AE52E542-FD7E-4683-B99A-02CDDC6C663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AC2BC3D4-F453-4361-873F-BBDF1A3F777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4FBA92EB-6392-4767-8C22-DCF40251614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F71109B3-EFEC-48FC-B22D-9CB86E47F8E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9DE1851B-F74B-4E3C-BA9F-46BE0030F11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73712E3D-A006-4AFC-A3AE-2EC9A2C50C3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48FB1805-A5E0-4462-926F-9430BF4B014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C783A016-54BD-42FC-8C0B-F6DA43A6CFD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3F98B47D-46DB-466D-A05A-378D293482C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9629E8D-40A0-42EC-AFB5-3C3EB9029D1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86156E22-CF70-46A8-93C8-2B01ED29AE9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81E4D42A-E348-431E-BDB9-316DDEACAD6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1A00B36C-2CA9-4251-8246-C2D4D2AFEE7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BH27" authorId="0" shapeId="0" xr:uid="{400FF6DE-C197-4DB2-8D25-1BE5A481B16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dividing by 5 corrects for it here
</t>
        </r>
      </text>
    </comment>
    <comment ref="AJ51" authorId="0" shapeId="0" xr:uid="{3282E0F8-4CE9-49A2-9D0B-2A2410FDC4D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C52" authorId="0" shapeId="0" xr:uid="{572225CB-52B7-4998-8B50-70C046CF439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F0B9698D-676C-4C4C-95BE-0DE0C395B0F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30F313B7-A77D-47E1-8E00-E8CD3473025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4563B4D7-380C-4FE4-B625-4B6024467E9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2EBB1E0C-F9C2-473F-AF4C-A584684FE09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2DB868D2-17D8-463F-90B4-C35F07CE18D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2563506-594A-4F13-9374-68EE0AE8BAA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8ECE9DEA-F8EB-40E6-AE0C-15FCA652311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62DBEE4E-5BFA-44E1-9192-651417A6320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2EB7A505-DA30-4B92-B073-CEF6F2CBB36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O9" authorId="0" shapeId="0" xr:uid="{E6101122-BDFE-4B2A-A4A1-E55C0DCCCB3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AJ51" authorId="0" shapeId="0" xr:uid="{61EB2F95-6120-4E3C-A777-70734C064E1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E6034DA5-C05B-4ADE-8E1A-02995A4D8E0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AJ51" authorId="0" shapeId="0" xr:uid="{D736A635-3E32-4FB2-A38F-4D6AE26BCE1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hereThis should be around 70%.  If gains were set differently when collecting data over the gray panel then multiplying by 5 corrects for it here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14CE5043-69AC-45EC-81CE-8C75EFA40C2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0F615F91-9CDE-49FD-8E5D-23FA01BB1CB2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1F301036-4341-4000-AF5A-95CD6B745EC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85B89ADD-F5BD-4F59-9425-83140462FFE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725E83DC-4E27-4AF4-B8F8-D6D33D7F27C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A8953DA4-6C44-4B1D-9449-142AF7CAC396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3D1376D2-EAE6-4C17-AB04-BC5F0A01AEA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A8447E0D-C944-4A6F-9C92-58E44B8E269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EB8E88F4-58E7-4FB2-B674-45104BF4F8A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5592268B-7B5A-4B23-B72E-75E6CC648D2D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E36ACB14-D971-4EA7-9454-511F6A4C128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D3DA5E17-FA22-4E27-8779-58365CCB4CF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1DE1D7FC-6EE2-4007-9258-D4948B86656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46F561A6-6F2D-4C0F-890A-3BFE0F47E28C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BFEEAC7F-B00A-4A79-8769-75ACA96B80A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FA5A4C78-6E95-488A-9A04-62A27562BCC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71DF92E8-1E3C-4A0A-AF5D-9D4109AF703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2E109772-3662-486A-9EF5-EBF5784FE298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A6B0A766-6559-4967-A093-C03DDC0731A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845D0F88-A14A-44AA-8704-94BE43BE932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73142229-A412-4964-AA4C-2996FA81C58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4BFAC4E5-0788-46BE-A8E7-9908C9D5DF51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DDA9DD61-CB67-4BCF-9DCE-49C887132F6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A664AF4E-574C-4C0C-B18B-9B3A1650617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93A84FD0-BA00-4F6A-9307-6771D9A4CD3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C886E85A-49A9-4D43-9A53-42E07FA8C51E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4103A068-7A5F-4841-9D93-18C35C25679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7CCFCF7-213D-4749-B1E4-2F454FCEA08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7E08BB62-45F8-4C4B-B9D5-B040F1FC2AA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C7DD23A4-9748-4387-8FFF-E1B3564D5F8F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49D3BE81-8D7D-4F85-8F96-F872FF03AAD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4ED9BF6E-B27C-40BF-A556-840389AD2CC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BB27F551-9858-40F2-B65C-ED3B0D03E04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562C2A17-B2FE-4F2B-8CCF-357D0BE6718C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599C6B72-FF99-47A9-9011-C733176D858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DA49E08A-ABBC-4D3C-A6D9-C06ED2375A6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57E53D6A-E0DE-4C27-8DA6-04AE6CFB474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0F924388-29B9-402D-92A5-C0DE95E4D43F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BB19A2FB-6C5D-4755-A857-9F3EA936318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67FFA3C0-6EEE-4381-80CE-B44F91BA338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AE938AC4-EB83-4741-AB60-7B3F54F232A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67FCDBB6-061B-47F0-AE91-BEC1FF4FA3E0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1B78E009-3C6F-4AC0-A438-784403888F4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272CCBE6-54E7-4344-8616-2D59A5452D3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230582D9-7085-40D3-842C-BB1DF5F42EB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2ABEAD2C-3B92-4867-BCB3-C7A139034CA6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FEF2B025-9738-40D6-AA7F-8AAB788BBB6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E2738AFA-F821-4E4E-9B55-27004FDA24A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F85D339B-9ED4-4463-9ED0-EA8C3120A94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3BC3C0A6-8495-4E8E-B3AC-B70C6B537E4D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8F34B220-AE44-4C5B-BC07-D7AFA2BF4E0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BE875DD0-50D9-43F9-A3BF-6C4475BE332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13FB052D-EC43-4EDB-ABAF-1DBE07E9210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AD21FB40-67CD-4BDF-8586-F474F8FE73A5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E2CC3612-9743-426C-A8AB-ACD3733D3BA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94052A8F-3117-4685-AB4B-7234F1A4994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02D3696E-0565-4FA7-9099-07027E64115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5C1CA77A-AFFA-4B36-85B0-8DA17B49AD98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A3543C48-A3CD-49DA-BDC3-EC57BFE693A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780F6978-CD66-4324-9E6B-303897298F1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FAF4D3CC-84DD-4ACC-A5F3-59759ADBE07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EDEEBD99-50D9-4193-A104-F775D3DCE1E4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A632F9C9-16CC-4C0D-BBBB-DF96D449A14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B4180E7-C00A-4D98-B290-3ED021A83F9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E383861A-E5C3-47AC-BCF6-2502EC9D593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8B958DA3-4580-40F2-A917-F1A130043FEF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8A0BEA7D-093D-4B7F-A304-1AE1CFE2DD9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25654968-2C85-4186-B158-69F86142C47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B05B62E3-EF04-410F-BD11-D3F08EBFF2F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4DF456AA-00B0-4A90-9ACE-170BDDEA6E35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E85D2F25-0E79-4DBC-9392-4DE0C1F8484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0B7873E0-D234-4ADD-B433-7317F9D1155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0BBD2086-BFB5-448D-90C3-F5509183913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DFB804E6-9DA6-4C23-9557-5012BFAB64FA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1C5E7073-F788-49BE-98B0-CB2929A44F7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2716AD9F-D108-4D19-B739-8E4B4BE35B2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FFB6CE21-1A56-40D8-B52D-96D40D52727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EC1FFA64-5AE9-4492-876E-40E2000C22C8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B4AEAE5C-6756-4B7B-9DB0-B348D58B951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B18A8765-6886-40EB-9F30-694DBC5308F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2FB053FC-98EB-4D73-A052-D2653FCD0E2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465ADB17-8830-4AF2-99DE-6CBA0F12B145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B1C8FFB6-9278-496C-9162-20FFE3BF454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1973DFE3-7142-4EB7-B9FB-2B924668BCC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23570921-FD9E-4102-B1C9-C9620A1B87F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3616EB22-7AA0-4B80-A931-814302FCFF13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5AB3AE3E-B64A-4C9A-813E-EEECA4385CD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D1D7941B-2E66-4AB4-9730-1B147DC4719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2B82AC7D-591B-4083-B9CE-1490239F8D4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97172ECC-D246-4F87-BDE1-A1A6A9BDF243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E21C7B40-ECBA-4614-8D1D-CA63E582D05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42222479-A612-445F-9E58-74941F5D93D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75D254E4-12C4-4220-B6B4-F57346B6BF1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580A1DB9-41C7-47D7-9FBA-0E7F409BE760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EC9221F0-D5F1-4E03-A3E8-B92ADBBDC31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7F4948D-CFF8-4327-B61A-82203090D42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CB546A08-BDC1-4856-8A08-2F433E98360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7B4B3616-2CD5-40AF-970C-D346AC764F68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725646F5-576B-47A6-86F1-819C44FE71D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206EDF5B-EAE7-4536-81E0-CA137CFBD89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1DA599A3-E51F-409A-8473-B722FC99D27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9C2B8DEB-3AEA-4507-8CDE-D6C283334345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4E9B50BB-E7AB-4A49-8243-BCEE1BEA3D4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1D52A66-324E-4E6D-8446-A7C99BFDCF6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D0C19F44-7526-4233-AC60-609C41C1269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59B55E41-5515-4817-A06D-A641DA80CC1B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01BAE907-80DC-46E9-B4C2-01B72776CE9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DD7731D-6B30-4618-81F6-079BD101AF8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430321C2-E1EB-4814-9E1C-D7B6678FF1C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8F31A975-7469-4024-97A8-E90FF67B69E2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94B30664-5674-4D81-ACA8-7F43E80202A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A95623B9-1EDE-484A-9EFB-F67A0F49873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AA6015F1-A85F-4802-A73D-4F8719837C5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7E8F4CD2-D261-4BB6-9311-EEA4320A3C70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70889329-0F45-4E4B-8C78-CBE1BDAF741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9AD87C53-E9B9-4435-BF6C-7DE581DF2E6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7DECF6EA-23C8-4168-AAC0-C7E53091E2D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E3218632-F49E-464D-A9C5-6A9CE8C499B2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877553BD-A30D-48A4-B24A-2AE20DDC1C4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88B1F258-9316-42F6-9693-83377072605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3925D466-85DA-483E-A733-D385BEFB3CB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5A68FDE6-3843-4E67-860D-B3B58F2A1D05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016C8FBD-779E-42A0-906A-D27E1F3292F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C8CBDD0F-5D16-4E44-A096-286377D936E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FD27C708-E4C9-4831-9BD3-1E26466D210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D4DC7794-8E11-4B75-A4A5-46F711C6AFBE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8902DBAB-B082-408F-9B40-2C1FB671D91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0BE61466-3435-4996-A1C2-FD28155C0C2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433E0D78-EC43-4865-8264-AAA391484C8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94DED144-A4B1-4F2C-8B6C-4771EC607BF6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A25E506D-FD71-47DF-85C1-C45CE80C780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49F6AE63-5D18-4164-8830-528309219F0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01BECBFE-55FB-49E6-96D9-EDAE9A20075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2213213D-5AA5-4333-8DCD-E89D1BC797AD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DE2F1A88-C04D-4FE9-962D-6F7573114D7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E451A497-FAB3-4A75-B636-E9AEB333026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47C2CEF3-574A-4C82-BCAF-38F991F0359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D10" authorId="1" shapeId="0" xr:uid="{CC3FC379-585E-408E-B786-8967E03464D0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D82D492B-F270-467F-BA2E-73BB73B990F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3AFE0CB-AF0F-458F-B3E4-13920ECDB91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sharedStrings.xml><?xml version="1.0" encoding="utf-8"?>
<sst xmlns="http://schemas.openxmlformats.org/spreadsheetml/2006/main" count="12194" uniqueCount="212">
  <si>
    <t>Plot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</si>
  <si>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</si>
  <si>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</si>
  <si>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</si>
  <si>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</si>
  <si>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</si>
  <si>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</si>
  <si>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</si>
  <si>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</si>
  <si>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</si>
  <si>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</si>
  <si>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</si>
  <si>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</si>
  <si>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</si>
  <si>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</si>
  <si>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</si>
  <si>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</si>
  <si>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</si>
  <si>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</si>
  <si>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</si>
  <si>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</si>
  <si>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</si>
  <si>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</si>
  <si>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</si>
  <si>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</si>
  <si>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</si>
  <si>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</si>
  <si>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</si>
  <si>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</si>
  <si>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</si>
  <si>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</si>
  <si>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</si>
  <si>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</si>
  <si>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p901</t>
  </si>
  <si>
    <t>p903</t>
  </si>
  <si>
    <t>p905</t>
  </si>
  <si>
    <t>p907</t>
  </si>
  <si>
    <t>p902</t>
  </si>
  <si>
    <t>p904</t>
  </si>
  <si>
    <t>p906</t>
  </si>
  <si>
    <t>p908</t>
  </si>
  <si>
    <t>DOY109</t>
  </si>
  <si>
    <t>DOY115</t>
  </si>
  <si>
    <t>DOY120</t>
  </si>
  <si>
    <t>DOY126</t>
  </si>
  <si>
    <t>DOY133</t>
  </si>
  <si>
    <t>DOY136</t>
  </si>
  <si>
    <t>DOY140</t>
  </si>
  <si>
    <t>DOY143</t>
  </si>
  <si>
    <t>DOY148</t>
  </si>
  <si>
    <t>DOY150</t>
  </si>
  <si>
    <t>DOY154</t>
  </si>
  <si>
    <t>DOY157</t>
  </si>
  <si>
    <t>DOY161</t>
  </si>
  <si>
    <t>DOY163</t>
  </si>
  <si>
    <t>DOY165</t>
  </si>
  <si>
    <t>DOY167</t>
  </si>
  <si>
    <t>DOY168</t>
  </si>
  <si>
    <t>DOY170</t>
  </si>
  <si>
    <t>DOY172</t>
  </si>
  <si>
    <t>DOY175</t>
  </si>
  <si>
    <t>DOY178</t>
  </si>
  <si>
    <t>DOY179</t>
  </si>
  <si>
    <t>DOY182</t>
  </si>
  <si>
    <t>DOY184</t>
  </si>
  <si>
    <t>DOY185</t>
  </si>
  <si>
    <t>DOY189</t>
  </si>
  <si>
    <t>DOY191</t>
  </si>
  <si>
    <t>DOY193</t>
  </si>
  <si>
    <t>DOY194</t>
  </si>
  <si>
    <t>DOY196</t>
  </si>
  <si>
    <t>DOY198</t>
  </si>
  <si>
    <t>DOY200</t>
  </si>
  <si>
    <t>DOY203</t>
  </si>
  <si>
    <t>DOY205</t>
  </si>
  <si>
    <t>DOY207</t>
  </si>
  <si>
    <t>DOY210</t>
  </si>
  <si>
    <t>DOY212</t>
  </si>
  <si>
    <t>DOY217</t>
  </si>
  <si>
    <t>DOY219</t>
  </si>
  <si>
    <t>DOY221</t>
  </si>
  <si>
    <t>DOY224</t>
  </si>
  <si>
    <t>DOY226</t>
  </si>
  <si>
    <t>DOY228</t>
  </si>
  <si>
    <t>DOY231</t>
  </si>
  <si>
    <t>DOY233</t>
  </si>
  <si>
    <t>DOY235</t>
  </si>
  <si>
    <t>DOY238</t>
  </si>
  <si>
    <t>DOY242</t>
  </si>
  <si>
    <t>DOY246</t>
  </si>
  <si>
    <t>DOY249</t>
  </si>
  <si>
    <t>DOY253</t>
  </si>
  <si>
    <t>DOY254</t>
  </si>
  <si>
    <t>DOY256</t>
  </si>
  <si>
    <t>DOY259</t>
  </si>
  <si>
    <t>DOY262</t>
  </si>
  <si>
    <t>DOY267</t>
  </si>
  <si>
    <t>DOY270</t>
  </si>
  <si>
    <t>DOY273</t>
  </si>
  <si>
    <t>DOY277</t>
  </si>
  <si>
    <t>DOY280</t>
  </si>
  <si>
    <t>Processed Data Sorted by Treatment Number</t>
  </si>
  <si>
    <t>Phx Narrow Red</t>
  </si>
  <si>
    <t>Phx Red Edge</t>
  </si>
  <si>
    <t>TM Red</t>
  </si>
  <si>
    <t>TM NIR</t>
  </si>
  <si>
    <t>trt name</t>
  </si>
  <si>
    <t>trt</t>
  </si>
  <si>
    <t>n</t>
  </si>
  <si>
    <t>B1Refl (665-675nm)</t>
  </si>
  <si>
    <t>B2Refl (715-725nm)</t>
  </si>
  <si>
    <t>B3Refl(630-690nm)</t>
  </si>
  <si>
    <t>B4Refl(760-900)</t>
  </si>
  <si>
    <t>NRR</t>
  </si>
  <si>
    <t>RVI</t>
  </si>
  <si>
    <t>NDVI</t>
  </si>
  <si>
    <t>DOY</t>
  </si>
  <si>
    <t>DecTime</t>
  </si>
  <si>
    <t>DecDOY</t>
  </si>
  <si>
    <t>ExpType</t>
  </si>
  <si>
    <t>Operator</t>
  </si>
  <si>
    <t>Acronym</t>
  </si>
  <si>
    <t>Code</t>
  </si>
  <si>
    <t>Treatment</t>
  </si>
  <si>
    <t>Irrigation</t>
  </si>
  <si>
    <t>Population</t>
  </si>
  <si>
    <t>Nitrogen</t>
  </si>
  <si>
    <t>Replicate</t>
  </si>
  <si>
    <t>Pipe</t>
  </si>
  <si>
    <t>DB</t>
  </si>
  <si>
    <t>VP</t>
  </si>
  <si>
    <t>VPD</t>
  </si>
  <si>
    <t>Zenith</t>
  </si>
  <si>
    <t>Azimuth</t>
  </si>
  <si>
    <t>Qual</t>
  </si>
  <si>
    <t>Sun</t>
  </si>
  <si>
    <t>Haze</t>
  </si>
  <si>
    <t>CldType</t>
  </si>
  <si>
    <t>CldCov</t>
  </si>
  <si>
    <t>WindSp</t>
  </si>
  <si>
    <t>WindDir</t>
  </si>
  <si>
    <t>DewFrostDust</t>
  </si>
  <si>
    <t>PolyCorder Page</t>
  </si>
  <si>
    <t>Trt</t>
  </si>
  <si>
    <t>InstSN</t>
  </si>
  <si>
    <t>fov</t>
  </si>
  <si>
    <t>filter</t>
  </si>
  <si>
    <t>view</t>
  </si>
  <si>
    <t>B1Rad</t>
  </si>
  <si>
    <t>B1RadSe</t>
  </si>
  <si>
    <t>PhxRed</t>
  </si>
  <si>
    <t>B1Reflse</t>
  </si>
  <si>
    <t>B2Rad</t>
  </si>
  <si>
    <t>B2RadSe</t>
  </si>
  <si>
    <t>PhxRedEdge</t>
  </si>
  <si>
    <t>B2Reflse</t>
  </si>
  <si>
    <t>B3Rad</t>
  </si>
  <si>
    <t>B3RadSe</t>
  </si>
  <si>
    <t>TMRed</t>
  </si>
  <si>
    <t>B3Reflse</t>
  </si>
  <si>
    <t>B4Rad</t>
  </si>
  <si>
    <t>B4RadSe</t>
  </si>
  <si>
    <t>TMNIR</t>
  </si>
  <si>
    <t>B4Reflse</t>
  </si>
  <si>
    <t>All Vegetated</t>
  </si>
  <si>
    <t>Irr = FAO</t>
  </si>
  <si>
    <t>Irrig=NDVI</t>
  </si>
  <si>
    <t>Sparse</t>
  </si>
  <si>
    <t>Typical</t>
  </si>
  <si>
    <t>Dense</t>
  </si>
  <si>
    <t>Low N</t>
  </si>
  <si>
    <t>High N</t>
  </si>
  <si>
    <t>NorthPipe</t>
  </si>
  <si>
    <t>all</t>
  </si>
  <si>
    <t>SouthPipe</t>
  </si>
  <si>
    <t>Database Averaging Criteria</t>
  </si>
  <si>
    <t>WS</t>
  </si>
  <si>
    <t>#NA</t>
  </si>
  <si>
    <t>Late</t>
  </si>
  <si>
    <t>4</t>
  </si>
  <si>
    <t>2</t>
  </si>
  <si>
    <t>1</t>
  </si>
  <si>
    <t>DS</t>
  </si>
  <si>
    <t>Early</t>
  </si>
  <si>
    <t>3</t>
  </si>
  <si>
    <t>0</t>
  </si>
  <si>
    <t>9</t>
  </si>
  <si>
    <t>8</t>
  </si>
  <si>
    <t>Blank</t>
  </si>
  <si>
    <t>B11Rad</t>
  </si>
  <si>
    <t>Pipe (1=N,2=S)</t>
  </si>
  <si>
    <t>name</t>
  </si>
  <si>
    <t>FSH</t>
  </si>
  <si>
    <t>FSL</t>
  </si>
  <si>
    <t>FTH</t>
  </si>
  <si>
    <t>FTL</t>
  </si>
  <si>
    <t>FDH</t>
  </si>
  <si>
    <t>FDL</t>
  </si>
  <si>
    <t>NSH</t>
  </si>
  <si>
    <t>NSL</t>
  </si>
  <si>
    <t>NTH</t>
  </si>
  <si>
    <t>NTL</t>
  </si>
  <si>
    <t>NDH</t>
  </si>
  <si>
    <t>NDL</t>
  </si>
  <si>
    <t>S Tray</t>
  </si>
  <si>
    <t>Gray</t>
  </si>
  <si>
    <t>Panel</t>
  </si>
  <si>
    <t>ST</t>
  </si>
  <si>
    <t>70%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</si>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</sst>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11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4"/>
      <name val="Comic Sans MS"/>
      <family val="4"/>
    </font>
    <font>
      <i/>
      <sz val="10"/>
      <name val="Arial"/>
      <family val="2"/>
    </font>
    <font>
      <b/>
      <i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0"/>
      <name val="Arial"/>
      <family val="2"/>
    </font>
    <font>
      <b/>
      <sz val="8"/>
      <color indexed="81"/>
      <name val="Tahoma"/>
    </font>
    <font>
      <sz val="8"/>
      <color indexed="81"/>
      <name val="Tahoma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bgColor indexed="31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horizontal="left"/>
    </xf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textRotation="90"/>
    </xf>
    <xf numFmtId="0" fontId="5" fillId="0" borderId="0" xfId="1" applyFont="1" applyAlignment="1">
      <alignment horizontal="center" textRotation="90" wrapText="1"/>
    </xf>
    <xf numFmtId="0" fontId="5" fillId="0" borderId="0" xfId="1" applyFont="1" applyAlignment="1">
      <alignment horizontal="center" vertical="center" textRotation="90" wrapText="1"/>
    </xf>
    <xf numFmtId="0" fontId="1" fillId="2" borderId="1" xfId="1" applyFill="1" applyBorder="1"/>
    <xf numFmtId="0" fontId="1" fillId="2" borderId="1" xfId="1" applyFill="1" applyBorder="1" applyAlignment="1">
      <alignment horizontal="center"/>
    </xf>
    <xf numFmtId="164" fontId="1" fillId="2" borderId="1" xfId="1" applyNumberFormat="1" applyFill="1" applyBorder="1" applyAlignment="1">
      <alignment horizontal="right"/>
    </xf>
    <xf numFmtId="0" fontId="5" fillId="0" borderId="0" xfId="1" applyFont="1" applyAlignment="1">
      <alignment horizontal="right"/>
    </xf>
    <xf numFmtId="164" fontId="1" fillId="0" borderId="0" xfId="1" applyNumberFormat="1"/>
    <xf numFmtId="164" fontId="5" fillId="0" borderId="0" xfId="1" applyNumberFormat="1" applyFont="1"/>
    <xf numFmtId="0" fontId="5" fillId="3" borderId="0" xfId="1" applyFont="1" applyFill="1" applyAlignment="1">
      <alignment horizontal="right"/>
    </xf>
    <xf numFmtId="0" fontId="1" fillId="3" borderId="0" xfId="1" applyFill="1"/>
    <xf numFmtId="165" fontId="1" fillId="3" borderId="0" xfId="1" applyNumberFormat="1" applyFill="1"/>
    <xf numFmtId="164" fontId="1" fillId="3" borderId="0" xfId="1" applyNumberFormat="1" applyFill="1"/>
    <xf numFmtId="165" fontId="5" fillId="3" borderId="0" xfId="1" applyNumberFormat="1" applyFont="1" applyFill="1"/>
    <xf numFmtId="0" fontId="5" fillId="4" borderId="0" xfId="1" applyFont="1" applyFill="1" applyAlignment="1">
      <alignment horizontal="right"/>
    </xf>
    <xf numFmtId="0" fontId="1" fillId="4" borderId="0" xfId="1" applyFill="1"/>
    <xf numFmtId="165" fontId="1" fillId="4" borderId="0" xfId="1" applyNumberFormat="1" applyFill="1"/>
    <xf numFmtId="164" fontId="1" fillId="4" borderId="0" xfId="1" applyNumberFormat="1" applyFill="1"/>
    <xf numFmtId="165" fontId="1" fillId="0" borderId="0" xfId="1" applyNumberFormat="1"/>
    <xf numFmtId="166" fontId="1" fillId="0" borderId="0" xfId="1" applyNumberFormat="1"/>
    <xf numFmtId="166" fontId="6" fillId="0" borderId="0" xfId="1" applyNumberFormat="1" applyFont="1"/>
    <xf numFmtId="0" fontId="6" fillId="0" borderId="0" xfId="1" applyFont="1" applyAlignment="1">
      <alignment horizontal="center"/>
    </xf>
    <xf numFmtId="0" fontId="6" fillId="0" borderId="0" xfId="1" applyFont="1"/>
    <xf numFmtId="165" fontId="6" fillId="0" borderId="0" xfId="1" applyNumberFormat="1" applyFont="1" applyAlignment="1">
      <alignment horizontal="center"/>
    </xf>
    <xf numFmtId="1" fontId="6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7" fillId="0" borderId="0" xfId="1" applyFont="1"/>
    <xf numFmtId="0" fontId="7" fillId="0" borderId="0" xfId="1" applyFont="1" applyAlignment="1">
      <alignment horizontal="center"/>
    </xf>
    <xf numFmtId="0" fontId="1" fillId="0" borderId="0" xfId="1" applyAlignment="1">
      <alignment horizontal="right"/>
    </xf>
    <xf numFmtId="164" fontId="1" fillId="5" borderId="1" xfId="1" applyNumberFormat="1" applyFill="1" applyBorder="1" applyAlignment="1">
      <alignment horizontal="right"/>
    </xf>
    <xf numFmtId="165" fontId="5" fillId="0" borderId="0" xfId="1" applyNumberFormat="1" applyFont="1"/>
    <xf numFmtId="166" fontId="1" fillId="3" borderId="0" xfId="1" applyNumberFormat="1" applyFill="1"/>
    <xf numFmtId="166" fontId="1" fillId="4" borderId="0" xfId="1" applyNumberFormat="1" applyFill="1"/>
    <xf numFmtId="0" fontId="5" fillId="3" borderId="0" xfId="1" applyFont="1" applyFill="1" applyAlignment="1">
      <alignment horizontal="center"/>
    </xf>
    <xf numFmtId="0" fontId="5" fillId="4" borderId="0" xfId="1" applyFont="1" applyFill="1" applyAlignment="1">
      <alignment horizontal="center"/>
    </xf>
    <xf numFmtId="0" fontId="5" fillId="5" borderId="0" xfId="1" applyFont="1" applyFill="1" applyAlignment="1">
      <alignment horizontal="center"/>
    </xf>
    <xf numFmtId="0" fontId="5" fillId="5" borderId="0" xfId="1" applyFont="1" applyFill="1" applyAlignment="1">
      <alignment horizontal="right"/>
    </xf>
    <xf numFmtId="0" fontId="1" fillId="5" borderId="0" xfId="1" applyFill="1"/>
    <xf numFmtId="165" fontId="1" fillId="5" borderId="0" xfId="1" applyNumberFormat="1" applyFill="1"/>
    <xf numFmtId="164" fontId="1" fillId="5" borderId="0" xfId="1" applyNumberFormat="1" applyFill="1"/>
    <xf numFmtId="166" fontId="1" fillId="5" borderId="0" xfId="1" applyNumberFormat="1" applyFill="1"/>
    <xf numFmtId="164" fontId="1" fillId="0" borderId="1" xfId="1" applyNumberFormat="1" applyBorder="1" applyAlignment="1">
      <alignment horizontal="right"/>
    </xf>
    <xf numFmtId="0" fontId="1" fillId="0" borderId="1" xfId="1" applyBorder="1"/>
    <xf numFmtId="0" fontId="1" fillId="0" borderId="1" xfId="1" applyBorder="1" applyAlignment="1">
      <alignment horizontal="center"/>
    </xf>
    <xf numFmtId="164" fontId="1" fillId="5" borderId="1" xfId="1" applyNumberFormat="1" applyFill="1" applyBorder="1"/>
    <xf numFmtId="164" fontId="1" fillId="2" borderId="1" xfId="1" applyNumberFormat="1" applyFill="1" applyBorder="1"/>
    <xf numFmtId="0" fontId="1" fillId="5" borderId="1" xfId="1" applyFill="1" applyBorder="1"/>
    <xf numFmtId="2" fontId="1" fillId="2" borderId="1" xfId="1" applyNumberFormat="1" applyFill="1" applyBorder="1"/>
    <xf numFmtId="0" fontId="5" fillId="0" borderId="0" xfId="1" applyFont="1" applyAlignment="1">
      <alignment horizontal="center"/>
    </xf>
    <xf numFmtId="0" fontId="10" fillId="0" borderId="0" xfId="1" applyFont="1" applyAlignment="1">
      <alignment horizontal="center"/>
    </xf>
  </cellXfs>
  <cellStyles count="2">
    <cellStyle name="Normal" xfId="0" builtinId="0"/>
    <cellStyle name="Normal 2" xfId="1" xr:uid="{6F715D34-6EF7-4128-B01E-50F1C0F54F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'DOY109'!$BS$9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'DOY109'!$BE$10:$BE$25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'DOY109'!$BS$10:$BS$25</c:f>
              <c:numCache>
                <c:formatCode>0.0000</c:formatCode>
                <c:ptCount val="16"/>
                <c:pt idx="0">
                  <c:v>0.12279807090215734</c:v>
                </c:pt>
                <c:pt idx="1">
                  <c:v>0.12253892056738171</c:v>
                </c:pt>
                <c:pt idx="2">
                  <c:v>0.12305722123693298</c:v>
                </c:pt>
                <c:pt idx="3">
                  <c:v>0.12255381468461687</c:v>
                </c:pt>
                <c:pt idx="4">
                  <c:v>0.12218970042193363</c:v>
                </c:pt>
                <c:pt idx="5">
                  <c:v>0.12425906808014528</c:v>
                </c:pt>
                <c:pt idx="6">
                  <c:v>0.12253516147616143</c:v>
                </c:pt>
                <c:pt idx="7">
                  <c:v>0.12306098032815325</c:v>
                </c:pt>
                <c:pt idx="8">
                  <c:v>0.12467267372163103</c:v>
                </c:pt>
                <c:pt idx="9">
                  <c:v>0.12092346808268366</c:v>
                </c:pt>
                <c:pt idx="11" formatCode="0.000">
                  <c:v>0.11231748408835636</c:v>
                </c:pt>
                <c:pt idx="12" formatCode="0.000">
                  <c:v>0.12053659498914973</c:v>
                </c:pt>
                <c:pt idx="13" formatCode="0.000">
                  <c:v>0.12599495243642009</c:v>
                </c:pt>
                <c:pt idx="14" formatCode="0.000">
                  <c:v>-1.6398286305214949E-2</c:v>
                </c:pt>
                <c:pt idx="15" formatCode="0.000">
                  <c:v>0.14985465430851119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9-4EF4-8F31-9D11DDB61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906816"/>
        <c:axId val="1"/>
      </c:barChart>
      <c:catAx>
        <c:axId val="17890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906816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'DOY115'!$BS$9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'DOY115'!$BE$10:$BE$25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'DOY115'!$BS$10:$BS$25</c:f>
              <c:numCache>
                <c:formatCode>0.0000</c:formatCode>
                <c:ptCount val="16"/>
                <c:pt idx="0">
                  <c:v>0.12131819263013313</c:v>
                </c:pt>
                <c:pt idx="1">
                  <c:v>0.12159248664288752</c:v>
                </c:pt>
                <c:pt idx="2">
                  <c:v>0.12104389861737867</c:v>
                </c:pt>
                <c:pt idx="3">
                  <c:v>0.12211805985364856</c:v>
                </c:pt>
                <c:pt idx="4">
                  <c:v>0.12113425592207369</c:v>
                </c:pt>
                <c:pt idx="5">
                  <c:v>0.12088619882273641</c:v>
                </c:pt>
                <c:pt idx="6">
                  <c:v>0.12071547547470247</c:v>
                </c:pt>
                <c:pt idx="7">
                  <c:v>0.12192090978556372</c:v>
                </c:pt>
                <c:pt idx="8">
                  <c:v>0.12193476368058127</c:v>
                </c:pt>
                <c:pt idx="9">
                  <c:v>0.12070162157968493</c:v>
                </c:pt>
                <c:pt idx="11" formatCode="0.000">
                  <c:v>0.12609523809523809</c:v>
                </c:pt>
                <c:pt idx="12" formatCode="0.000">
                  <c:v>0.14135514018691589</c:v>
                </c:pt>
                <c:pt idx="13" formatCode="0.000">
                  <c:v>0.14393939393939392</c:v>
                </c:pt>
                <c:pt idx="14" formatCode="0.000">
                  <c:v>-2.3079723334546744E-2</c:v>
                </c:pt>
                <c:pt idx="15" formatCode="0.000">
                  <c:v>0.14295889375916962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2-494D-8752-D6E70678C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4157984"/>
        <c:axId val="1"/>
      </c:barChart>
      <c:catAx>
        <c:axId val="145415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4157984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'DOY120'!$BS$9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'DOY120'!$BE$10:$BE$25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'DOY120'!$BS$10:$BS$25</c:f>
              <c:numCache>
                <c:formatCode>0.0000</c:formatCode>
                <c:ptCount val="16"/>
                <c:pt idx="0">
                  <c:v>0.13283083205739388</c:v>
                </c:pt>
                <c:pt idx="1">
                  <c:v>0.13283490479411564</c:v>
                </c:pt>
                <c:pt idx="2">
                  <c:v>0.13282675932067217</c:v>
                </c:pt>
                <c:pt idx="3">
                  <c:v>0.13284183438886032</c:v>
                </c:pt>
                <c:pt idx="4">
                  <c:v>0.13181290029313694</c:v>
                </c:pt>
                <c:pt idx="5">
                  <c:v>0.13485569325444144</c:v>
                </c:pt>
                <c:pt idx="6">
                  <c:v>0.13284539037310011</c:v>
                </c:pt>
                <c:pt idx="7">
                  <c:v>0.1328162737416877</c:v>
                </c:pt>
                <c:pt idx="8">
                  <c:v>0.13353039471648839</c:v>
                </c:pt>
                <c:pt idx="9">
                  <c:v>0.13213126939829939</c:v>
                </c:pt>
                <c:pt idx="11" formatCode="0.000">
                  <c:v>0.12110726643598621</c:v>
                </c:pt>
                <c:pt idx="12" formatCode="0.000">
                  <c:v>0.10776439089692104</c:v>
                </c:pt>
                <c:pt idx="13" formatCode="0.000">
                  <c:v>0.13706992230854606</c:v>
                </c:pt>
                <c:pt idx="14" formatCode="0.000">
                  <c:v>-2.2753623188405788E-2</c:v>
                </c:pt>
                <c:pt idx="15" formatCode="0.000">
                  <c:v>0.15705285425665674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9-40D2-B7A2-22A53034C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4160864"/>
        <c:axId val="1"/>
      </c:barChart>
      <c:catAx>
        <c:axId val="1454160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4160864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'DOY126'!$BS$9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'DOY126'!$BE$10:$BE$25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'DOY126'!$BS$10:$BS$25</c:f>
              <c:numCache>
                <c:formatCode>0.0000</c:formatCode>
                <c:ptCount val="16"/>
                <c:pt idx="0">
                  <c:v>9.6088251825516807E-2</c:v>
                </c:pt>
                <c:pt idx="1">
                  <c:v>9.5191312301984701E-2</c:v>
                </c:pt>
                <c:pt idx="2">
                  <c:v>9.6985191349048872E-2</c:v>
                </c:pt>
                <c:pt idx="3">
                  <c:v>9.6308823695089307E-2</c:v>
                </c:pt>
                <c:pt idx="4">
                  <c:v>9.4484228013938742E-2</c:v>
                </c:pt>
                <c:pt idx="5">
                  <c:v>9.9075727579100395E-2</c:v>
                </c:pt>
                <c:pt idx="6">
                  <c:v>9.604356344441814E-2</c:v>
                </c:pt>
                <c:pt idx="7">
                  <c:v>9.6132940206615447E-2</c:v>
                </c:pt>
                <c:pt idx="8">
                  <c:v>9.6512415166517124E-2</c:v>
                </c:pt>
                <c:pt idx="9">
                  <c:v>9.5664088484516463E-2</c:v>
                </c:pt>
                <c:pt idx="11" formatCode="0.000">
                  <c:v>0.11891490152359713</c:v>
                </c:pt>
                <c:pt idx="12" formatCode="0.000">
                  <c:v>0.10315860215053757</c:v>
                </c:pt>
                <c:pt idx="13" formatCode="0.000">
                  <c:v>0.12975508077123496</c:v>
                </c:pt>
                <c:pt idx="14" formatCode="0.000">
                  <c:v>-1.3738140417457226E-2</c:v>
                </c:pt>
                <c:pt idx="15" formatCode="0.000">
                  <c:v>0.18501029897608026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C-4A5A-9C1B-B8BE1CF04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6252976"/>
        <c:axId val="1"/>
      </c:barChart>
      <c:catAx>
        <c:axId val="205625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252976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'DOY133'!$BS$9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'DOY133'!$BE$10:$BE$25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'DOY133'!$BS$10:$BS$25</c:f>
              <c:numCache>
                <c:formatCode>0.0000</c:formatCode>
                <c:ptCount val="16"/>
                <c:pt idx="0">
                  <c:v>0.10864958712795567</c:v>
                </c:pt>
                <c:pt idx="1">
                  <c:v>0.10759268419397972</c:v>
                </c:pt>
                <c:pt idx="2">
                  <c:v>0.10970649006193163</c:v>
                </c:pt>
                <c:pt idx="3">
                  <c:v>0.10680297340497673</c:v>
                </c:pt>
                <c:pt idx="4">
                  <c:v>0.10705289532031975</c:v>
                </c:pt>
                <c:pt idx="5">
                  <c:v>0.11368958446620644</c:v>
                </c:pt>
                <c:pt idx="6">
                  <c:v>0.1067506592115732</c:v>
                </c:pt>
                <c:pt idx="7">
                  <c:v>0.11054851504433814</c:v>
                </c:pt>
                <c:pt idx="8">
                  <c:v>0.1119096646002143</c:v>
                </c:pt>
                <c:pt idx="9">
                  <c:v>0.10538950965569704</c:v>
                </c:pt>
                <c:pt idx="11" formatCode="0.000">
                  <c:v>0.12121761188621129</c:v>
                </c:pt>
                <c:pt idx="12" formatCode="0.000">
                  <c:v>0.10977443609022557</c:v>
                </c:pt>
                <c:pt idx="13" formatCode="0.000">
                  <c:v>0.10246862501723895</c:v>
                </c:pt>
                <c:pt idx="14" formatCode="0.000">
                  <c:v>-1.5035333032626686E-2</c:v>
                </c:pt>
                <c:pt idx="15" formatCode="0.000">
                  <c:v>0.1763065052420669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A-40A5-976C-77F6F844C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6252496"/>
        <c:axId val="1"/>
      </c:barChart>
      <c:catAx>
        <c:axId val="2056252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252496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'DOY136'!$BS$9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'DOY136'!$BE$10:$BE$25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'DOY136'!$BS$10:$BS$25</c:f>
              <c:numCache>
                <c:formatCode>0.0000</c:formatCode>
                <c:ptCount val="16"/>
                <c:pt idx="0">
                  <c:v>9.0064769442460932E-2</c:v>
                </c:pt>
                <c:pt idx="1">
                  <c:v>9.0310250956396096E-2</c:v>
                </c:pt>
                <c:pt idx="2">
                  <c:v>8.981928792852574E-2</c:v>
                </c:pt>
                <c:pt idx="3">
                  <c:v>8.5202172058962536E-2</c:v>
                </c:pt>
                <c:pt idx="4">
                  <c:v>8.719278094244369E-2</c:v>
                </c:pt>
                <c:pt idx="5">
                  <c:v>0.1006713438259938</c:v>
                </c:pt>
                <c:pt idx="6">
                  <c:v>9.2170206909040583E-2</c:v>
                </c:pt>
                <c:pt idx="7">
                  <c:v>8.7959331975881239E-2</c:v>
                </c:pt>
                <c:pt idx="8">
                  <c:v>9.2160434327578297E-2</c:v>
                </c:pt>
                <c:pt idx="9">
                  <c:v>8.7969104557343539E-2</c:v>
                </c:pt>
                <c:pt idx="11" formatCode="0.000">
                  <c:v>0.11727709951905288</c:v>
                </c:pt>
                <c:pt idx="12" formatCode="0.000">
                  <c:v>9.9708643573972133E-2</c:v>
                </c:pt>
                <c:pt idx="13" formatCode="0.000">
                  <c:v>0.12647554806070829</c:v>
                </c:pt>
                <c:pt idx="14" formatCode="0.000">
                  <c:v>-2.4624713451157285E-2</c:v>
                </c:pt>
                <c:pt idx="15" formatCode="0.000">
                  <c:v>0.17950594464556036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F-4AC3-88ED-E91AA8144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2309056"/>
        <c:axId val="1"/>
      </c:barChart>
      <c:catAx>
        <c:axId val="146230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2309056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'DOY140'!$BS$9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'DOY140'!$BE$10:$BE$25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'DOY140'!$BS$10:$BS$25</c:f>
              <c:numCache>
                <c:formatCode>0.0000</c:formatCode>
                <c:ptCount val="16"/>
                <c:pt idx="0">
                  <c:v>0.11073996949863338</c:v>
                </c:pt>
                <c:pt idx="1">
                  <c:v>0.11081503402352662</c:v>
                </c:pt>
                <c:pt idx="2">
                  <c:v>0.11066490497374012</c:v>
                </c:pt>
                <c:pt idx="3">
                  <c:v>0.11094685074945128</c:v>
                </c:pt>
                <c:pt idx="4">
                  <c:v>0.1072044670757408</c:v>
                </c:pt>
                <c:pt idx="5">
                  <c:v>0.11760409309360068</c:v>
                </c:pt>
                <c:pt idx="6">
                  <c:v>0.10943854309098679</c:v>
                </c:pt>
                <c:pt idx="7">
                  <c:v>0.11204139590628</c:v>
                </c:pt>
                <c:pt idx="8">
                  <c:v>0.11346654121066008</c:v>
                </c:pt>
                <c:pt idx="9">
                  <c:v>0.10801339778660667</c:v>
                </c:pt>
                <c:pt idx="11" formatCode="0.000">
                  <c:v>0.11971104231166149</c:v>
                </c:pt>
                <c:pt idx="12" formatCode="0.000">
                  <c:v>0.10235276487337033</c:v>
                </c:pt>
                <c:pt idx="13" formatCode="0.000">
                  <c:v>0.10014388489208634</c:v>
                </c:pt>
                <c:pt idx="14" formatCode="0.000">
                  <c:v>-3.2863197387618989E-2</c:v>
                </c:pt>
                <c:pt idx="15" formatCode="0.000">
                  <c:v>0.16650205770186674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8-4B3F-87E1-93339F545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0481568"/>
        <c:axId val="1"/>
      </c:barChart>
      <c:catAx>
        <c:axId val="193048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0481568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'DOY143'!$BS$9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'DOY143'!$BE$10:$BE$25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'DOY143'!$BS$10:$BS$25</c:f>
              <c:numCache>
                <c:formatCode>0.0000</c:formatCode>
                <c:ptCount val="16"/>
                <c:pt idx="0">
                  <c:v>0.11025261016636645</c:v>
                </c:pt>
                <c:pt idx="1">
                  <c:v>0.11066472068501651</c:v>
                </c:pt>
                <c:pt idx="2">
                  <c:v>0.10984049964771639</c:v>
                </c:pt>
                <c:pt idx="3">
                  <c:v>0.10828365911293138</c:v>
                </c:pt>
                <c:pt idx="4">
                  <c:v>0.10592222388609297</c:v>
                </c:pt>
                <c:pt idx="5">
                  <c:v>0.12088233378034846</c:v>
                </c:pt>
                <c:pt idx="6">
                  <c:v>0.10868720412122714</c:v>
                </c:pt>
                <c:pt idx="7">
                  <c:v>0.11181801621150576</c:v>
                </c:pt>
                <c:pt idx="8">
                  <c:v>0.10739851513347522</c:v>
                </c:pt>
                <c:pt idx="9">
                  <c:v>0.11310670519925768</c:v>
                </c:pt>
                <c:pt idx="11" formatCode="0.000">
                  <c:v>0.11733672912497722</c:v>
                </c:pt>
                <c:pt idx="12" formatCode="0.000">
                  <c:v>9.8646665579651072E-2</c:v>
                </c:pt>
                <c:pt idx="13" formatCode="0.000">
                  <c:v>0.13151010701545776</c:v>
                </c:pt>
                <c:pt idx="14" formatCode="0.000">
                  <c:v>-3.6175897176691479E-2</c:v>
                </c:pt>
                <c:pt idx="15" formatCode="0.000">
                  <c:v>0.17936486626018969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1-4ABA-A804-D57AE6DE4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6116224"/>
        <c:axId val="1"/>
      </c:barChart>
      <c:catAx>
        <c:axId val="146611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6116224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'DOY148'!$BS$9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'DOY148'!$BE$10:$BE$25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'DOY148'!$BS$10:$BS$25</c:f>
              <c:numCache>
                <c:formatCode>0.0000</c:formatCode>
                <c:ptCount val="16"/>
                <c:pt idx="0">
                  <c:v>0.12975597860480756</c:v>
                </c:pt>
                <c:pt idx="1">
                  <c:v>0.12964406392264774</c:v>
                </c:pt>
                <c:pt idx="2">
                  <c:v>0.1298678932869673</c:v>
                </c:pt>
                <c:pt idx="3">
                  <c:v>0.11414570854586138</c:v>
                </c:pt>
                <c:pt idx="4">
                  <c:v>0.12509478867560989</c:v>
                </c:pt>
                <c:pt idx="5">
                  <c:v>0.15468862852214896</c:v>
                </c:pt>
                <c:pt idx="6">
                  <c:v>0.12668720663417343</c:v>
                </c:pt>
                <c:pt idx="7">
                  <c:v>0.13282475057544163</c:v>
                </c:pt>
                <c:pt idx="8">
                  <c:v>0.12961721116174696</c:v>
                </c:pt>
                <c:pt idx="9">
                  <c:v>0.12989474604786808</c:v>
                </c:pt>
                <c:pt idx="11" formatCode="0.000">
                  <c:v>0.11511183851609384</c:v>
                </c:pt>
                <c:pt idx="12" formatCode="0.000">
                  <c:v>9.7983616887208524E-2</c:v>
                </c:pt>
                <c:pt idx="13" formatCode="0.000">
                  <c:v>0.12412060301507537</c:v>
                </c:pt>
                <c:pt idx="14" formatCode="0.000">
                  <c:v>-2.8854314002828892E-2</c:v>
                </c:pt>
                <c:pt idx="15" formatCode="0.000">
                  <c:v>0.17069178759560219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2-4A99-A866-F2D1A2693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983648"/>
        <c:axId val="1"/>
      </c:barChart>
      <c:catAx>
        <c:axId val="23698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83648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'DOY150'!$BS$9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'DOY150'!$BE$10:$BE$25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'DOY150'!$BS$10:$BS$25</c:f>
              <c:numCache>
                <c:formatCode>0.0000</c:formatCode>
                <c:ptCount val="16"/>
                <c:pt idx="0">
                  <c:v>0.14419095933196724</c:v>
                </c:pt>
                <c:pt idx="1">
                  <c:v>0.14459942303422516</c:v>
                </c:pt>
                <c:pt idx="2">
                  <c:v>0.14378249562970935</c:v>
                </c:pt>
                <c:pt idx="3">
                  <c:v>0.12193777883396879</c:v>
                </c:pt>
                <c:pt idx="4">
                  <c:v>0.13932457661133923</c:v>
                </c:pt>
                <c:pt idx="5">
                  <c:v>0.17617690527122182</c:v>
                </c:pt>
                <c:pt idx="6">
                  <c:v>0.1405763995487648</c:v>
                </c:pt>
                <c:pt idx="7">
                  <c:v>0.1478055191151697</c:v>
                </c:pt>
                <c:pt idx="8">
                  <c:v>0.14447926050736737</c:v>
                </c:pt>
                <c:pt idx="9">
                  <c:v>0.14390265815656719</c:v>
                </c:pt>
                <c:pt idx="11" formatCode="0.000">
                  <c:v>0.11635565312843028</c:v>
                </c:pt>
                <c:pt idx="12" formatCode="0.000">
                  <c:v>0.10576771962910582</c:v>
                </c:pt>
                <c:pt idx="13" formatCode="0.000">
                  <c:v>0.10660060731980178</c:v>
                </c:pt>
                <c:pt idx="14" formatCode="0.000">
                  <c:v>-2.5382154283682869E-2</c:v>
                </c:pt>
                <c:pt idx="15" formatCode="0.000">
                  <c:v>0.1689778506261318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F-463E-8145-AA7BDD9AD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2388319"/>
        <c:axId val="1"/>
      </c:barChart>
      <c:catAx>
        <c:axId val="15523883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2388319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'DOY154'!$BS$9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'DOY154'!$BE$10:$BE$25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'DOY154'!$BS$10:$BS$25</c:f>
              <c:numCache>
                <c:formatCode>0.0000</c:formatCode>
                <c:ptCount val="16"/>
                <c:pt idx="0">
                  <c:v>0.16901813240168254</c:v>
                </c:pt>
                <c:pt idx="1">
                  <c:v>0.16802020299445752</c:v>
                </c:pt>
                <c:pt idx="2">
                  <c:v>0.17001606180890744</c:v>
                </c:pt>
                <c:pt idx="3">
                  <c:v>0.13812484343253084</c:v>
                </c:pt>
                <c:pt idx="4">
                  <c:v>0.16267445580908241</c:v>
                </c:pt>
                <c:pt idx="5">
                  <c:v>0.21259877455603429</c:v>
                </c:pt>
                <c:pt idx="6">
                  <c:v>0.16498580598182724</c:v>
                </c:pt>
                <c:pt idx="7">
                  <c:v>0.17305045882153769</c:v>
                </c:pt>
                <c:pt idx="8">
                  <c:v>0.1665506228334222</c:v>
                </c:pt>
                <c:pt idx="9">
                  <c:v>0.17148564196994279</c:v>
                </c:pt>
                <c:pt idx="11" formatCode="0.000">
                  <c:v>0.10983463881636203</c:v>
                </c:pt>
                <c:pt idx="12" formatCode="0.000">
                  <c:v>0.10186061179438662</c:v>
                </c:pt>
                <c:pt idx="13" formatCode="0.000">
                  <c:v>9.9259259259259255E-2</c:v>
                </c:pt>
                <c:pt idx="14" formatCode="0.000">
                  <c:v>-1.9788443548967381E-2</c:v>
                </c:pt>
                <c:pt idx="15" formatCode="0.000">
                  <c:v>0.16539543929305828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F-4FF2-89CD-C18D0E35F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9422943"/>
        <c:axId val="1"/>
      </c:barChart>
      <c:catAx>
        <c:axId val="1589422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9422943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'DOY157'!$BS$9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'DOY157'!$BE$10:$BE$25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'DOY157'!$BS$10:$BS$25</c:f>
              <c:numCache>
                <c:formatCode>0.0000</c:formatCode>
                <c:ptCount val="16"/>
                <c:pt idx="0">
                  <c:v>0.25316915265756557</c:v>
                </c:pt>
                <c:pt idx="1">
                  <c:v>0.25342352638997329</c:v>
                </c:pt>
                <c:pt idx="2">
                  <c:v>0.25291477892515785</c:v>
                </c:pt>
                <c:pt idx="3">
                  <c:v>0.19218396357729373</c:v>
                </c:pt>
                <c:pt idx="4">
                  <c:v>0.2454930903064573</c:v>
                </c:pt>
                <c:pt idx="5">
                  <c:v>0.32950646644005394</c:v>
                </c:pt>
                <c:pt idx="6">
                  <c:v>0.24676219435763869</c:v>
                </c:pt>
                <c:pt idx="7">
                  <c:v>0.25957611095749239</c:v>
                </c:pt>
                <c:pt idx="8">
                  <c:v>0.24750662161001102</c:v>
                </c:pt>
                <c:pt idx="9">
                  <c:v>0.25883168370512005</c:v>
                </c:pt>
                <c:pt idx="11" formatCode="0.000">
                  <c:v>0.11859548548907198</c:v>
                </c:pt>
                <c:pt idx="12" formatCode="0.000">
                  <c:v>9.8437500000000011E-2</c:v>
                </c:pt>
                <c:pt idx="13" formatCode="0.000">
                  <c:v>0.12197606315253373</c:v>
                </c:pt>
                <c:pt idx="14" formatCode="0.000">
                  <c:v>-2.5260029717682066E-2</c:v>
                </c:pt>
                <c:pt idx="15" formatCode="0.000">
                  <c:v>0.17760380263885323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F-402F-AAD6-536BE76CC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9422463"/>
        <c:axId val="1"/>
      </c:barChart>
      <c:catAx>
        <c:axId val="1589422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9422463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'DOY161'!$BS$9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'DOY161'!$BE$10:$BE$25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'DOY161'!$BS$10:$BS$25</c:f>
              <c:numCache>
                <c:formatCode>0.0000</c:formatCode>
                <c:ptCount val="16"/>
                <c:pt idx="0">
                  <c:v>0.27567282796705328</c:v>
                </c:pt>
                <c:pt idx="1">
                  <c:v>0.2751216749233365</c:v>
                </c:pt>
                <c:pt idx="2">
                  <c:v>0.27622398101077011</c:v>
                </c:pt>
                <c:pt idx="3">
                  <c:v>0.20013777472048722</c:v>
                </c:pt>
                <c:pt idx="4">
                  <c:v>0.26562134351500821</c:v>
                </c:pt>
                <c:pt idx="5">
                  <c:v>0.37131085011770965</c:v>
                </c:pt>
                <c:pt idx="6">
                  <c:v>0.26738254419275487</c:v>
                </c:pt>
                <c:pt idx="7">
                  <c:v>0.2839631117413518</c:v>
                </c:pt>
                <c:pt idx="8">
                  <c:v>0.28354420562430765</c:v>
                </c:pt>
                <c:pt idx="9">
                  <c:v>0.26780145030979891</c:v>
                </c:pt>
                <c:pt idx="11" formatCode="0.000">
                  <c:v>0.11259956553222304</c:v>
                </c:pt>
                <c:pt idx="12" formatCode="0.000">
                  <c:v>9.475679090334807E-2</c:v>
                </c:pt>
                <c:pt idx="13" formatCode="0.000">
                  <c:v>0.12491436401004796</c:v>
                </c:pt>
                <c:pt idx="14" formatCode="0.000">
                  <c:v>-2.117680500284248E-2</c:v>
                </c:pt>
                <c:pt idx="15" formatCode="0.000">
                  <c:v>0.1745282256415559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0-4B2F-ACA7-F4EA10972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4449760"/>
        <c:axId val="1"/>
      </c:barChart>
      <c:catAx>
        <c:axId val="15344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4449760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'DOY163'!$BS$9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'DOY163'!$BE$10:$BE$25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'DOY163'!$BS$10:$BS$25</c:f>
              <c:numCache>
                <c:formatCode>0.0000</c:formatCode>
                <c:ptCount val="16"/>
                <c:pt idx="0">
                  <c:v>0.31152027509676405</c:v>
                </c:pt>
                <c:pt idx="1">
                  <c:v>0.31258266533988066</c:v>
                </c:pt>
                <c:pt idx="2">
                  <c:v>0.31045788485364745</c:v>
                </c:pt>
                <c:pt idx="3">
                  <c:v>0.2334298592753313</c:v>
                </c:pt>
                <c:pt idx="4">
                  <c:v>0.30130604367620972</c:v>
                </c:pt>
                <c:pt idx="5">
                  <c:v>0.41003915375930561</c:v>
                </c:pt>
                <c:pt idx="6">
                  <c:v>0.30316370550228994</c:v>
                </c:pt>
                <c:pt idx="7">
                  <c:v>0.31987684469123823</c:v>
                </c:pt>
                <c:pt idx="8">
                  <c:v>0.31012382375372843</c:v>
                </c:pt>
                <c:pt idx="9">
                  <c:v>0.31291672643979973</c:v>
                </c:pt>
                <c:pt idx="11" formatCode="0.000">
                  <c:v>0.11242603550295854</c:v>
                </c:pt>
                <c:pt idx="12" formatCode="0.000">
                  <c:v>0.10308479305534027</c:v>
                </c:pt>
                <c:pt idx="13" formatCode="0.000">
                  <c:v>0.11144578313253019</c:v>
                </c:pt>
                <c:pt idx="14" formatCode="0.000">
                  <c:v>-2.4802785871650863E-2</c:v>
                </c:pt>
                <c:pt idx="15" formatCode="0.000">
                  <c:v>0.16683808210671977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2-47D2-A1F2-6B0E564F2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9650159"/>
        <c:axId val="1"/>
      </c:barChart>
      <c:catAx>
        <c:axId val="1549650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9650159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'DOY165'!$BS$9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'DOY165'!$BE$10:$BE$25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'DOY165'!$BS$10:$BS$25</c:f>
              <c:numCache>
                <c:formatCode>0.0000</c:formatCode>
                <c:ptCount val="16"/>
                <c:pt idx="0">
                  <c:v>0.3536918890273531</c:v>
                </c:pt>
                <c:pt idx="1">
                  <c:v>0.35422485440347085</c:v>
                </c:pt>
                <c:pt idx="2">
                  <c:v>0.35315892365123547</c:v>
                </c:pt>
                <c:pt idx="3">
                  <c:v>0.26523108456321165</c:v>
                </c:pt>
                <c:pt idx="4">
                  <c:v>0.34507334189393868</c:v>
                </c:pt>
                <c:pt idx="5">
                  <c:v>0.45938978775832356</c:v>
                </c:pt>
                <c:pt idx="6">
                  <c:v>0.3454858806275678</c:v>
                </c:pt>
                <c:pt idx="7">
                  <c:v>0.3618978974271384</c:v>
                </c:pt>
                <c:pt idx="8">
                  <c:v>0.35579638786021334</c:v>
                </c:pt>
                <c:pt idx="9">
                  <c:v>0.35158739019449292</c:v>
                </c:pt>
                <c:pt idx="11" formatCode="0.000">
                  <c:v>0.11231491513181656</c:v>
                </c:pt>
                <c:pt idx="12" formatCode="0.000">
                  <c:v>0.10389610389610386</c:v>
                </c:pt>
                <c:pt idx="13" formatCode="0.000">
                  <c:v>0.11169791391602854</c:v>
                </c:pt>
                <c:pt idx="14" formatCode="0.000">
                  <c:v>-2.5714285714285658E-2</c:v>
                </c:pt>
                <c:pt idx="15" formatCode="0.000">
                  <c:v>0.15816772216903408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8-4E59-BC9F-B001EEB4A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6127119"/>
        <c:axId val="1"/>
      </c:barChart>
      <c:catAx>
        <c:axId val="1446127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127119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'DOY167'!$BS$9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'DOY167'!$BE$10:$BE$25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'DOY167'!$BS$10:$BS$25</c:f>
              <c:numCache>
                <c:formatCode>0.0000</c:formatCode>
                <c:ptCount val="16"/>
                <c:pt idx="0">
                  <c:v>0.37004672862375504</c:v>
                </c:pt>
                <c:pt idx="1">
                  <c:v>0.36616443409837085</c:v>
                </c:pt>
                <c:pt idx="2">
                  <c:v>0.37392902314913895</c:v>
                </c:pt>
                <c:pt idx="3">
                  <c:v>0.28785197050866168</c:v>
                </c:pt>
                <c:pt idx="4">
                  <c:v>0.35833221685876521</c:v>
                </c:pt>
                <c:pt idx="5">
                  <c:v>0.47567051026882734</c:v>
                </c:pt>
                <c:pt idx="6">
                  <c:v>0.36799206866332468</c:v>
                </c:pt>
                <c:pt idx="7">
                  <c:v>0.37210138858418512</c:v>
                </c:pt>
                <c:pt idx="8">
                  <c:v>0.38206904438706085</c:v>
                </c:pt>
                <c:pt idx="9">
                  <c:v>0.35802441286044906</c:v>
                </c:pt>
                <c:pt idx="11" formatCode="0.000">
                  <c:v>0.11207045415299606</c:v>
                </c:pt>
                <c:pt idx="12" formatCode="0.000">
                  <c:v>0.10722032847846295</c:v>
                </c:pt>
                <c:pt idx="13" formatCode="0.000">
                  <c:v>7.9959514170040533E-2</c:v>
                </c:pt>
                <c:pt idx="14" formatCode="0.000">
                  <c:v>-1.5446224256292872E-2</c:v>
                </c:pt>
                <c:pt idx="15" formatCode="0.000">
                  <c:v>0.15471051039851746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7-453A-B6F8-F0F775C0C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6128559"/>
        <c:axId val="1"/>
      </c:barChart>
      <c:catAx>
        <c:axId val="1446128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128559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'DOY168'!$BS$9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'DOY168'!$BE$10:$BE$25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'DOY168'!$BS$10:$BS$25</c:f>
              <c:numCache>
                <c:formatCode>0.0000</c:formatCode>
                <c:ptCount val="16"/>
                <c:pt idx="0">
                  <c:v>0.39569616153728243</c:v>
                </c:pt>
                <c:pt idx="1">
                  <c:v>0.39354536650851435</c:v>
                </c:pt>
                <c:pt idx="2">
                  <c:v>0.39784695656605024</c:v>
                </c:pt>
                <c:pt idx="3">
                  <c:v>0.32164298305211392</c:v>
                </c:pt>
                <c:pt idx="4">
                  <c:v>0.38388809460113393</c:v>
                </c:pt>
                <c:pt idx="5">
                  <c:v>0.49336547389474739</c:v>
                </c:pt>
                <c:pt idx="6">
                  <c:v>0.39525924955315245</c:v>
                </c:pt>
                <c:pt idx="7">
                  <c:v>0.39613307352141219</c:v>
                </c:pt>
                <c:pt idx="8">
                  <c:v>0.40286486879971778</c:v>
                </c:pt>
                <c:pt idx="9">
                  <c:v>0.38852745427484692</c:v>
                </c:pt>
                <c:pt idx="11" formatCode="0.000">
                  <c:v>0.11305616338439101</c:v>
                </c:pt>
                <c:pt idx="12" formatCode="0.000">
                  <c:v>9.8695862180003258E-2</c:v>
                </c:pt>
                <c:pt idx="13" formatCode="0.000">
                  <c:v>0.13065212451715519</c:v>
                </c:pt>
                <c:pt idx="14" formatCode="0.000">
                  <c:v>-2.4978466838931991E-2</c:v>
                </c:pt>
                <c:pt idx="15" formatCode="0.000">
                  <c:v>0.15863969849982504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5-435F-B312-CC2E623DC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777760"/>
        <c:axId val="1"/>
      </c:barChart>
      <c:catAx>
        <c:axId val="153577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5777760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'DOY170'!$BS$9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'DOY170'!$BE$10:$BE$25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'DOY170'!$BS$10:$BS$25</c:f>
              <c:numCache>
                <c:formatCode>0.0000</c:formatCode>
                <c:ptCount val="16"/>
                <c:pt idx="0">
                  <c:v>0.48838892315493843</c:v>
                </c:pt>
                <c:pt idx="1">
                  <c:v>0.53070258614731913</c:v>
                </c:pt>
                <c:pt idx="2">
                  <c:v>0.44607526016255761</c:v>
                </c:pt>
                <c:pt idx="3">
                  <c:v>0.38250187548641129</c:v>
                </c:pt>
                <c:pt idx="4">
                  <c:v>0.47018571883003368</c:v>
                </c:pt>
                <c:pt idx="5">
                  <c:v>0.6306823794732751</c:v>
                </c:pt>
                <c:pt idx="6">
                  <c:v>0.48211051625070894</c:v>
                </c:pt>
                <c:pt idx="7">
                  <c:v>0.49466733005916785</c:v>
                </c:pt>
                <c:pt idx="8">
                  <c:v>0.50335077088037472</c:v>
                </c:pt>
                <c:pt idx="9">
                  <c:v>0.47342707542950213</c:v>
                </c:pt>
                <c:pt idx="11" formatCode="0.000">
                  <c:v>0.11397459165154263</c:v>
                </c:pt>
                <c:pt idx="12" formatCode="0.000">
                  <c:v>0.10232558139534884</c:v>
                </c:pt>
                <c:pt idx="13" formatCode="0.000">
                  <c:v>0.13133694883282243</c:v>
                </c:pt>
                <c:pt idx="14" formatCode="0.000">
                  <c:v>-2.5659301496792609E-2</c:v>
                </c:pt>
                <c:pt idx="15" formatCode="0.000">
                  <c:v>0.17237852815779517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7-4790-B0F0-8C6AAB132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776800"/>
        <c:axId val="1"/>
      </c:barChart>
      <c:catAx>
        <c:axId val="153577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5776800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'DOY172'!$BS$9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'DOY172'!$BE$10:$BE$25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'DOY172'!$BS$10:$BS$25</c:f>
              <c:numCache>
                <c:formatCode>0.0000</c:formatCode>
                <c:ptCount val="16"/>
                <c:pt idx="0">
                  <c:v>0.49073992682567436</c:v>
                </c:pt>
                <c:pt idx="1">
                  <c:v>0.49542066970780357</c:v>
                </c:pt>
                <c:pt idx="2">
                  <c:v>0.48605918394354536</c:v>
                </c:pt>
                <c:pt idx="3">
                  <c:v>0.4029545197275195</c:v>
                </c:pt>
                <c:pt idx="4">
                  <c:v>0.47399923242457664</c:v>
                </c:pt>
                <c:pt idx="5">
                  <c:v>0.61200672272602497</c:v>
                </c:pt>
                <c:pt idx="6">
                  <c:v>0.48779279799645819</c:v>
                </c:pt>
                <c:pt idx="7">
                  <c:v>0.49368705565489063</c:v>
                </c:pt>
                <c:pt idx="8">
                  <c:v>0.50068819063710424</c:v>
                </c:pt>
                <c:pt idx="9">
                  <c:v>0.48079166301424447</c:v>
                </c:pt>
                <c:pt idx="11" formatCode="0.000">
                  <c:v>0.11277926720285973</c:v>
                </c:pt>
                <c:pt idx="12" formatCode="0.000">
                  <c:v>9.4455536783904157E-2</c:v>
                </c:pt>
                <c:pt idx="13" formatCode="0.000">
                  <c:v>0.11151938269336763</c:v>
                </c:pt>
                <c:pt idx="14" formatCode="0.000">
                  <c:v>-2.1191864599630163E-2</c:v>
                </c:pt>
                <c:pt idx="15" formatCode="0.000">
                  <c:v>0.16782206156640692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F-4AA0-954B-6A5D16653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4697407"/>
        <c:axId val="1"/>
      </c:barChart>
      <c:catAx>
        <c:axId val="1544697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4697407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FISE 2002 - Exotech NDVI by Trt</a:t>
            </a:r>
          </a:p>
        </c:rich>
      </c:tx>
      <c:layout>
        <c:manualLayout>
          <c:xMode val="edge"/>
          <c:yMode val="edge"/>
          <c:x val="0.22247922347561516"/>
          <c:y val="3.73146848984694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79213115299749"/>
          <c:y val="0.24627692032989851"/>
          <c:w val="0.6809212597283979"/>
          <c:h val="0.42538740784255197"/>
        </c:manualLayout>
      </c:layout>
      <c:barChart>
        <c:barDir val="col"/>
        <c:grouping val="stacked"/>
        <c:varyColors val="0"/>
        <c:ser>
          <c:idx val="0"/>
          <c:order val="0"/>
          <c:tx>
            <c:v>Mean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'DOY175'!$BE$10:$BE$26</c:f>
              <c:strCache>
                <c:ptCount val="17"/>
                <c:pt idx="0">
                  <c:v>FSH</c:v>
                </c:pt>
                <c:pt idx="1">
                  <c:v>FSL</c:v>
                </c:pt>
                <c:pt idx="2">
                  <c:v>FTH</c:v>
                </c:pt>
                <c:pt idx="3">
                  <c:v>FTL</c:v>
                </c:pt>
                <c:pt idx="4">
                  <c:v>FDH</c:v>
                </c:pt>
                <c:pt idx="5">
                  <c:v>FDL</c:v>
                </c:pt>
                <c:pt idx="6">
                  <c:v>NSH</c:v>
                </c:pt>
                <c:pt idx="7">
                  <c:v>NSL</c:v>
                </c:pt>
                <c:pt idx="8">
                  <c:v>NTH</c:v>
                </c:pt>
                <c:pt idx="9">
                  <c:v>NTL</c:v>
                </c:pt>
                <c:pt idx="10">
                  <c:v>NDH</c:v>
                </c:pt>
                <c:pt idx="11">
                  <c:v>NDL</c:v>
                </c:pt>
                <c:pt idx="12">
                  <c:v>#N/A</c:v>
                </c:pt>
                <c:pt idx="13">
                  <c:v>#N/A</c:v>
                </c:pt>
                <c:pt idx="14">
                  <c:v>S Tray</c:v>
                </c:pt>
                <c:pt idx="15">
                  <c:v>DS</c:v>
                </c:pt>
                <c:pt idx="16">
                  <c:v>WS</c:v>
                </c:pt>
              </c:strCache>
            </c:strRef>
          </c:cat>
          <c:val>
            <c:numRef>
              <c:f>'DOY175'!$BT$10:$BT$26</c:f>
              <c:numCache>
                <c:formatCode>0.000</c:formatCode>
                <c:ptCount val="17"/>
                <c:pt idx="0">
                  <c:v>0.51566386420102839</c:v>
                </c:pt>
                <c:pt idx="1">
                  <c:v>0.49145475364091606</c:v>
                </c:pt>
                <c:pt idx="2">
                  <c:v>0.60215518179038263</c:v>
                </c:pt>
                <c:pt idx="3">
                  <c:v>0.59622323328573024</c:v>
                </c:pt>
                <c:pt idx="4">
                  <c:v>0.6748477785363296</c:v>
                </c:pt>
                <c:pt idx="5">
                  <c:v>0.6249042273816251</c:v>
                </c:pt>
                <c:pt idx="6">
                  <c:v>0.40609071606810609</c:v>
                </c:pt>
                <c:pt idx="7">
                  <c:v>0.40377200776012301</c:v>
                </c:pt>
                <c:pt idx="8">
                  <c:v>0.50830922873153916</c:v>
                </c:pt>
                <c:pt idx="9">
                  <c:v>0.53373392551661358</c:v>
                </c:pt>
                <c:pt idx="10">
                  <c:v>0.73920090115081671</c:v>
                </c:pt>
                <c:pt idx="11">
                  <c:v>0.73375093411104497</c:v>
                </c:pt>
                <c:pt idx="14">
                  <c:v>0.11322081575246135</c:v>
                </c:pt>
                <c:pt idx="15">
                  <c:v>9.5598349381017855E-2</c:v>
                </c:pt>
                <c:pt idx="16">
                  <c:v>0.10117780615864912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A-4F29-82C0-041472928156}"/>
            </c:ext>
          </c:extLst>
        </c:ser>
        <c:ser>
          <c:idx val="1"/>
          <c:order val="1"/>
          <c:tx>
            <c:v>StdError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'DOY175'!$BE$10:$BE$26</c:f>
              <c:strCache>
                <c:ptCount val="17"/>
                <c:pt idx="0">
                  <c:v>FSH</c:v>
                </c:pt>
                <c:pt idx="1">
                  <c:v>FSL</c:v>
                </c:pt>
                <c:pt idx="2">
                  <c:v>FTH</c:v>
                </c:pt>
                <c:pt idx="3">
                  <c:v>FTL</c:v>
                </c:pt>
                <c:pt idx="4">
                  <c:v>FDH</c:v>
                </c:pt>
                <c:pt idx="5">
                  <c:v>FDL</c:v>
                </c:pt>
                <c:pt idx="6">
                  <c:v>NSH</c:v>
                </c:pt>
                <c:pt idx="7">
                  <c:v>NSL</c:v>
                </c:pt>
                <c:pt idx="8">
                  <c:v>NTH</c:v>
                </c:pt>
                <c:pt idx="9">
                  <c:v>NTL</c:v>
                </c:pt>
                <c:pt idx="10">
                  <c:v>NDH</c:v>
                </c:pt>
                <c:pt idx="11">
                  <c:v>NDL</c:v>
                </c:pt>
                <c:pt idx="12">
                  <c:v>#N/A</c:v>
                </c:pt>
                <c:pt idx="13">
                  <c:v>#N/A</c:v>
                </c:pt>
                <c:pt idx="14">
                  <c:v>S Tray</c:v>
                </c:pt>
                <c:pt idx="15">
                  <c:v>DS</c:v>
                </c:pt>
                <c:pt idx="16">
                  <c:v>WS</c:v>
                </c:pt>
              </c:strCache>
            </c:strRef>
          </c:cat>
          <c:val>
            <c:numRef>
              <c:f>'DOY175'!$BU$10:$BU$26</c:f>
              <c:numCache>
                <c:formatCode>0.0000</c:formatCode>
                <c:ptCount val="17"/>
                <c:pt idx="0">
                  <c:v>1.7151178286767599E-2</c:v>
                </c:pt>
                <c:pt idx="1">
                  <c:v>6.265627938789628E-2</c:v>
                </c:pt>
                <c:pt idx="2">
                  <c:v>2.4923351519827282E-2</c:v>
                </c:pt>
                <c:pt idx="3">
                  <c:v>1.1961742965185426E-2</c:v>
                </c:pt>
                <c:pt idx="4">
                  <c:v>6.370592279015741E-2</c:v>
                </c:pt>
                <c:pt idx="5">
                  <c:v>4.202946194841517E-3</c:v>
                </c:pt>
                <c:pt idx="6">
                  <c:v>4.2413111350126292E-2</c:v>
                </c:pt>
                <c:pt idx="7">
                  <c:v>1.3182015228382804E-2</c:v>
                </c:pt>
                <c:pt idx="8">
                  <c:v>2.5857193710788186E-2</c:v>
                </c:pt>
                <c:pt idx="9">
                  <c:v>2.7240647284834611E-2</c:v>
                </c:pt>
                <c:pt idx="10">
                  <c:v>8.1675199018149125E-3</c:v>
                </c:pt>
                <c:pt idx="11">
                  <c:v>4.2080989208798103E-3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1A-4F29-82C0-041472928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458832"/>
        <c:axId val="1"/>
      </c:barChart>
      <c:catAx>
        <c:axId val="1931458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Treatment</a:t>
                </a:r>
              </a:p>
            </c:rich>
          </c:tx>
          <c:layout>
            <c:manualLayout>
              <c:xMode val="edge"/>
              <c:yMode val="edge"/>
              <c:x val="0.43372212253326992"/>
              <c:y val="0.858237752664797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NDVI</a:t>
                </a:r>
              </a:p>
            </c:rich>
          </c:tx>
          <c:layout>
            <c:manualLayout>
              <c:xMode val="edge"/>
              <c:yMode val="edge"/>
              <c:x val="3.5956238137473152E-2"/>
              <c:y val="0.3955356599237763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1458832"/>
        <c:crosses val="autoZero"/>
        <c:crossBetween val="between"/>
        <c:majorUnit val="0.2"/>
        <c:minorUnit val="0.0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71912476274946313"/>
          <c:y val="0.27612866824867405"/>
          <c:w val="0.10562144952882739"/>
          <c:h val="0.100749649225867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'DOY178'!$BS$9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'DOY178'!$BE$10:$BE$25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'DOY178'!$BS$10:$BS$25</c:f>
              <c:numCache>
                <c:formatCode>0.0000</c:formatCode>
                <c:ptCount val="16"/>
                <c:pt idx="0">
                  <c:v>0.58442474199068173</c:v>
                </c:pt>
                <c:pt idx="1">
                  <c:v>0.5965457881355557</c:v>
                </c:pt>
                <c:pt idx="2">
                  <c:v>0.57230369584580743</c:v>
                </c:pt>
                <c:pt idx="3">
                  <c:v>0.5299706041005009</c:v>
                </c:pt>
                <c:pt idx="4">
                  <c:v>0.57116694639794541</c:v>
                </c:pt>
                <c:pt idx="5">
                  <c:v>0.66539447106633454</c:v>
                </c:pt>
                <c:pt idx="6">
                  <c:v>0.5851753444197616</c:v>
                </c:pt>
                <c:pt idx="7">
                  <c:v>0.58367413956160163</c:v>
                </c:pt>
                <c:pt idx="8">
                  <c:v>0.59415202797189992</c:v>
                </c:pt>
                <c:pt idx="9">
                  <c:v>0.57469745600946331</c:v>
                </c:pt>
                <c:pt idx="11" formatCode="0.000">
                  <c:v>0.10053126277073968</c:v>
                </c:pt>
                <c:pt idx="12" formatCode="0.000">
                  <c:v>0.10916916655797573</c:v>
                </c:pt>
                <c:pt idx="13" formatCode="0.000">
                  <c:v>0.1481010357986553</c:v>
                </c:pt>
                <c:pt idx="14" formatCode="0.000">
                  <c:v>-1.8833965417496944E-2</c:v>
                </c:pt>
                <c:pt idx="15" formatCode="0.000">
                  <c:v>0.1609222641032127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6-458B-98FD-A36C598D8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5801727"/>
        <c:axId val="1"/>
      </c:barChart>
      <c:catAx>
        <c:axId val="1555801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5801727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'DOY179'!$BS$9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'DOY179'!$BE$10:$BE$25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'DOY179'!$BS$10:$BS$25</c:f>
              <c:numCache>
                <c:formatCode>0.0000</c:formatCode>
                <c:ptCount val="16"/>
                <c:pt idx="0">
                  <c:v>0.67631875043067113</c:v>
                </c:pt>
                <c:pt idx="1">
                  <c:v>0.73278785556377279</c:v>
                </c:pt>
                <c:pt idx="2">
                  <c:v>0.61984964529756958</c:v>
                </c:pt>
                <c:pt idx="3">
                  <c:v>0.60778639709749982</c:v>
                </c:pt>
                <c:pt idx="4">
                  <c:v>0.6597430796562207</c:v>
                </c:pt>
                <c:pt idx="5">
                  <c:v>0.77800244531274365</c:v>
                </c:pt>
                <c:pt idx="6">
                  <c:v>0.67567004676338283</c:v>
                </c:pt>
                <c:pt idx="7">
                  <c:v>0.67696745409795955</c:v>
                </c:pt>
                <c:pt idx="8">
                  <c:v>0.69971027825289034</c:v>
                </c:pt>
                <c:pt idx="9">
                  <c:v>0.65292722260845204</c:v>
                </c:pt>
                <c:pt idx="11" formatCode="0.000">
                  <c:v>0.10717480765789947</c:v>
                </c:pt>
                <c:pt idx="12" formatCode="0.000">
                  <c:v>0.10085632730732642</c:v>
                </c:pt>
                <c:pt idx="13" formatCode="0.000">
                  <c:v>0.10032687955745534</c:v>
                </c:pt>
                <c:pt idx="14" formatCode="0.000">
                  <c:v>-2.8351067628365319E-2</c:v>
                </c:pt>
                <c:pt idx="15" formatCode="0.000">
                  <c:v>0.16509095624397907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6-4D54-9B29-00BD5D526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459312"/>
        <c:axId val="1"/>
      </c:barChart>
      <c:catAx>
        <c:axId val="193145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1459312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'DOY182'!$BS$9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'DOY182'!$BE$10:$BE$25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'DOY182'!$BS$10:$BS$25</c:f>
              <c:numCache>
                <c:formatCode>0.0000</c:formatCode>
                <c:ptCount val="16"/>
                <c:pt idx="0">
                  <c:v>0.67283331946016767</c:v>
                </c:pt>
                <c:pt idx="1">
                  <c:v>0.69527208318769196</c:v>
                </c:pt>
                <c:pt idx="2">
                  <c:v>0.65039455573264315</c:v>
                </c:pt>
                <c:pt idx="3">
                  <c:v>0.58380726486897749</c:v>
                </c:pt>
                <c:pt idx="4">
                  <c:v>0.67540636250400687</c:v>
                </c:pt>
                <c:pt idx="5">
                  <c:v>0.7567132879636792</c:v>
                </c:pt>
                <c:pt idx="6">
                  <c:v>0.6703132241562767</c:v>
                </c:pt>
                <c:pt idx="7">
                  <c:v>0.67535341476405841</c:v>
                </c:pt>
                <c:pt idx="8">
                  <c:v>0.68722730828517475</c:v>
                </c:pt>
                <c:pt idx="9">
                  <c:v>0.65843933063516047</c:v>
                </c:pt>
                <c:pt idx="11" formatCode="0.000">
                  <c:v>0.10436223081170624</c:v>
                </c:pt>
                <c:pt idx="12" formatCode="0.000">
                  <c:v>0.10843014596365799</c:v>
                </c:pt>
                <c:pt idx="13" formatCode="0.000">
                  <c:v>0.11453974895397491</c:v>
                </c:pt>
                <c:pt idx="14" formatCode="0.000">
                  <c:v>-2.374409920383292E-2</c:v>
                </c:pt>
                <c:pt idx="15" formatCode="0.000">
                  <c:v>0.15086577876017995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3-415D-94CB-C62D71470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9168832"/>
        <c:axId val="1"/>
      </c:barChart>
      <c:catAx>
        <c:axId val="195916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9168832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'DOY184'!$BS$9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'DOY184'!$BE$10:$BE$25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'DOY184'!$BS$10:$BS$25</c:f>
              <c:numCache>
                <c:formatCode>0.0000</c:formatCode>
                <c:ptCount val="16"/>
                <c:pt idx="0">
                  <c:v>0.67907164179538282</c:v>
                </c:pt>
                <c:pt idx="1">
                  <c:v>0.70347862312327658</c:v>
                </c:pt>
                <c:pt idx="2">
                  <c:v>0.65466466046748883</c:v>
                </c:pt>
                <c:pt idx="3">
                  <c:v>0.65471985868421745</c:v>
                </c:pt>
                <c:pt idx="4">
                  <c:v>0.6527320809675039</c:v>
                </c:pt>
                <c:pt idx="5">
                  <c:v>0.75610254656230613</c:v>
                </c:pt>
                <c:pt idx="6">
                  <c:v>0.67492167991453078</c:v>
                </c:pt>
                <c:pt idx="7">
                  <c:v>0.68322160367623475</c:v>
                </c:pt>
                <c:pt idx="8">
                  <c:v>0.68469357787524643</c:v>
                </c:pt>
                <c:pt idx="9">
                  <c:v>0.67344970571551921</c:v>
                </c:pt>
                <c:pt idx="11" formatCode="0.000">
                  <c:v>0.1172261970280682</c:v>
                </c:pt>
                <c:pt idx="12" formatCode="0.000">
                  <c:v>0.11002527379949456</c:v>
                </c:pt>
                <c:pt idx="13" formatCode="0.000">
                  <c:v>0.13093077521389679</c:v>
                </c:pt>
                <c:pt idx="14" formatCode="0.000">
                  <c:v>-2.0726009344674712E-2</c:v>
                </c:pt>
                <c:pt idx="15" formatCode="0.000">
                  <c:v>0.17235448466613643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3-4F32-8389-BBCCEE192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545519"/>
        <c:axId val="1"/>
      </c:barChart>
      <c:catAx>
        <c:axId val="1563545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3545519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FISE 2002 - Exotech NDVI by Trt</a:t>
            </a:r>
          </a:p>
        </c:rich>
      </c:tx>
      <c:layout>
        <c:manualLayout>
          <c:xMode val="edge"/>
          <c:yMode val="edge"/>
          <c:x val="0.22247215422243047"/>
          <c:y val="3.73135008189657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02267163653402"/>
          <c:y val="0.24626910540517397"/>
          <c:w val="0.67191084962127989"/>
          <c:h val="0.40671715892672672"/>
        </c:manualLayout>
      </c:layout>
      <c:barChart>
        <c:barDir val="col"/>
        <c:grouping val="stacked"/>
        <c:varyColors val="0"/>
        <c:ser>
          <c:idx val="0"/>
          <c:order val="0"/>
          <c:tx>
            <c:v>Mean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'DOY185'!$BE$10:$BE$29</c:f>
              <c:strCache>
                <c:ptCount val="19"/>
                <c:pt idx="0">
                  <c:v>FSH</c:v>
                </c:pt>
                <c:pt idx="1">
                  <c:v>FSL</c:v>
                </c:pt>
                <c:pt idx="2">
                  <c:v>FTH</c:v>
                </c:pt>
                <c:pt idx="3">
                  <c:v>FTL</c:v>
                </c:pt>
                <c:pt idx="4">
                  <c:v>FDH</c:v>
                </c:pt>
                <c:pt idx="5">
                  <c:v>FDL</c:v>
                </c:pt>
                <c:pt idx="6">
                  <c:v>NSH</c:v>
                </c:pt>
                <c:pt idx="7">
                  <c:v>NSL</c:v>
                </c:pt>
                <c:pt idx="8">
                  <c:v>NTH</c:v>
                </c:pt>
                <c:pt idx="9">
                  <c:v>NTL</c:v>
                </c:pt>
                <c:pt idx="10">
                  <c:v>NDH</c:v>
                </c:pt>
                <c:pt idx="11">
                  <c:v>NDL</c:v>
                </c:pt>
                <c:pt idx="12">
                  <c:v>Early</c:v>
                </c:pt>
                <c:pt idx="13">
                  <c:v>Late</c:v>
                </c:pt>
                <c:pt idx="14">
                  <c:v>S Tray</c:v>
                </c:pt>
                <c:pt idx="15">
                  <c:v>DS</c:v>
                </c:pt>
                <c:pt idx="16">
                  <c:v>WS</c:v>
                </c:pt>
                <c:pt idx="17">
                  <c:v>Gray</c:v>
                </c:pt>
                <c:pt idx="18">
                  <c:v>Panel</c:v>
                </c:pt>
              </c:strCache>
            </c:strRef>
          </c:cat>
          <c:val>
            <c:numRef>
              <c:f>'DOY185'!$BT$10:$BT$29</c:f>
              <c:numCache>
                <c:formatCode>0.000</c:formatCode>
                <c:ptCount val="20"/>
                <c:pt idx="0">
                  <c:v>0.82122549303612025</c:v>
                </c:pt>
                <c:pt idx="1">
                  <c:v>0.80333589026018548</c:v>
                </c:pt>
                <c:pt idx="2">
                  <c:v>0.82519643504692808</c:v>
                </c:pt>
                <c:pt idx="3">
                  <c:v>0.83650061600283632</c:v>
                </c:pt>
                <c:pt idx="4">
                  <c:v>0.83806923705519654</c:v>
                </c:pt>
                <c:pt idx="5">
                  <c:v>0.81458727238932727</c:v>
                </c:pt>
                <c:pt idx="6">
                  <c:v>0.6365515547584355</c:v>
                </c:pt>
                <c:pt idx="7">
                  <c:v>0.69169503774401442</c:v>
                </c:pt>
                <c:pt idx="8">
                  <c:v>0.68250186787454303</c:v>
                </c:pt>
                <c:pt idx="9">
                  <c:v>0.7150077361132392</c:v>
                </c:pt>
                <c:pt idx="10">
                  <c:v>0.86919922840519193</c:v>
                </c:pt>
                <c:pt idx="11">
                  <c:v>0.8626714344715618</c:v>
                </c:pt>
                <c:pt idx="12">
                  <c:v>0.48550088834819749</c:v>
                </c:pt>
                <c:pt idx="13">
                  <c:v>0.76803159215304095</c:v>
                </c:pt>
                <c:pt idx="14">
                  <c:v>0.10089841050449207</c:v>
                </c:pt>
                <c:pt idx="15">
                  <c:v>0.10339078933128695</c:v>
                </c:pt>
                <c:pt idx="16">
                  <c:v>0.13736911742877272</c:v>
                </c:pt>
                <c:pt idx="17">
                  <c:v>-2.379421221864951E-2</c:v>
                </c:pt>
                <c:pt idx="18">
                  <c:v>0.15608565362511126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A-4854-AD83-F82456F3C27A}"/>
            </c:ext>
          </c:extLst>
        </c:ser>
        <c:ser>
          <c:idx val="1"/>
          <c:order val="1"/>
          <c:tx>
            <c:v>StdError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'DOY185'!$BE$10:$BE$29</c:f>
              <c:strCache>
                <c:ptCount val="19"/>
                <c:pt idx="0">
                  <c:v>FSH</c:v>
                </c:pt>
                <c:pt idx="1">
                  <c:v>FSL</c:v>
                </c:pt>
                <c:pt idx="2">
                  <c:v>FTH</c:v>
                </c:pt>
                <c:pt idx="3">
                  <c:v>FTL</c:v>
                </c:pt>
                <c:pt idx="4">
                  <c:v>FDH</c:v>
                </c:pt>
                <c:pt idx="5">
                  <c:v>FDL</c:v>
                </c:pt>
                <c:pt idx="6">
                  <c:v>NSH</c:v>
                </c:pt>
                <c:pt idx="7">
                  <c:v>NSL</c:v>
                </c:pt>
                <c:pt idx="8">
                  <c:v>NTH</c:v>
                </c:pt>
                <c:pt idx="9">
                  <c:v>NTL</c:v>
                </c:pt>
                <c:pt idx="10">
                  <c:v>NDH</c:v>
                </c:pt>
                <c:pt idx="11">
                  <c:v>NDL</c:v>
                </c:pt>
                <c:pt idx="12">
                  <c:v>Early</c:v>
                </c:pt>
                <c:pt idx="13">
                  <c:v>Late</c:v>
                </c:pt>
                <c:pt idx="14">
                  <c:v>S Tray</c:v>
                </c:pt>
                <c:pt idx="15">
                  <c:v>DS</c:v>
                </c:pt>
                <c:pt idx="16">
                  <c:v>WS</c:v>
                </c:pt>
                <c:pt idx="17">
                  <c:v>Gray</c:v>
                </c:pt>
                <c:pt idx="18">
                  <c:v>Panel</c:v>
                </c:pt>
              </c:strCache>
            </c:strRef>
          </c:cat>
          <c:val>
            <c:numRef>
              <c:f>'DOY185'!$BU$10:$BU$29</c:f>
              <c:numCache>
                <c:formatCode>0.0000</c:formatCode>
                <c:ptCount val="20"/>
                <c:pt idx="0">
                  <c:v>9.1888598045460346E-3</c:v>
                </c:pt>
                <c:pt idx="1">
                  <c:v>4.1977266528381234E-2</c:v>
                </c:pt>
                <c:pt idx="2">
                  <c:v>1.4875682176356202E-2</c:v>
                </c:pt>
                <c:pt idx="3">
                  <c:v>8.169132243525187E-3</c:v>
                </c:pt>
                <c:pt idx="4">
                  <c:v>2.8545427531386947E-2</c:v>
                </c:pt>
                <c:pt idx="5">
                  <c:v>1.1361465937714366E-2</c:v>
                </c:pt>
                <c:pt idx="6">
                  <c:v>0.11091570494010637</c:v>
                </c:pt>
                <c:pt idx="7">
                  <c:v>6.7591737887486403E-2</c:v>
                </c:pt>
                <c:pt idx="8">
                  <c:v>5.4605807044740759E-2</c:v>
                </c:pt>
                <c:pt idx="9">
                  <c:v>5.2757675560995462E-2</c:v>
                </c:pt>
                <c:pt idx="10">
                  <c:v>1.1284952440552831E-3</c:v>
                </c:pt>
                <c:pt idx="11">
                  <c:v>2.3445399693328706E-3</c:v>
                </c:pt>
                <c:pt idx="12">
                  <c:v>1.4089946349020136E-2</c:v>
                </c:pt>
                <c:pt idx="13">
                  <c:v>5.1478304171181481E-2</c:v>
                </c:pt>
                <c:pt idx="14">
                  <c:v>0</c:v>
                </c:pt>
                <c:pt idx="15">
                  <c:v>5.3077929616401898E-4</c:v>
                </c:pt>
                <c:pt idx="16">
                  <c:v>2.5922725326172342E-3</c:v>
                </c:pt>
                <c:pt idx="17">
                  <c:v>0</c:v>
                </c:pt>
                <c:pt idx="18">
                  <c:v>2.1698012523782722E-3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A-4854-AD83-F82456F3C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480192"/>
        <c:axId val="1"/>
      </c:barChart>
      <c:catAx>
        <c:axId val="193480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Treatment</a:t>
                </a:r>
              </a:p>
            </c:rich>
          </c:tx>
          <c:layout>
            <c:manualLayout>
              <c:xMode val="edge"/>
              <c:yMode val="edge"/>
              <c:x val="0.44044992149087242"/>
              <c:y val="0.839553768426729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NDVI</a:t>
                </a:r>
              </a:p>
            </c:rich>
          </c:tx>
          <c:layout>
            <c:manualLayout>
              <c:xMode val="edge"/>
              <c:yMode val="edge"/>
              <c:x val="4.7191063016879191E-2"/>
              <c:y val="0.3843290584353472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480192"/>
        <c:crosses val="autoZero"/>
        <c:crossBetween val="between"/>
        <c:majorUnit val="0.2"/>
        <c:minorUnit val="0.0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71910191263815904"/>
          <c:y val="0.27238855597845002"/>
          <c:w val="0.10561809341872962"/>
          <c:h val="0.100746452211207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'DOY189'!$BS$9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'DOY189'!$BE$10:$BE$25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'DOY189'!$BS$10:$BS$25</c:f>
              <c:numCache>
                <c:formatCode>0.0000</c:formatCode>
                <c:ptCount val="16"/>
                <c:pt idx="0">
                  <c:v>0.76928292145292831</c:v>
                </c:pt>
                <c:pt idx="1">
                  <c:v>0.7932749303458333</c:v>
                </c:pt>
                <c:pt idx="2">
                  <c:v>0.74529091256002344</c:v>
                </c:pt>
                <c:pt idx="3">
                  <c:v>0.737486720529138</c:v>
                </c:pt>
                <c:pt idx="4">
                  <c:v>0.7544065218395305</c:v>
                </c:pt>
                <c:pt idx="5">
                  <c:v>0.8308319216035146</c:v>
                </c:pt>
                <c:pt idx="6">
                  <c:v>0.76775921210049092</c:v>
                </c:pt>
                <c:pt idx="7">
                  <c:v>0.77080663080536593</c:v>
                </c:pt>
                <c:pt idx="8">
                  <c:v>0.77320313515312822</c:v>
                </c:pt>
                <c:pt idx="9">
                  <c:v>0.76536270775272841</c:v>
                </c:pt>
                <c:pt idx="11">
                  <c:v>0.11008522727272729</c:v>
                </c:pt>
                <c:pt idx="12">
                  <c:v>0.11026526679323401</c:v>
                </c:pt>
                <c:pt idx="13">
                  <c:v>0.51034996971678959</c:v>
                </c:pt>
                <c:pt idx="14">
                  <c:v>-2.5186782715859161E-2</c:v>
                </c:pt>
                <c:pt idx="15">
                  <c:v>0.14822804179114829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D-4846-845E-C56045774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9004479"/>
        <c:axId val="1"/>
      </c:barChart>
      <c:catAx>
        <c:axId val="1549004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9004479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'DOY191'!$BS$9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'DOY191'!$BE$10:$BE$25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'DOY191'!$BS$10:$BS$25</c:f>
              <c:numCache>
                <c:formatCode>0.0000</c:formatCode>
                <c:ptCount val="16"/>
                <c:pt idx="0">
                  <c:v>0.84458265159989176</c:v>
                </c:pt>
                <c:pt idx="1">
                  <c:v>0.86809153963304886</c:v>
                </c:pt>
                <c:pt idx="2">
                  <c:v>0.821073763566735</c:v>
                </c:pt>
                <c:pt idx="3">
                  <c:v>0.82139532594345022</c:v>
                </c:pt>
                <c:pt idx="4">
                  <c:v>0.83993232777412186</c:v>
                </c:pt>
                <c:pt idx="5">
                  <c:v>0.87707062490787369</c:v>
                </c:pt>
                <c:pt idx="6">
                  <c:v>0.84180506383681986</c:v>
                </c:pt>
                <c:pt idx="7">
                  <c:v>0.8473602393629639</c:v>
                </c:pt>
                <c:pt idx="8">
                  <c:v>0.8527693715357495</c:v>
                </c:pt>
                <c:pt idx="9">
                  <c:v>0.83639593166403414</c:v>
                </c:pt>
                <c:pt idx="11">
                  <c:v>0.10902124695228141</c:v>
                </c:pt>
                <c:pt idx="12">
                  <c:v>0.11326068875282916</c:v>
                </c:pt>
                <c:pt idx="13">
                  <c:v>0.52995228961062768</c:v>
                </c:pt>
                <c:pt idx="14">
                  <c:v>-2.651354033744513E-2</c:v>
                </c:pt>
                <c:pt idx="15">
                  <c:v>0.14398407531290933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B76-9DAB-1787EFFE9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1981552"/>
        <c:axId val="1"/>
      </c:barChart>
      <c:catAx>
        <c:axId val="153198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1981552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'DOY193'!$BS$9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'DOY193'!$BE$10:$BE$25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'DOY193'!$BS$10:$BS$25</c:f>
              <c:numCache>
                <c:formatCode>0.0000</c:formatCode>
                <c:ptCount val="16"/>
                <c:pt idx="0">
                  <c:v>0.80725174033847902</c:v>
                </c:pt>
                <c:pt idx="1">
                  <c:v>0.849287335686714</c:v>
                </c:pt>
                <c:pt idx="2">
                  <c:v>0.76521614499024415</c:v>
                </c:pt>
                <c:pt idx="3">
                  <c:v>0.77544982424633824</c:v>
                </c:pt>
                <c:pt idx="4">
                  <c:v>0.79190374993486401</c:v>
                </c:pt>
                <c:pt idx="5">
                  <c:v>0.8697496372378497</c:v>
                </c:pt>
                <c:pt idx="6">
                  <c:v>0.79958011812827257</c:v>
                </c:pt>
                <c:pt idx="7">
                  <c:v>0.81492336254868536</c:v>
                </c:pt>
                <c:pt idx="8">
                  <c:v>0.81007740532689232</c:v>
                </c:pt>
                <c:pt idx="9">
                  <c:v>0.80442607535006605</c:v>
                </c:pt>
                <c:pt idx="11">
                  <c:v>0.10475054661101167</c:v>
                </c:pt>
                <c:pt idx="12">
                  <c:v>7.6296446298698653E-2</c:v>
                </c:pt>
                <c:pt idx="13">
                  <c:v>0.48661935020118058</c:v>
                </c:pt>
                <c:pt idx="14">
                  <c:v>-2.2397499813974181E-2</c:v>
                </c:pt>
                <c:pt idx="15">
                  <c:v>0.15180932646013789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8-4631-9E06-44025048D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660895"/>
        <c:axId val="1"/>
      </c:barChart>
      <c:catAx>
        <c:axId val="1563660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3660895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'DOY194'!$BS$9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'DOY194'!$BE$10:$BE$25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'DOY194'!$BS$10:$BS$25</c:f>
              <c:numCache>
                <c:formatCode>0.0000</c:formatCode>
                <c:ptCount val="16"/>
                <c:pt idx="0">
                  <c:v>0.84654786007725602</c:v>
                </c:pt>
                <c:pt idx="1">
                  <c:v>0.87829398295803518</c:v>
                </c:pt>
                <c:pt idx="2">
                  <c:v>0.81480173719647764</c:v>
                </c:pt>
                <c:pt idx="3">
                  <c:v>0.80215420831603312</c:v>
                </c:pt>
                <c:pt idx="4">
                  <c:v>0.84938229558568379</c:v>
                </c:pt>
                <c:pt idx="5">
                  <c:v>0.88527264082162471</c:v>
                </c:pt>
                <c:pt idx="6">
                  <c:v>0.84696920971438894</c:v>
                </c:pt>
                <c:pt idx="7">
                  <c:v>0.84612651044012377</c:v>
                </c:pt>
                <c:pt idx="8">
                  <c:v>0.86168145712782407</c:v>
                </c:pt>
                <c:pt idx="9">
                  <c:v>0.83141426302668864</c:v>
                </c:pt>
                <c:pt idx="11">
                  <c:v>0.10943775100401608</c:v>
                </c:pt>
                <c:pt idx="12">
                  <c:v>8.8507846927157435E-2</c:v>
                </c:pt>
                <c:pt idx="13">
                  <c:v>0.44587209701257557</c:v>
                </c:pt>
                <c:pt idx="14">
                  <c:v>-2.0378977475866977E-2</c:v>
                </c:pt>
                <c:pt idx="15">
                  <c:v>0.14332098660121709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E-47E1-9763-13E2998D7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6351647"/>
        <c:axId val="1"/>
      </c:barChart>
      <c:catAx>
        <c:axId val="1556351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6351647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'DOY196'!$BS$9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'DOY196'!$BE$10:$BE$25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'DOY196'!$BS$10:$BS$25</c:f>
              <c:numCache>
                <c:formatCode>0.0000</c:formatCode>
                <c:ptCount val="16"/>
                <c:pt idx="0">
                  <c:v>0.83781282008485169</c:v>
                </c:pt>
                <c:pt idx="1">
                  <c:v>0.85458567514673023</c:v>
                </c:pt>
                <c:pt idx="2">
                  <c:v>0.82103996502297305</c:v>
                </c:pt>
                <c:pt idx="3">
                  <c:v>0.8193959421971021</c:v>
                </c:pt>
                <c:pt idx="4">
                  <c:v>0.83121619257531654</c:v>
                </c:pt>
                <c:pt idx="5">
                  <c:v>0.86942295299167205</c:v>
                </c:pt>
                <c:pt idx="6">
                  <c:v>0.83389747439798434</c:v>
                </c:pt>
                <c:pt idx="7">
                  <c:v>0.84172816577171916</c:v>
                </c:pt>
                <c:pt idx="8">
                  <c:v>0.83496200482088589</c:v>
                </c:pt>
                <c:pt idx="9">
                  <c:v>0.84066363534881761</c:v>
                </c:pt>
                <c:pt idx="11">
                  <c:v>0.12207288346958564</c:v>
                </c:pt>
                <c:pt idx="12">
                  <c:v>0.11298613074168573</c:v>
                </c:pt>
                <c:pt idx="13">
                  <c:v>0.52501397625763135</c:v>
                </c:pt>
                <c:pt idx="14">
                  <c:v>-2.3633569912928948E-2</c:v>
                </c:pt>
                <c:pt idx="15">
                  <c:v>0.12583106145277653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2-43C0-91EA-BD10A80D8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637007"/>
        <c:axId val="1"/>
      </c:barChart>
      <c:catAx>
        <c:axId val="1563637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3637007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'DOY198'!$BS$9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'DOY198'!$BE$10:$BE$25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'DOY198'!$BS$10:$BS$25</c:f>
              <c:numCache>
                <c:formatCode>0.0000</c:formatCode>
                <c:ptCount val="16"/>
                <c:pt idx="0">
                  <c:v>0.79305464748815468</c:v>
                </c:pt>
                <c:pt idx="1">
                  <c:v>0.81109119905599325</c:v>
                </c:pt>
                <c:pt idx="2">
                  <c:v>0.77501809592031612</c:v>
                </c:pt>
                <c:pt idx="3">
                  <c:v>0.78591785104603695</c:v>
                </c:pt>
                <c:pt idx="4">
                  <c:v>0.77077656858815269</c:v>
                </c:pt>
                <c:pt idx="5">
                  <c:v>0.8447476017302763</c:v>
                </c:pt>
                <c:pt idx="6">
                  <c:v>0.78537303391921554</c:v>
                </c:pt>
                <c:pt idx="7">
                  <c:v>0.80073626105709406</c:v>
                </c:pt>
                <c:pt idx="8">
                  <c:v>0.79896059554623167</c:v>
                </c:pt>
                <c:pt idx="9">
                  <c:v>0.78714869943007781</c:v>
                </c:pt>
                <c:pt idx="11">
                  <c:v>0.10892236384704525</c:v>
                </c:pt>
                <c:pt idx="12">
                  <c:v>9.2750970585057158E-2</c:v>
                </c:pt>
                <c:pt idx="13">
                  <c:v>0.45784137246258721</c:v>
                </c:pt>
                <c:pt idx="14">
                  <c:v>-2.093852093852094E-2</c:v>
                </c:pt>
                <c:pt idx="15">
                  <c:v>0.1455972697746287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1-4736-B95D-A0FE3FCBE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5400335"/>
        <c:axId val="1"/>
      </c:barChart>
      <c:catAx>
        <c:axId val="1555400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5400335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'DOY200'!$BS$9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'DOY200'!$BE$10:$BE$25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'DOY200'!$BS$10:$BS$25</c:f>
              <c:numCache>
                <c:formatCode>0.0000</c:formatCode>
                <c:ptCount val="16"/>
                <c:pt idx="0">
                  <c:v>0.86337138492104892</c:v>
                </c:pt>
                <c:pt idx="1">
                  <c:v>0.87227538482660649</c:v>
                </c:pt>
                <c:pt idx="2">
                  <c:v>0.85446738501549135</c:v>
                </c:pt>
                <c:pt idx="3">
                  <c:v>0.85302750294372409</c:v>
                </c:pt>
                <c:pt idx="4">
                  <c:v>0.86314189533348862</c:v>
                </c:pt>
                <c:pt idx="5">
                  <c:v>0.87417424607349459</c:v>
                </c:pt>
                <c:pt idx="6">
                  <c:v>0.85986040039629552</c:v>
                </c:pt>
                <c:pt idx="7">
                  <c:v>0.86688236944580244</c:v>
                </c:pt>
                <c:pt idx="8">
                  <c:v>0.86917124138868296</c:v>
                </c:pt>
                <c:pt idx="9">
                  <c:v>0.85757152845341489</c:v>
                </c:pt>
                <c:pt idx="11">
                  <c:v>0.10503696063262857</c:v>
                </c:pt>
                <c:pt idx="12">
                  <c:v>8.8202242163168382E-2</c:v>
                </c:pt>
                <c:pt idx="13">
                  <c:v>0.48929501885822302</c:v>
                </c:pt>
                <c:pt idx="14">
                  <c:v>-2.0816939695257185E-2</c:v>
                </c:pt>
                <c:pt idx="15">
                  <c:v>0.13735629065898528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5-4949-8552-02B076131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9212911"/>
        <c:axId val="1"/>
      </c:barChart>
      <c:catAx>
        <c:axId val="1539212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9212911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'DOY203'!$BS$9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'DOY203'!$BE$10:$BE$25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'DOY203'!$BS$10:$BS$25</c:f>
              <c:numCache>
                <c:formatCode>0.0000</c:formatCode>
                <c:ptCount val="16"/>
                <c:pt idx="0">
                  <c:v>0.85557336203923096</c:v>
                </c:pt>
                <c:pt idx="1">
                  <c:v>0.87440052491118025</c:v>
                </c:pt>
                <c:pt idx="2">
                  <c:v>0.83674619916728177</c:v>
                </c:pt>
                <c:pt idx="3">
                  <c:v>0.84749883116460012</c:v>
                </c:pt>
                <c:pt idx="4">
                  <c:v>0.84866459559521823</c:v>
                </c:pt>
                <c:pt idx="5">
                  <c:v>0.87746542580188758</c:v>
                </c:pt>
                <c:pt idx="6">
                  <c:v>0.84832625613649126</c:v>
                </c:pt>
                <c:pt idx="7">
                  <c:v>0.86282046794197076</c:v>
                </c:pt>
                <c:pt idx="8">
                  <c:v>0.85571599895656802</c:v>
                </c:pt>
                <c:pt idx="9">
                  <c:v>0.85543072512189389</c:v>
                </c:pt>
                <c:pt idx="11">
                  <c:v>0.10345789180145006</c:v>
                </c:pt>
                <c:pt idx="12">
                  <c:v>8.563337362526155E-2</c:v>
                </c:pt>
                <c:pt idx="13">
                  <c:v>0.47831602811218416</c:v>
                </c:pt>
                <c:pt idx="14">
                  <c:v>-2.1848283349165498E-2</c:v>
                </c:pt>
                <c:pt idx="15">
                  <c:v>0.14283265396702086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3-4575-B4FA-F95D8C740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7670272"/>
        <c:axId val="1"/>
      </c:barChart>
      <c:catAx>
        <c:axId val="195767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7670272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'DOY205'!$BS$9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'DOY205'!$BE$10:$BE$25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'DOY205'!$BS$10:$BS$25</c:f>
              <c:numCache>
                <c:formatCode>0.0000</c:formatCode>
                <c:ptCount val="16"/>
                <c:pt idx="0">
                  <c:v>0.85996076879294914</c:v>
                </c:pt>
                <c:pt idx="1">
                  <c:v>0.87197313084704031</c:v>
                </c:pt>
                <c:pt idx="2">
                  <c:v>0.84794840673885774</c:v>
                </c:pt>
                <c:pt idx="3">
                  <c:v>0.8502622086474072</c:v>
                </c:pt>
                <c:pt idx="4">
                  <c:v>0.85515994652770655</c:v>
                </c:pt>
                <c:pt idx="5">
                  <c:v>0.87926097346897591</c:v>
                </c:pt>
                <c:pt idx="6">
                  <c:v>0.85245870090917941</c:v>
                </c:pt>
                <c:pt idx="7">
                  <c:v>0.86746283667671864</c:v>
                </c:pt>
                <c:pt idx="8">
                  <c:v>0.8627603033518666</c:v>
                </c:pt>
                <c:pt idx="9">
                  <c:v>0.85716123423403145</c:v>
                </c:pt>
                <c:pt idx="11">
                  <c:v>0.10653628409675758</c:v>
                </c:pt>
                <c:pt idx="12">
                  <c:v>9.3185967349774274E-2</c:v>
                </c:pt>
                <c:pt idx="13">
                  <c:v>0.48305416829565029</c:v>
                </c:pt>
                <c:pt idx="14">
                  <c:v>-2.158710854363027E-2</c:v>
                </c:pt>
                <c:pt idx="15">
                  <c:v>0.13209649068274687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6-408D-8C55-0FF9D82FE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9215791"/>
        <c:axId val="1"/>
      </c:barChart>
      <c:catAx>
        <c:axId val="1539215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9215791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'DOY207'!$BS$9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'DOY207'!$BE$10:$BE$25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'DOY207'!$BS$10:$BS$25</c:f>
              <c:numCache>
                <c:formatCode>0.0000</c:formatCode>
                <c:ptCount val="16"/>
                <c:pt idx="0">
                  <c:v>0.88459706049673581</c:v>
                </c:pt>
                <c:pt idx="1">
                  <c:v>0.8890502665540565</c:v>
                </c:pt>
                <c:pt idx="2">
                  <c:v>0.88014385443941534</c:v>
                </c:pt>
                <c:pt idx="3">
                  <c:v>0.88352762680119123</c:v>
                </c:pt>
                <c:pt idx="4">
                  <c:v>0.88390220134827624</c:v>
                </c:pt>
                <c:pt idx="5">
                  <c:v>0.88705621248920019</c:v>
                </c:pt>
                <c:pt idx="6">
                  <c:v>0.88179210463198643</c:v>
                </c:pt>
                <c:pt idx="7">
                  <c:v>0.88740201636148552</c:v>
                </c:pt>
                <c:pt idx="8">
                  <c:v>0.88734968000502712</c:v>
                </c:pt>
                <c:pt idx="9">
                  <c:v>0.88184444098844472</c:v>
                </c:pt>
                <c:pt idx="11">
                  <c:v>0.10308579179382836</c:v>
                </c:pt>
                <c:pt idx="12">
                  <c:v>8.7915078933042984E-2</c:v>
                </c:pt>
                <c:pt idx="13">
                  <c:v>0.50254141968893729</c:v>
                </c:pt>
                <c:pt idx="14">
                  <c:v>-2.017039248525454E-2</c:v>
                </c:pt>
                <c:pt idx="15">
                  <c:v>0.1316176609742343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B-4A13-A4F5-45B4BEBBD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6252496"/>
        <c:axId val="1"/>
      </c:barChart>
      <c:catAx>
        <c:axId val="2056252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252496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'DOY210'!$BS$9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'DOY210'!$BE$10:$BE$25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'DOY210'!$BS$10:$BS$25</c:f>
              <c:numCache>
                <c:formatCode>0.0000</c:formatCode>
                <c:ptCount val="16"/>
                <c:pt idx="0">
                  <c:v>0.88513189185168595</c:v>
                </c:pt>
                <c:pt idx="1">
                  <c:v>0.88890974732669492</c:v>
                </c:pt>
                <c:pt idx="2">
                  <c:v>0.88135403637667753</c:v>
                </c:pt>
                <c:pt idx="3">
                  <c:v>0.88500802044697846</c:v>
                </c:pt>
                <c:pt idx="4">
                  <c:v>0.88408422000826092</c:v>
                </c:pt>
                <c:pt idx="5">
                  <c:v>0.88735110694324426</c:v>
                </c:pt>
                <c:pt idx="6">
                  <c:v>0.88019257698322451</c:v>
                </c:pt>
                <c:pt idx="7">
                  <c:v>0.89007120672014817</c:v>
                </c:pt>
                <c:pt idx="8">
                  <c:v>0.88931619693500574</c:v>
                </c:pt>
                <c:pt idx="9">
                  <c:v>0.8809475867683666</c:v>
                </c:pt>
                <c:pt idx="11">
                  <c:v>0.10395116160759713</c:v>
                </c:pt>
                <c:pt idx="12">
                  <c:v>8.9716646055698512E-2</c:v>
                </c:pt>
                <c:pt idx="13">
                  <c:v>0.50585926589910246</c:v>
                </c:pt>
                <c:pt idx="14">
                  <c:v>-1.806000582580836E-2</c:v>
                </c:pt>
                <c:pt idx="15">
                  <c:v>0.14430679331761773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1-4761-92F2-A4B44EE36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1696704"/>
        <c:axId val="1"/>
      </c:barChart>
      <c:catAx>
        <c:axId val="146169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1696704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'DOY212'!$BS$9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'DOY212'!$BE$10:$BE$25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'DOY212'!$BS$10:$BS$25</c:f>
              <c:numCache>
                <c:formatCode>0.0000</c:formatCode>
                <c:ptCount val="16"/>
                <c:pt idx="0">
                  <c:v>0.86281257785297438</c:v>
                </c:pt>
                <c:pt idx="1">
                  <c:v>0.87215166498240193</c:v>
                </c:pt>
                <c:pt idx="2">
                  <c:v>0.85347349072354661</c:v>
                </c:pt>
                <c:pt idx="3">
                  <c:v>0.859038603116552</c:v>
                </c:pt>
                <c:pt idx="4">
                  <c:v>0.85661353992675171</c:v>
                </c:pt>
                <c:pt idx="5">
                  <c:v>0.87898462844184178</c:v>
                </c:pt>
                <c:pt idx="6">
                  <c:v>0.85326284855736556</c:v>
                </c:pt>
                <c:pt idx="7">
                  <c:v>0.87236230714858309</c:v>
                </c:pt>
                <c:pt idx="8">
                  <c:v>0.86423742393875924</c:v>
                </c:pt>
                <c:pt idx="9">
                  <c:v>0.8613877317671893</c:v>
                </c:pt>
                <c:pt idx="11">
                  <c:v>0.10639719392016031</c:v>
                </c:pt>
                <c:pt idx="12">
                  <c:v>9.5388639588189036E-2</c:v>
                </c:pt>
                <c:pt idx="13">
                  <c:v>0.50850989195957363</c:v>
                </c:pt>
                <c:pt idx="14">
                  <c:v>-1.7038204608571601E-2</c:v>
                </c:pt>
                <c:pt idx="15">
                  <c:v>0.13683006250202032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8-405A-90FC-5CC8B270F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909055"/>
        <c:axId val="1"/>
      </c:barChart>
      <c:catAx>
        <c:axId val="1616909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909055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'DOY217'!$BS$9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'DOY217'!$BE$10:$BE$25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'DOY217'!$BS$10:$BS$25</c:f>
              <c:numCache>
                <c:formatCode>0.0000</c:formatCode>
                <c:ptCount val="16"/>
                <c:pt idx="0">
                  <c:v>0.87847146932216214</c:v>
                </c:pt>
                <c:pt idx="1">
                  <c:v>0.88968646336079071</c:v>
                </c:pt>
                <c:pt idx="2">
                  <c:v>0.86725647528353356</c:v>
                </c:pt>
                <c:pt idx="3">
                  <c:v>0.8715517820614308</c:v>
                </c:pt>
                <c:pt idx="4">
                  <c:v>0.87553319441245636</c:v>
                </c:pt>
                <c:pt idx="5">
                  <c:v>0.89126770640230468</c:v>
                </c:pt>
                <c:pt idx="6">
                  <c:v>0.86871805247836398</c:v>
                </c:pt>
                <c:pt idx="7">
                  <c:v>0.88822488616596018</c:v>
                </c:pt>
                <c:pt idx="8">
                  <c:v>0.88254037755580683</c:v>
                </c:pt>
                <c:pt idx="9">
                  <c:v>0.87440256108851744</c:v>
                </c:pt>
                <c:pt idx="11">
                  <c:v>0.10762331838565024</c:v>
                </c:pt>
                <c:pt idx="12">
                  <c:v>9.8167347804979793E-2</c:v>
                </c:pt>
                <c:pt idx="13">
                  <c:v>0.5025412547123278</c:v>
                </c:pt>
                <c:pt idx="14">
                  <c:v>-1.7712177121771235E-2</c:v>
                </c:pt>
                <c:pt idx="15">
                  <c:v>0.16108451397006165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1-4A0C-8DFD-4C2B4CDF4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745855"/>
        <c:axId val="1"/>
      </c:barChart>
      <c:catAx>
        <c:axId val="1616745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745855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'DOY219'!$BS$9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'DOY219'!$BE$10:$BE$25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'DOY219'!$BS$10:$BS$25</c:f>
              <c:numCache>
                <c:formatCode>0.0000</c:formatCode>
                <c:ptCount val="16"/>
                <c:pt idx="0">
                  <c:v>0.89016372507200359</c:v>
                </c:pt>
                <c:pt idx="1">
                  <c:v>0.8925305360219844</c:v>
                </c:pt>
                <c:pt idx="2">
                  <c:v>0.88779691412202344</c:v>
                </c:pt>
                <c:pt idx="3">
                  <c:v>0.89113519910880457</c:v>
                </c:pt>
                <c:pt idx="4">
                  <c:v>0.89012574858764693</c:v>
                </c:pt>
                <c:pt idx="5">
                  <c:v>0.88926820400391726</c:v>
                </c:pt>
                <c:pt idx="6">
                  <c:v>0.88373737351134973</c:v>
                </c:pt>
                <c:pt idx="7">
                  <c:v>0.89659007663265811</c:v>
                </c:pt>
                <c:pt idx="8">
                  <c:v>0.89260809470948987</c:v>
                </c:pt>
                <c:pt idx="9">
                  <c:v>0.88771935543451796</c:v>
                </c:pt>
                <c:pt idx="11">
                  <c:v>9.9458728010825476E-2</c:v>
                </c:pt>
                <c:pt idx="12">
                  <c:v>9.0116862227014399E-2</c:v>
                </c:pt>
                <c:pt idx="13">
                  <c:v>0.49077667658631186</c:v>
                </c:pt>
                <c:pt idx="14">
                  <c:v>-1.6386182462355982E-2</c:v>
                </c:pt>
                <c:pt idx="15">
                  <c:v>0.13633830815417589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8-4FDC-852E-A737AE108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511680"/>
        <c:axId val="1"/>
      </c:barChart>
      <c:catAx>
        <c:axId val="193151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1511680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'DOY221'!$BS$9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'DOY221'!$BE$10:$BE$25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'DOY221'!$BS$10:$BS$25</c:f>
              <c:numCache>
                <c:formatCode>0.0000</c:formatCode>
                <c:ptCount val="16"/>
                <c:pt idx="0">
                  <c:v>0.88272248973474687</c:v>
                </c:pt>
                <c:pt idx="1">
                  <c:v>0.8859031016458665</c:v>
                </c:pt>
                <c:pt idx="2">
                  <c:v>0.87954187782362703</c:v>
                </c:pt>
                <c:pt idx="3">
                  <c:v>0.88485329351024444</c:v>
                </c:pt>
                <c:pt idx="4">
                  <c:v>0.88315167108800885</c:v>
                </c:pt>
                <c:pt idx="5">
                  <c:v>0.8797333232527248</c:v>
                </c:pt>
                <c:pt idx="6">
                  <c:v>0.87552843139413394</c:v>
                </c:pt>
                <c:pt idx="7">
                  <c:v>0.88991654807535947</c:v>
                </c:pt>
                <c:pt idx="8">
                  <c:v>0.88355655262569588</c:v>
                </c:pt>
                <c:pt idx="9">
                  <c:v>0.88188842684379765</c:v>
                </c:pt>
                <c:pt idx="11">
                  <c:v>0.10241162867525604</c:v>
                </c:pt>
                <c:pt idx="12">
                  <c:v>9.168332548235883E-2</c:v>
                </c:pt>
                <c:pt idx="13">
                  <c:v>0.46304192739281108</c:v>
                </c:pt>
                <c:pt idx="14">
                  <c:v>-1.8706333107955768E-2</c:v>
                </c:pt>
                <c:pt idx="15">
                  <c:v>0.13905430069493468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B-46AF-968E-B19D9A2E1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511200"/>
        <c:axId val="1"/>
      </c:barChart>
      <c:catAx>
        <c:axId val="1931511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1511200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'DOY224'!$BS$9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'DOY224'!$BE$10:$BE$25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'DOY224'!$BS$10:$BS$25</c:f>
              <c:numCache>
                <c:formatCode>0.0000</c:formatCode>
                <c:ptCount val="16"/>
                <c:pt idx="0">
                  <c:v>0.88362641839241751</c:v>
                </c:pt>
                <c:pt idx="1">
                  <c:v>0.88614858974830324</c:v>
                </c:pt>
                <c:pt idx="2">
                  <c:v>0.88110424703653167</c:v>
                </c:pt>
                <c:pt idx="3">
                  <c:v>0.88509617498579995</c:v>
                </c:pt>
                <c:pt idx="4">
                  <c:v>0.88442368109955127</c:v>
                </c:pt>
                <c:pt idx="5">
                  <c:v>0.88056213638476721</c:v>
                </c:pt>
                <c:pt idx="6">
                  <c:v>0.87525937427401856</c:v>
                </c:pt>
                <c:pt idx="7">
                  <c:v>0.89199346251081635</c:v>
                </c:pt>
                <c:pt idx="8">
                  <c:v>0.88503559807337895</c:v>
                </c:pt>
                <c:pt idx="9">
                  <c:v>0.88221723871145574</c:v>
                </c:pt>
                <c:pt idx="11">
                  <c:v>0.10241773002014776</c:v>
                </c:pt>
                <c:pt idx="12">
                  <c:v>8.882734707142137E-2</c:v>
                </c:pt>
                <c:pt idx="13">
                  <c:v>0.41243549523744577</c:v>
                </c:pt>
                <c:pt idx="14">
                  <c:v>-1.8980275400074405E-2</c:v>
                </c:pt>
                <c:pt idx="15">
                  <c:v>0.14284166518044458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7-4946-A874-9C4D62D08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511200"/>
        <c:axId val="1"/>
      </c:barChart>
      <c:catAx>
        <c:axId val="1931511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1511200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'DOY226'!$BS$9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'DOY226'!$BE$10:$BE$25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'DOY226'!$BS$10:$BS$25</c:f>
              <c:numCache>
                <c:formatCode>0.0000</c:formatCode>
                <c:ptCount val="16"/>
                <c:pt idx="0">
                  <c:v>0.8798383042038096</c:v>
                </c:pt>
                <c:pt idx="1">
                  <c:v>0.8832229361435131</c:v>
                </c:pt>
                <c:pt idx="2">
                  <c:v>0.87645367226410653</c:v>
                </c:pt>
                <c:pt idx="3">
                  <c:v>0.88380918077874393</c:v>
                </c:pt>
                <c:pt idx="4">
                  <c:v>0.88004629677817381</c:v>
                </c:pt>
                <c:pt idx="5">
                  <c:v>0.87545144248014806</c:v>
                </c:pt>
                <c:pt idx="6">
                  <c:v>0.87006915545354135</c:v>
                </c:pt>
                <c:pt idx="7">
                  <c:v>0.88960745295407828</c:v>
                </c:pt>
                <c:pt idx="8">
                  <c:v>0.88294518093277619</c:v>
                </c:pt>
                <c:pt idx="9">
                  <c:v>0.87673142747484345</c:v>
                </c:pt>
                <c:pt idx="11">
                  <c:v>0.10049479610987887</c:v>
                </c:pt>
                <c:pt idx="12">
                  <c:v>8.8288578290119379E-2</c:v>
                </c:pt>
                <c:pt idx="13">
                  <c:v>0.40854284587058409</c:v>
                </c:pt>
                <c:pt idx="14">
                  <c:v>-2.4678885842112867E-2</c:v>
                </c:pt>
                <c:pt idx="15">
                  <c:v>0.14053419466087827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1-4A76-9FB3-C43EA3BFB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510720"/>
        <c:axId val="1"/>
      </c:barChart>
      <c:catAx>
        <c:axId val="193151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1510720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'DOY228'!$BS$9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'DOY228'!$BE$10:$BE$25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'DOY228'!$BS$10:$BS$25</c:f>
              <c:numCache>
                <c:formatCode>0.0000</c:formatCode>
                <c:ptCount val="16"/>
                <c:pt idx="0">
                  <c:v>0.87690563276037614</c:v>
                </c:pt>
                <c:pt idx="1">
                  <c:v>0.88091521716196286</c:v>
                </c:pt>
                <c:pt idx="2">
                  <c:v>0.87289604835878898</c:v>
                </c:pt>
                <c:pt idx="3">
                  <c:v>0.88099639370374971</c:v>
                </c:pt>
                <c:pt idx="4">
                  <c:v>0.87462207075140719</c:v>
                </c:pt>
                <c:pt idx="5">
                  <c:v>0.87738199583494025</c:v>
                </c:pt>
                <c:pt idx="6">
                  <c:v>0.86595781277680473</c:v>
                </c:pt>
                <c:pt idx="7">
                  <c:v>0.88785345274394722</c:v>
                </c:pt>
                <c:pt idx="8">
                  <c:v>0.87955768630040376</c:v>
                </c:pt>
                <c:pt idx="9">
                  <c:v>0.8742535792203483</c:v>
                </c:pt>
                <c:pt idx="11">
                  <c:v>0.10333333333333332</c:v>
                </c:pt>
                <c:pt idx="12">
                  <c:v>8.5580471508187012E-2</c:v>
                </c:pt>
                <c:pt idx="13">
                  <c:v>0.40664830811284369</c:v>
                </c:pt>
                <c:pt idx="14">
                  <c:v>-2.1261261261261162E-2</c:v>
                </c:pt>
                <c:pt idx="15">
                  <c:v>0.13924537667226636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1-445C-A2D6-CA4AA3722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479023"/>
        <c:axId val="1"/>
      </c:barChart>
      <c:catAx>
        <c:axId val="1616479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479023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'DOY231'!$BS$9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'DOY231'!$BE$10:$BE$25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'DOY231'!$BS$10:$BS$25</c:f>
              <c:numCache>
                <c:formatCode>0.0000</c:formatCode>
                <c:ptCount val="16"/>
                <c:pt idx="0">
                  <c:v>0.87881306037661533</c:v>
                </c:pt>
                <c:pt idx="1">
                  <c:v>0.88343556887382169</c:v>
                </c:pt>
                <c:pt idx="2">
                  <c:v>0.87419055187940853</c:v>
                </c:pt>
                <c:pt idx="3">
                  <c:v>0.87885302030406609</c:v>
                </c:pt>
                <c:pt idx="4">
                  <c:v>0.87837254706075929</c:v>
                </c:pt>
                <c:pt idx="5">
                  <c:v>0.87965412708087554</c:v>
                </c:pt>
                <c:pt idx="6">
                  <c:v>0.86659964208736706</c:v>
                </c:pt>
                <c:pt idx="7">
                  <c:v>0.89102647866586304</c:v>
                </c:pt>
                <c:pt idx="8">
                  <c:v>0.8817735292249419</c:v>
                </c:pt>
                <c:pt idx="9">
                  <c:v>0.8758525915282882</c:v>
                </c:pt>
                <c:pt idx="11">
                  <c:v>0.10276544895868903</c:v>
                </c:pt>
                <c:pt idx="12">
                  <c:v>9.8104271677592197E-2</c:v>
                </c:pt>
                <c:pt idx="13">
                  <c:v>0.423041490574669</c:v>
                </c:pt>
                <c:pt idx="14">
                  <c:v>-2.0228025009194531E-2</c:v>
                </c:pt>
                <c:pt idx="15">
                  <c:v>0.14672191080886643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9-4A11-A4E5-1A1C51F3E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476143"/>
        <c:axId val="1"/>
      </c:barChart>
      <c:catAx>
        <c:axId val="1616476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476143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'DOY233'!$BS$9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'DOY233'!$BE$10:$BE$25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'DOY233'!$BS$10:$BS$25</c:f>
              <c:numCache>
                <c:formatCode>0.0000</c:formatCode>
                <c:ptCount val="16"/>
                <c:pt idx="0">
                  <c:v>0.87997372329823531</c:v>
                </c:pt>
                <c:pt idx="1">
                  <c:v>0.88047146000740262</c:v>
                </c:pt>
                <c:pt idx="2">
                  <c:v>0.87947598658906823</c:v>
                </c:pt>
                <c:pt idx="3">
                  <c:v>0.88357579416383836</c:v>
                </c:pt>
                <c:pt idx="4">
                  <c:v>0.87959609793709193</c:v>
                </c:pt>
                <c:pt idx="5">
                  <c:v>0.87712690315491926</c:v>
                </c:pt>
                <c:pt idx="6">
                  <c:v>0.8707574834529308</c:v>
                </c:pt>
                <c:pt idx="7">
                  <c:v>0.88918996314354004</c:v>
                </c:pt>
                <c:pt idx="8">
                  <c:v>0.88000305699885029</c:v>
                </c:pt>
                <c:pt idx="9">
                  <c:v>0.87994438959762078</c:v>
                </c:pt>
                <c:pt idx="11">
                  <c:v>0.10217868603276474</c:v>
                </c:pt>
                <c:pt idx="12">
                  <c:v>8.9498280989610671E-2</c:v>
                </c:pt>
                <c:pt idx="13">
                  <c:v>0.42941624679283552</c:v>
                </c:pt>
                <c:pt idx="14">
                  <c:v>-2.3742104116750127E-2</c:v>
                </c:pt>
                <c:pt idx="15">
                  <c:v>0.14191629700344591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D-4F8F-AD3D-85D11916E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083808"/>
        <c:axId val="1"/>
      </c:barChart>
      <c:catAx>
        <c:axId val="3708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083808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'DOY235'!$BS$9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'DOY235'!$BE$10:$BE$25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'DOY235'!$BS$10:$BS$25</c:f>
              <c:numCache>
                <c:formatCode>0.0000</c:formatCode>
                <c:ptCount val="16"/>
                <c:pt idx="0">
                  <c:v>0.8739259144776087</c:v>
                </c:pt>
                <c:pt idx="1">
                  <c:v>0.87390575482045474</c:v>
                </c:pt>
                <c:pt idx="2">
                  <c:v>0.87394607413476288</c:v>
                </c:pt>
                <c:pt idx="3">
                  <c:v>0.87758831080081623</c:v>
                </c:pt>
                <c:pt idx="4">
                  <c:v>0.87520993438010353</c:v>
                </c:pt>
                <c:pt idx="5">
                  <c:v>0.86769547834941219</c:v>
                </c:pt>
                <c:pt idx="6">
                  <c:v>0.8646796237711879</c:v>
                </c:pt>
                <c:pt idx="7">
                  <c:v>0.88317220518402961</c:v>
                </c:pt>
                <c:pt idx="8">
                  <c:v>0.87382120912416728</c:v>
                </c:pt>
                <c:pt idx="9">
                  <c:v>0.87403061983105035</c:v>
                </c:pt>
                <c:pt idx="11">
                  <c:v>0.10397814580843427</c:v>
                </c:pt>
                <c:pt idx="12">
                  <c:v>8.6019748320405487E-2</c:v>
                </c:pt>
                <c:pt idx="13">
                  <c:v>0.39607021466086134</c:v>
                </c:pt>
                <c:pt idx="14">
                  <c:v>-2.0793950850661661E-2</c:v>
                </c:pt>
                <c:pt idx="15">
                  <c:v>0.16170766417326374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1-4A7E-BD8F-7F05CB7E9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479503"/>
        <c:axId val="1"/>
      </c:barChart>
      <c:catAx>
        <c:axId val="1616479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479503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'DOY238'!$BS$9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'DOY238'!$BE$10:$BE$25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'DOY238'!$BS$10:$BS$25</c:f>
              <c:numCache>
                <c:formatCode>0.0000</c:formatCode>
                <c:ptCount val="16"/>
                <c:pt idx="0">
                  <c:v>0.86850024406665605</c:v>
                </c:pt>
                <c:pt idx="1">
                  <c:v>0.86948696825563321</c:v>
                </c:pt>
                <c:pt idx="2">
                  <c:v>0.86751351987767922</c:v>
                </c:pt>
                <c:pt idx="3">
                  <c:v>0.87317586990451446</c:v>
                </c:pt>
                <c:pt idx="4">
                  <c:v>0.87042487261636492</c:v>
                </c:pt>
                <c:pt idx="5">
                  <c:v>0.85997536112938033</c:v>
                </c:pt>
                <c:pt idx="6">
                  <c:v>0.85850930711835716</c:v>
                </c:pt>
                <c:pt idx="7">
                  <c:v>0.87849118101495538</c:v>
                </c:pt>
                <c:pt idx="8">
                  <c:v>0.86823288933487353</c:v>
                </c:pt>
                <c:pt idx="9">
                  <c:v>0.86876759879843901</c:v>
                </c:pt>
                <c:pt idx="11">
                  <c:v>0.10629585394983784</c:v>
                </c:pt>
                <c:pt idx="12">
                  <c:v>8.8950061168194927E-2</c:v>
                </c:pt>
                <c:pt idx="13">
                  <c:v>0.4055649183487452</c:v>
                </c:pt>
                <c:pt idx="14">
                  <c:v>-2.0121319721852347E-2</c:v>
                </c:pt>
                <c:pt idx="15">
                  <c:v>0.16376255616390858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4-4F4B-B36B-CFA3B1DF2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1916527"/>
        <c:axId val="1"/>
      </c:barChart>
      <c:catAx>
        <c:axId val="1621916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1916527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'DOY242'!$BS$9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'DOY242'!$BE$10:$BE$25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'DOY242'!$BS$10:$BS$25</c:f>
              <c:numCache>
                <c:formatCode>0.0000</c:formatCode>
                <c:ptCount val="16"/>
                <c:pt idx="0">
                  <c:v>0.85914297280866192</c:v>
                </c:pt>
                <c:pt idx="1">
                  <c:v>0.86519297768516035</c:v>
                </c:pt>
                <c:pt idx="2">
                  <c:v>0.8530929679321636</c:v>
                </c:pt>
                <c:pt idx="3">
                  <c:v>0.86501680933979574</c:v>
                </c:pt>
                <c:pt idx="4">
                  <c:v>0.86163856026046648</c:v>
                </c:pt>
                <c:pt idx="5">
                  <c:v>0.84827796137391887</c:v>
                </c:pt>
                <c:pt idx="6">
                  <c:v>0.84430824391066128</c:v>
                </c:pt>
                <c:pt idx="7">
                  <c:v>0.87397770170666256</c:v>
                </c:pt>
                <c:pt idx="8">
                  <c:v>0.85983615053196827</c:v>
                </c:pt>
                <c:pt idx="9">
                  <c:v>0.85844979508535546</c:v>
                </c:pt>
                <c:pt idx="11">
                  <c:v>9.972299168975067E-2</c:v>
                </c:pt>
                <c:pt idx="12">
                  <c:v>8.8809898568625589E-2</c:v>
                </c:pt>
                <c:pt idx="13">
                  <c:v>0.39395875082224302</c:v>
                </c:pt>
                <c:pt idx="14">
                  <c:v>-2.2396742292030286E-2</c:v>
                </c:pt>
                <c:pt idx="15">
                  <c:v>0.15296199113498507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5-4218-B659-75BFBA79D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480463"/>
        <c:axId val="1"/>
      </c:barChart>
      <c:catAx>
        <c:axId val="1616480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480463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'DOY246'!$BS$9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'DOY246'!$BE$10:$BE$25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'DOY246'!$BS$10:$BS$25</c:f>
              <c:numCache>
                <c:formatCode>0.0000</c:formatCode>
                <c:ptCount val="16"/>
                <c:pt idx="0">
                  <c:v>0.83100971587341455</c:v>
                </c:pt>
                <c:pt idx="1">
                  <c:v>0.84753718834542857</c:v>
                </c:pt>
                <c:pt idx="2">
                  <c:v>0.81448224340140041</c:v>
                </c:pt>
                <c:pt idx="3">
                  <c:v>0.83862391190865238</c:v>
                </c:pt>
                <c:pt idx="4">
                  <c:v>0.83433876367214665</c:v>
                </c:pt>
                <c:pt idx="5">
                  <c:v>0.81673742424071216</c:v>
                </c:pt>
                <c:pt idx="6">
                  <c:v>0.8077356219812426</c:v>
                </c:pt>
                <c:pt idx="7">
                  <c:v>0.85428380976558616</c:v>
                </c:pt>
                <c:pt idx="8">
                  <c:v>0.83451205563469411</c:v>
                </c:pt>
                <c:pt idx="9">
                  <c:v>0.8275073761121351</c:v>
                </c:pt>
                <c:pt idx="11">
                  <c:v>0.10360054347826086</c:v>
                </c:pt>
                <c:pt idx="12">
                  <c:v>8.0910957053473065E-2</c:v>
                </c:pt>
                <c:pt idx="13">
                  <c:v>0.34037718347302781</c:v>
                </c:pt>
                <c:pt idx="14">
                  <c:v>-2.3097530953587748E-2</c:v>
                </c:pt>
                <c:pt idx="15">
                  <c:v>0.15960362064339595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A-48D7-84D3-07A9D3ADE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638447"/>
        <c:axId val="1"/>
      </c:barChart>
      <c:catAx>
        <c:axId val="1563638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3638447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'DOY249'!$BS$9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'DOY249'!$BE$10:$BE$25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'DOY249'!$BS$10:$BS$25</c:f>
              <c:numCache>
                <c:formatCode>0.0000</c:formatCode>
                <c:ptCount val="16"/>
                <c:pt idx="0">
                  <c:v>0.81672754366508316</c:v>
                </c:pt>
                <c:pt idx="1">
                  <c:v>0.84041407411646729</c:v>
                </c:pt>
                <c:pt idx="2">
                  <c:v>0.79304101321369924</c:v>
                </c:pt>
                <c:pt idx="3">
                  <c:v>0.82358679860776585</c:v>
                </c:pt>
                <c:pt idx="4">
                  <c:v>0.82033873897368903</c:v>
                </c:pt>
                <c:pt idx="5">
                  <c:v>0.80264589810518927</c:v>
                </c:pt>
                <c:pt idx="6">
                  <c:v>0.79432329935989043</c:v>
                </c:pt>
                <c:pt idx="7">
                  <c:v>0.83913178797027599</c:v>
                </c:pt>
                <c:pt idx="8">
                  <c:v>0.81612032942556623</c:v>
                </c:pt>
                <c:pt idx="9">
                  <c:v>0.8173347579046002</c:v>
                </c:pt>
                <c:pt idx="11">
                  <c:v>9.4895512161699225E-2</c:v>
                </c:pt>
                <c:pt idx="12">
                  <c:v>7.8502075619146905E-2</c:v>
                </c:pt>
                <c:pt idx="13">
                  <c:v>0.36234055426855083</c:v>
                </c:pt>
                <c:pt idx="14">
                  <c:v>-2.2570578416430814E-2</c:v>
                </c:pt>
                <c:pt idx="15">
                  <c:v>0.15129082428956164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A-4D7E-835C-44BB5F5D6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8096208"/>
        <c:axId val="1"/>
      </c:barChart>
      <c:catAx>
        <c:axId val="193809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8096208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'DOY253'!$BS$9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'DOY253'!$BE$10:$BE$25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'DOY253'!$BS$10:$BS$25</c:f>
              <c:numCache>
                <c:formatCode>0.0000</c:formatCode>
                <c:ptCount val="16"/>
                <c:pt idx="0">
                  <c:v>0.85067221945187899</c:v>
                </c:pt>
                <c:pt idx="1">
                  <c:v>0.86567600712633519</c:v>
                </c:pt>
                <c:pt idx="2">
                  <c:v>0.83566843177742289</c:v>
                </c:pt>
                <c:pt idx="3">
                  <c:v>0.85501321992104795</c:v>
                </c:pt>
                <c:pt idx="4">
                  <c:v>0.8560194997891124</c:v>
                </c:pt>
                <c:pt idx="5">
                  <c:v>0.83563665830824352</c:v>
                </c:pt>
                <c:pt idx="6">
                  <c:v>0.83604665781478371</c:v>
                </c:pt>
                <c:pt idx="7">
                  <c:v>0.86529778108897437</c:v>
                </c:pt>
                <c:pt idx="8">
                  <c:v>0.8447174863423047</c:v>
                </c:pt>
                <c:pt idx="9">
                  <c:v>0.85662695256145338</c:v>
                </c:pt>
                <c:pt idx="11">
                  <c:v>8.8583306683722426E-2</c:v>
                </c:pt>
                <c:pt idx="12">
                  <c:v>9.991254338626715E-2</c:v>
                </c:pt>
                <c:pt idx="13">
                  <c:v>0.47862829515345567</c:v>
                </c:pt>
                <c:pt idx="14">
                  <c:v>-2.4628419616572122E-2</c:v>
                </c:pt>
                <c:pt idx="15">
                  <c:v>0.14928335722612593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6-4432-88F4-476EE5579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880575"/>
        <c:axId val="1"/>
      </c:barChart>
      <c:catAx>
        <c:axId val="1444880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880575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'DOY254'!$BS$9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'DOY254'!$BE$10:$BE$25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'DOY254'!$BS$10:$BS$25</c:f>
              <c:numCache>
                <c:formatCode>0.0000</c:formatCode>
                <c:ptCount val="16"/>
                <c:pt idx="0">
                  <c:v>0.84977647444512716</c:v>
                </c:pt>
                <c:pt idx="1">
                  <c:v>0.86494074566931223</c:v>
                </c:pt>
                <c:pt idx="2">
                  <c:v>0.83461220322094265</c:v>
                </c:pt>
                <c:pt idx="3">
                  <c:v>0.85495415049410295</c:v>
                </c:pt>
                <c:pt idx="4">
                  <c:v>0.85289481149114565</c:v>
                </c:pt>
                <c:pt idx="5">
                  <c:v>0.83836212430411539</c:v>
                </c:pt>
                <c:pt idx="6">
                  <c:v>0.83354065472250005</c:v>
                </c:pt>
                <c:pt idx="7">
                  <c:v>0.86601229416775471</c:v>
                </c:pt>
                <c:pt idx="8">
                  <c:v>0.842360781655212</c:v>
                </c:pt>
                <c:pt idx="9">
                  <c:v>0.85719216723504266</c:v>
                </c:pt>
                <c:pt idx="11">
                  <c:v>9.8016781083142643E-2</c:v>
                </c:pt>
                <c:pt idx="12">
                  <c:v>8.5262713952070912E-2</c:v>
                </c:pt>
                <c:pt idx="13">
                  <c:v>0.4119677838334872</c:v>
                </c:pt>
                <c:pt idx="14">
                  <c:v>-2.413568166992824E-2</c:v>
                </c:pt>
                <c:pt idx="15">
                  <c:v>0.1482961490294582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7-460A-B17A-40831C3F3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9187103"/>
        <c:axId val="1"/>
      </c:barChart>
      <c:catAx>
        <c:axId val="1639187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9187103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'DOY256'!$BS$9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'DOY256'!$BE$10:$BE$25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'DOY256'!$BS$10:$BS$25</c:f>
              <c:numCache>
                <c:formatCode>0.0000</c:formatCode>
                <c:ptCount val="16"/>
                <c:pt idx="0">
                  <c:v>0.84139774789516497</c:v>
                </c:pt>
                <c:pt idx="1">
                  <c:v>0.86214892217405026</c:v>
                </c:pt>
                <c:pt idx="2">
                  <c:v>0.82064657361628002</c:v>
                </c:pt>
                <c:pt idx="3">
                  <c:v>0.84549402638936055</c:v>
                </c:pt>
                <c:pt idx="4">
                  <c:v>0.84387995225829715</c:v>
                </c:pt>
                <c:pt idx="5">
                  <c:v>0.83233706067470548</c:v>
                </c:pt>
                <c:pt idx="6">
                  <c:v>0.82244902645276863</c:v>
                </c:pt>
                <c:pt idx="7">
                  <c:v>0.86034646933756176</c:v>
                </c:pt>
                <c:pt idx="8">
                  <c:v>0.83450376499482348</c:v>
                </c:pt>
                <c:pt idx="9">
                  <c:v>0.84829173079550668</c:v>
                </c:pt>
                <c:pt idx="11">
                  <c:v>0.11462146021961085</c:v>
                </c:pt>
                <c:pt idx="12">
                  <c:v>8.3257392189914278E-2</c:v>
                </c:pt>
                <c:pt idx="13">
                  <c:v>0.37811286358079216</c:v>
                </c:pt>
                <c:pt idx="14">
                  <c:v>-2.4233106376747946E-2</c:v>
                </c:pt>
                <c:pt idx="15">
                  <c:v>0.16583832707464052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8-4995-9600-2760C845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9189983"/>
        <c:axId val="1"/>
      </c:barChart>
      <c:catAx>
        <c:axId val="1639189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9189983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'DOY259'!$BS$9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'DOY259'!$BE$10:$BE$25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'DOY259'!$BS$10:$BS$25</c:f>
              <c:numCache>
                <c:formatCode>0.0000</c:formatCode>
                <c:ptCount val="16"/>
                <c:pt idx="0">
                  <c:v>0.81874827341575696</c:v>
                </c:pt>
                <c:pt idx="1">
                  <c:v>0.84469762298447182</c:v>
                </c:pt>
                <c:pt idx="2">
                  <c:v>0.79279892384704176</c:v>
                </c:pt>
                <c:pt idx="3">
                  <c:v>0.81777132580201117</c:v>
                </c:pt>
                <c:pt idx="4">
                  <c:v>0.82308620580945768</c:v>
                </c:pt>
                <c:pt idx="5">
                  <c:v>0.81104935624210062</c:v>
                </c:pt>
                <c:pt idx="6">
                  <c:v>0.79619356715752698</c:v>
                </c:pt>
                <c:pt idx="7">
                  <c:v>0.8413029796739866</c:v>
                </c:pt>
                <c:pt idx="8">
                  <c:v>0.812645083239115</c:v>
                </c:pt>
                <c:pt idx="9">
                  <c:v>0.82485146359239836</c:v>
                </c:pt>
                <c:pt idx="11">
                  <c:v>0.11343674079611288</c:v>
                </c:pt>
                <c:pt idx="12">
                  <c:v>8.2043953437463152E-2</c:v>
                </c:pt>
                <c:pt idx="13">
                  <c:v>0.34829599478025575</c:v>
                </c:pt>
                <c:pt idx="14">
                  <c:v>-2.2593896713614978E-2</c:v>
                </c:pt>
                <c:pt idx="15">
                  <c:v>0.15380163160116608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F-4F4F-A90D-A4F24A086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3593327"/>
        <c:axId val="1"/>
      </c:barChart>
      <c:catAx>
        <c:axId val="1463593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3593327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'DOY262'!$BS$9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'DOY262'!$BE$10:$BE$25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'DOY262'!$BS$10:$BS$25</c:f>
              <c:numCache>
                <c:formatCode>0.0000</c:formatCode>
                <c:ptCount val="16"/>
                <c:pt idx="0">
                  <c:v>0.80037585560383373</c:v>
                </c:pt>
                <c:pt idx="1">
                  <c:v>0.82478410994139117</c:v>
                </c:pt>
                <c:pt idx="2">
                  <c:v>0.77596760126627629</c:v>
                </c:pt>
                <c:pt idx="3">
                  <c:v>0.80254522437680031</c:v>
                </c:pt>
                <c:pt idx="4">
                  <c:v>0.8003969118678067</c:v>
                </c:pt>
                <c:pt idx="5">
                  <c:v>0.79816437430292164</c:v>
                </c:pt>
                <c:pt idx="6">
                  <c:v>0.77804885307886862</c:v>
                </c:pt>
                <c:pt idx="7">
                  <c:v>0.82270285812879906</c:v>
                </c:pt>
                <c:pt idx="8">
                  <c:v>0.79405433816668103</c:v>
                </c:pt>
                <c:pt idx="9">
                  <c:v>0.80669737304098654</c:v>
                </c:pt>
                <c:pt idx="11">
                  <c:v>0.11166443210113008</c:v>
                </c:pt>
                <c:pt idx="12">
                  <c:v>8.3111344268865434E-2</c:v>
                </c:pt>
                <c:pt idx="13">
                  <c:v>0.34886309358316159</c:v>
                </c:pt>
                <c:pt idx="14">
                  <c:v>-2.2442049313450535E-2</c:v>
                </c:pt>
                <c:pt idx="15">
                  <c:v>0.16227330621780547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C-4DEB-B73C-66926DCF7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768864"/>
        <c:axId val="1"/>
      </c:barChart>
      <c:catAx>
        <c:axId val="153576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5768864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'DOY267'!$BS$9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'DOY267'!$BE$10:$BE$25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'DOY267'!$BS$10:$BS$25</c:f>
              <c:numCache>
                <c:formatCode>0.0000</c:formatCode>
                <c:ptCount val="16"/>
                <c:pt idx="0">
                  <c:v>0.73044484545105659</c:v>
                </c:pt>
                <c:pt idx="1">
                  <c:v>0.75720617469637597</c:v>
                </c:pt>
                <c:pt idx="2">
                  <c:v>0.70368351620573744</c:v>
                </c:pt>
                <c:pt idx="3">
                  <c:v>0.73569615590768966</c:v>
                </c:pt>
                <c:pt idx="4">
                  <c:v>0.72977120099809778</c:v>
                </c:pt>
                <c:pt idx="5">
                  <c:v>0.72654082390034158</c:v>
                </c:pt>
                <c:pt idx="6">
                  <c:v>0.70214555450338878</c:v>
                </c:pt>
                <c:pt idx="7">
                  <c:v>0.75874413639872462</c:v>
                </c:pt>
                <c:pt idx="8">
                  <c:v>0.72034506969957379</c:v>
                </c:pt>
                <c:pt idx="9">
                  <c:v>0.7405446212025395</c:v>
                </c:pt>
                <c:pt idx="11">
                  <c:v>0.11591791458679977</c:v>
                </c:pt>
                <c:pt idx="12">
                  <c:v>8.9614018915455423E-2</c:v>
                </c:pt>
                <c:pt idx="13">
                  <c:v>0.31720790544370614</c:v>
                </c:pt>
                <c:pt idx="14">
                  <c:v>-2.4390243902439008E-2</c:v>
                </c:pt>
                <c:pt idx="15">
                  <c:v>0.17438942298421442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C-4A8C-8778-1C749E45B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7664512"/>
        <c:axId val="1"/>
      </c:barChart>
      <c:catAx>
        <c:axId val="195766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7664512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'DOY270'!$BS$9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'DOY270'!$BE$10:$BE$25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'DOY270'!$BS$10:$BS$25</c:f>
              <c:numCache>
                <c:formatCode>0.0000</c:formatCode>
                <c:ptCount val="16"/>
                <c:pt idx="0">
                  <c:v>0.50170914859844318</c:v>
                </c:pt>
                <c:pt idx="1">
                  <c:v>0.53126767594788626</c:v>
                </c:pt>
                <c:pt idx="2">
                  <c:v>0.47215062124899992</c:v>
                </c:pt>
                <c:pt idx="3">
                  <c:v>0.49711928107992653</c:v>
                </c:pt>
                <c:pt idx="4">
                  <c:v>0.50816599536888774</c:v>
                </c:pt>
                <c:pt idx="5">
                  <c:v>0.4933853225760706</c:v>
                </c:pt>
                <c:pt idx="6">
                  <c:v>0.47591451101436349</c:v>
                </c:pt>
                <c:pt idx="7">
                  <c:v>0.5275037861825228</c:v>
                </c:pt>
                <c:pt idx="8">
                  <c:v>0.51053608192119593</c:v>
                </c:pt>
                <c:pt idx="9">
                  <c:v>0.49288221527569037</c:v>
                </c:pt>
                <c:pt idx="11">
                  <c:v>0.11286979461089131</c:v>
                </c:pt>
                <c:pt idx="12">
                  <c:v>8.3974348853268793E-2</c:v>
                </c:pt>
                <c:pt idx="13">
                  <c:v>0.27014937887169332</c:v>
                </c:pt>
                <c:pt idx="14">
                  <c:v>-2.1624007060900254E-2</c:v>
                </c:pt>
                <c:pt idx="15">
                  <c:v>0.16775937873643479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6-44B1-8675-E850D951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7613120"/>
        <c:axId val="1"/>
      </c:barChart>
      <c:catAx>
        <c:axId val="143761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7613120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'DOY273'!$BS$9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'DOY273'!$BE$10:$BE$25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'DOY273'!$BS$10:$BS$25</c:f>
              <c:numCache>
                <c:formatCode>0.0000</c:formatCode>
                <c:ptCount val="16"/>
                <c:pt idx="0">
                  <c:v>0.43510124636378283</c:v>
                </c:pt>
                <c:pt idx="1">
                  <c:v>0.46028026098808217</c:v>
                </c:pt>
                <c:pt idx="2">
                  <c:v>0.40992223173948367</c:v>
                </c:pt>
                <c:pt idx="3">
                  <c:v>0.43067647614923799</c:v>
                </c:pt>
                <c:pt idx="4">
                  <c:v>0.44161099239560614</c:v>
                </c:pt>
                <c:pt idx="5">
                  <c:v>0.42650652451468135</c:v>
                </c:pt>
                <c:pt idx="6">
                  <c:v>0.4143818458137376</c:v>
                </c:pt>
                <c:pt idx="7">
                  <c:v>0.45582064691382823</c:v>
                </c:pt>
                <c:pt idx="8">
                  <c:v>0.44671857516931396</c:v>
                </c:pt>
                <c:pt idx="9">
                  <c:v>0.42348391755825182</c:v>
                </c:pt>
                <c:pt idx="11">
                  <c:v>0.12329272794389078</c:v>
                </c:pt>
                <c:pt idx="12">
                  <c:v>8.8595204002790612E-2</c:v>
                </c:pt>
                <c:pt idx="13">
                  <c:v>0.25825342408919</c:v>
                </c:pt>
                <c:pt idx="14">
                  <c:v>-2.2434718646561293E-2</c:v>
                </c:pt>
                <c:pt idx="15">
                  <c:v>0.18202462504653316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9-46F2-AD58-B869FE172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2584783"/>
        <c:axId val="1"/>
      </c:barChart>
      <c:catAx>
        <c:axId val="16925847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2584783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'DOY277'!$BS$9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'DOY277'!$BE$10:$BE$25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'DOY277'!$BS$10:$BS$25</c:f>
              <c:numCache>
                <c:formatCode>0.0000</c:formatCode>
                <c:ptCount val="16"/>
                <c:pt idx="0">
                  <c:v>0.40840617646897637</c:v>
                </c:pt>
                <c:pt idx="1">
                  <c:v>0.43234213118385101</c:v>
                </c:pt>
                <c:pt idx="2">
                  <c:v>0.38447022175410189</c:v>
                </c:pt>
                <c:pt idx="3">
                  <c:v>0.40544702031930546</c:v>
                </c:pt>
                <c:pt idx="4">
                  <c:v>0.41439714250458132</c:v>
                </c:pt>
                <c:pt idx="5">
                  <c:v>0.39938340054743754</c:v>
                </c:pt>
                <c:pt idx="6">
                  <c:v>0.3917701172866388</c:v>
                </c:pt>
                <c:pt idx="7">
                  <c:v>0.4250422356513141</c:v>
                </c:pt>
                <c:pt idx="8">
                  <c:v>0.41868593566135598</c:v>
                </c:pt>
                <c:pt idx="9">
                  <c:v>0.39812641727659692</c:v>
                </c:pt>
                <c:pt idx="11">
                  <c:v>0.11367441860465119</c:v>
                </c:pt>
                <c:pt idx="12">
                  <c:v>8.8831191972323975E-2</c:v>
                </c:pt>
                <c:pt idx="13">
                  <c:v>0.26919358342255256</c:v>
                </c:pt>
                <c:pt idx="14">
                  <c:v>-1.379107981220652E-2</c:v>
                </c:pt>
                <c:pt idx="15">
                  <c:v>0.18497355915762678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D-4447-963E-9F755C3DB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6162111"/>
        <c:axId val="1"/>
      </c:barChart>
      <c:catAx>
        <c:axId val="1556162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6162111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642423461075012"/>
          <c:y val="8.6092715231788075E-2"/>
          <c:w val="0.80249561713838469"/>
          <c:h val="0.75827814569536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'DOY280'!$BS$9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'DOY280'!$BE$10:$BE$25</c:f>
              <c:strCache>
                <c:ptCount val="16"/>
                <c:pt idx="8">
                  <c:v>all</c:v>
                </c:pt>
                <c:pt idx="9">
                  <c:v>all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70</c:v>
                </c:pt>
                <c:pt idx="15">
                  <c:v>100</c:v>
                </c:pt>
              </c:strCache>
            </c:strRef>
          </c:cat>
          <c:val>
            <c:numRef>
              <c:f>'DOY280'!$BS$10:$BS$25</c:f>
              <c:numCache>
                <c:formatCode>0.0000</c:formatCode>
                <c:ptCount val="16"/>
                <c:pt idx="0">
                  <c:v>0.3798705852336105</c:v>
                </c:pt>
                <c:pt idx="1">
                  <c:v>0.39954572945191041</c:v>
                </c:pt>
                <c:pt idx="2">
                  <c:v>0.36019544101531042</c:v>
                </c:pt>
                <c:pt idx="3">
                  <c:v>0.36725726300500405</c:v>
                </c:pt>
                <c:pt idx="4">
                  <c:v>0.38536725234963282</c:v>
                </c:pt>
                <c:pt idx="5">
                  <c:v>0.38149057323017216</c:v>
                </c:pt>
                <c:pt idx="6">
                  <c:v>0.35878055187692903</c:v>
                </c:pt>
                <c:pt idx="7">
                  <c:v>0.40096061859029192</c:v>
                </c:pt>
                <c:pt idx="8">
                  <c:v>0.38480490919865901</c:v>
                </c:pt>
                <c:pt idx="9">
                  <c:v>0.37493626126856194</c:v>
                </c:pt>
                <c:pt idx="11">
                  <c:v>0.11182959300114109</c:v>
                </c:pt>
                <c:pt idx="12">
                  <c:v>8.2676484145391888E-2</c:v>
                </c:pt>
                <c:pt idx="13">
                  <c:v>0.24892315440407611</c:v>
                </c:pt>
                <c:pt idx="14">
                  <c:v>-1.8235892619550748E-2</c:v>
                </c:pt>
                <c:pt idx="15">
                  <c:v>0.1781289559389648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4-4262-A58B-9CAEBAFF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9213391"/>
        <c:axId val="1"/>
      </c:barChart>
      <c:catAx>
        <c:axId val="1539213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-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9213391"/>
        <c:crosses val="autoZero"/>
        <c:crossBetween val="between"/>
        <c:majorUnit val="0.2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78889783338937"/>
          <c:y val="0.43046357615894038"/>
          <c:w val="4.1580083789553614E-2"/>
          <c:h val="6.95364238410595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8EEDB-674D-4EDC-ACE3-9E3737439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12FB6A-526E-4D61-8C37-D67D16D0E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DA94A0-BC61-40CA-8739-9BF4420A4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79C3DB-B47B-4EBB-B15E-330E0C604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692A6-6F31-4FC9-B3C4-23015025E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6777DA-BDCC-4CF5-BBFA-D234A28E1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37AE1-AEEF-42A3-BD20-B873890BD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09E0F-10EC-47B0-AED0-06852EA4B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83331C-2EBD-4CA6-8B33-B5194A1E1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30FA4C-A5F2-4A62-8C2C-B9A43F645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0DB82-CE73-4DB0-ACA9-6DF5F7D85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F4F220-E084-4AF8-9AAE-2FFB8D2E1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FA6FF-04D5-427B-A938-79346D847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AAF9A-75A3-4FB5-9C7B-E1D2BD0C7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77FCF-C62E-4E5F-9FC3-E5886FEAE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90981-9719-4B43-953F-FE70FF60C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3186C-72E5-407A-8C1D-F7B29FA1C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D6AB5-59C8-4FCD-912F-B0B6537C7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4E850-E3B7-4D56-BE1D-223683F08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0</xdr:colOff>
      <xdr:row>8</xdr:row>
      <xdr:rowOff>9525</xdr:rowOff>
    </xdr:from>
    <xdr:to>
      <xdr:col>81</xdr:col>
      <xdr:colOff>581025</xdr:colOff>
      <xdr:row>19</xdr:row>
      <xdr:rowOff>95250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39B39850-4EA6-41CF-8207-E814654F5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121056-4A4F-4F56-9D77-A3F0B1211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8B771-CF34-4DA5-BCC6-3168619F1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84B7A3-26EC-4580-BC9A-4FCA2C5A6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6E2663-3AB2-471C-BC13-B2A723EEB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19050</xdr:colOff>
      <xdr:row>8</xdr:row>
      <xdr:rowOff>19050</xdr:rowOff>
    </xdr:from>
    <xdr:to>
      <xdr:col>81</xdr:col>
      <xdr:colOff>600075</xdr:colOff>
      <xdr:row>19</xdr:row>
      <xdr:rowOff>104775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E3F51C0-FBBE-4999-8EA2-2CD3EE74D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41487-F56F-46B0-BD0A-9A796BF1A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CAAFF-3A20-4E94-82F2-6E2228CB1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A7A00-B547-4656-8E5C-885282461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A7E22-9F53-4319-8745-8EBDDB7FB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7940FD-FE68-4971-9B68-6527EF196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AA548-8D2F-459E-9A58-D11A1D5B1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D72F3C-BEEA-4E05-B38B-E3667791E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8BD7D-C444-4E0C-94BE-77C83E6D9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3F5A20-30A5-42EB-A8B1-E55D2BABD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D8281-2266-4852-AC78-3BDDBDEF5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796D00-E6FB-4C13-9692-A1B04BAF0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3C2E0-22C9-4C53-823D-3C5D83D32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CC6EC4-6B11-4CE7-8302-2E03AFB35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35DDB4-81E8-4C44-8921-CE4FE7A76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687EC-0071-4326-B7AE-BD5523FAC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D3ADA-3EF9-440B-ADC4-F317CD74D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B91A6-CCEB-4249-BAD5-2B541E36F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218499-979D-46EB-8186-8DB082850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2891C-74D4-43A7-88EC-6E95A5BAB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1B93C-49ED-4940-B1C8-4171ABD93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D42DAD-BAA4-457F-A7B2-22F8C3718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9E7AE-63B6-4CCA-A60D-B6E0D4654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27B6D-321D-4803-AF81-4775F07CB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F1E4E-0FEC-4F78-BC78-09634E6B2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A82813-D081-4402-88E9-747A7F453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4D87A-53B4-4FF7-A499-C5AAFEAEA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24BFEC-5612-443D-B54C-D05645964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A8B2D-DEE7-4214-B305-A79B68F67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6BB6B-3824-4A20-84EA-F0015674F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17EB01-0311-4971-9319-2FAA07905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8D3D2-A65D-4AE4-A71C-E02685985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91E6A-242A-4DD5-AB7C-6ECF987D4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DAF36-0FE6-4285-A46F-741F381DF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B60F5C-F668-404E-8F2F-4EE0E3074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295275</xdr:colOff>
      <xdr:row>48</xdr:row>
      <xdr:rowOff>57150</xdr:rowOff>
    </xdr:from>
    <xdr:to>
      <xdr:col>66</xdr:col>
      <xdr:colOff>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B3AD41-5723-4EC9-930D-503CB7B54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4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5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6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7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8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9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40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41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42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43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44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5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6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8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9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50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51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52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53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54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55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56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57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58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59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Relationship Id="rId4" Type="http://schemas.openxmlformats.org/officeDocument/2006/relationships/comments" Target="../comments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5A7-CD02-4460-8519-71A6CF9EA5E0}">
  <dimension ref="A1:BI41"/>
  <sheetViews>
    <sheetView tabSelected="1" workbookViewId="0">
      <selection activeCell="A41" sqref="A1:A41"/>
    </sheetView>
  </sheetViews>
  <sheetFormatPr defaultRowHeight="15" x14ac:dyDescent="0.25"/>
  <sheetData>
    <row r="1" spans="1:61" x14ac:dyDescent="0.25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91</v>
      </c>
      <c r="BA1" t="s">
        <v>92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</row>
    <row r="2" spans="1:61" x14ac:dyDescent="0.25">
      <c r="A2" t="s">
        <v>1</v>
      </c>
      <c r="B2">
        <v>0.12620975706103105</v>
      </c>
      <c r="C2">
        <v>0.12636899747262009</v>
      </c>
      <c r="D2">
        <v>0.13781107840513784</v>
      </c>
      <c r="E2">
        <v>9.7364010361115277E-2</v>
      </c>
      <c r="F2">
        <v>0.12313104661389626</v>
      </c>
      <c r="G2">
        <v>0.10161054172767198</v>
      </c>
      <c r="H2">
        <v>0.11811894882434307</v>
      </c>
      <c r="I2">
        <v>0.11918775750441439</v>
      </c>
      <c r="J2">
        <v>0.11956037427595427</v>
      </c>
      <c r="K2">
        <v>0.14256014256014252</v>
      </c>
      <c r="L2">
        <v>0.15932008066839526</v>
      </c>
      <c r="M2">
        <v>0.23454801691161667</v>
      </c>
      <c r="N2">
        <v>0.25899280575539563</v>
      </c>
      <c r="O2">
        <v>0.29577916867276521</v>
      </c>
      <c r="P2">
        <v>0.31893634165995166</v>
      </c>
      <c r="Q2">
        <v>0.34391169368747843</v>
      </c>
      <c r="R2">
        <v>0.38642972536348946</v>
      </c>
      <c r="S2">
        <v>0.47185354691075515</v>
      </c>
      <c r="T2">
        <v>0.43276836158192089</v>
      </c>
      <c r="U2">
        <v>0.53281504248779599</v>
      </c>
      <c r="V2">
        <v>0.56074766355140193</v>
      </c>
      <c r="W2">
        <v>0.69953737521305093</v>
      </c>
      <c r="X2">
        <v>0.6473767169556407</v>
      </c>
      <c r="Y2">
        <v>0.67164807408966531</v>
      </c>
      <c r="Z2">
        <v>0.81203663323157427</v>
      </c>
      <c r="AA2">
        <v>0.7715173887701573</v>
      </c>
      <c r="AB2">
        <v>0.84865778905094058</v>
      </c>
      <c r="AC2">
        <v>0.82992202729044839</v>
      </c>
      <c r="AD2">
        <v>0.87331081081081074</v>
      </c>
      <c r="AE2">
        <v>0.84555651423641076</v>
      </c>
      <c r="AF2">
        <v>0.79512195121951212</v>
      </c>
      <c r="AG2">
        <v>0.87712918660287087</v>
      </c>
      <c r="AH2">
        <v>0.87207792207792212</v>
      </c>
      <c r="AI2">
        <v>0.87459935897435903</v>
      </c>
      <c r="AJ2">
        <v>0.89667738478027859</v>
      </c>
      <c r="AK2">
        <v>0.89213564213564212</v>
      </c>
      <c r="AL2">
        <v>0.87237793054821078</v>
      </c>
      <c r="AM2">
        <v>0.89703315881326362</v>
      </c>
      <c r="AN2">
        <v>0.89196462898885043</v>
      </c>
      <c r="AO2">
        <v>0.88596659627567675</v>
      </c>
      <c r="AP2">
        <v>0.88380914354162499</v>
      </c>
      <c r="AQ2">
        <v>0.88832684824902719</v>
      </c>
      <c r="AR2">
        <v>0.88077550280847972</v>
      </c>
      <c r="AS2">
        <v>0.89117983963344782</v>
      </c>
      <c r="AT2">
        <v>0.88533429187634793</v>
      </c>
      <c r="AU2">
        <v>0.87882984247879514</v>
      </c>
      <c r="AV2">
        <v>0.87272371255139991</v>
      </c>
      <c r="AW2">
        <v>0.87870567719434223</v>
      </c>
      <c r="AX2">
        <v>0.8659756969263761</v>
      </c>
      <c r="AY2">
        <v>0.85823255813953492</v>
      </c>
      <c r="AZ2">
        <v>0.87216394242498174</v>
      </c>
      <c r="BA2">
        <v>0.85990935311083627</v>
      </c>
      <c r="BB2">
        <v>0.87308447937131628</v>
      </c>
      <c r="BC2">
        <v>0.85533678756476694</v>
      </c>
      <c r="BD2">
        <v>0.83760508509329501</v>
      </c>
      <c r="BE2">
        <v>0.72846860263092572</v>
      </c>
      <c r="BF2">
        <v>0.48472256172085071</v>
      </c>
      <c r="BG2">
        <v>0.40723503279035328</v>
      </c>
      <c r="BH2">
        <v>0.37887940012497395</v>
      </c>
      <c r="BI2">
        <v>0.35925572519083965</v>
      </c>
    </row>
    <row r="3" spans="1:61" x14ac:dyDescent="0.25">
      <c r="A3" t="s">
        <v>2</v>
      </c>
      <c r="B3">
        <v>0.12246829452962328</v>
      </c>
      <c r="C3">
        <v>0.12378246753246747</v>
      </c>
      <c r="D3">
        <v>0.13253012048192772</v>
      </c>
      <c r="E3">
        <v>9.58148091369002E-2</v>
      </c>
      <c r="F3">
        <v>0.11523103251568743</v>
      </c>
      <c r="G3">
        <v>0.10060060060060062</v>
      </c>
      <c r="H3">
        <v>0.10474090407938259</v>
      </c>
      <c r="I3">
        <v>0.10121119309480725</v>
      </c>
      <c r="J3">
        <v>0.11724339319608698</v>
      </c>
      <c r="K3">
        <v>0.12994836488812386</v>
      </c>
      <c r="L3">
        <v>0.16327124563445869</v>
      </c>
      <c r="M3">
        <v>0.21873048907388135</v>
      </c>
      <c r="N3">
        <v>0.24931506849315063</v>
      </c>
      <c r="O3">
        <v>0.28643374252439407</v>
      </c>
      <c r="P3">
        <v>0.32768812909410444</v>
      </c>
      <c r="Q3">
        <v>0.35377049180327869</v>
      </c>
      <c r="R3">
        <v>0.36645139923828451</v>
      </c>
      <c r="S3">
        <v>0.50678733031674217</v>
      </c>
      <c r="T3">
        <v>0.44345976604041115</v>
      </c>
      <c r="U3">
        <v>0.56900452488687792</v>
      </c>
      <c r="V3">
        <v>0.56868798235942675</v>
      </c>
      <c r="W3">
        <v>0.70868347338935567</v>
      </c>
      <c r="X3">
        <v>0.67838991664972559</v>
      </c>
      <c r="Y3">
        <v>0.65115766262403529</v>
      </c>
      <c r="Z3">
        <v>0.84730065507115426</v>
      </c>
      <c r="AA3">
        <v>0.78021978021978022</v>
      </c>
      <c r="AB3">
        <v>0.8637459807073955</v>
      </c>
      <c r="AC3">
        <v>0.83754427390791031</v>
      </c>
      <c r="AD3">
        <v>0.88205026716801904</v>
      </c>
      <c r="AE3">
        <v>0.85343347639484979</v>
      </c>
      <c r="AF3">
        <v>0.78995624088351735</v>
      </c>
      <c r="AG3">
        <v>0.86714116251482798</v>
      </c>
      <c r="AH3">
        <v>0.86799742433998706</v>
      </c>
      <c r="AI3">
        <v>0.8618074573414789</v>
      </c>
      <c r="AJ3">
        <v>0.88676817499463878</v>
      </c>
      <c r="AK3">
        <v>0.89093890938909381</v>
      </c>
      <c r="AL3">
        <v>0.85983421250941983</v>
      </c>
      <c r="AM3">
        <v>0.88561643835616444</v>
      </c>
      <c r="AN3">
        <v>0.89411064842355747</v>
      </c>
      <c r="AO3">
        <v>0.88543876567020263</v>
      </c>
      <c r="AP3">
        <v>0.89484797297297303</v>
      </c>
      <c r="AQ3">
        <v>0.88030731904569348</v>
      </c>
      <c r="AR3">
        <v>0.876423371289901</v>
      </c>
      <c r="AS3">
        <v>0.87827426810477649</v>
      </c>
      <c r="AT3">
        <v>0.86799065420560739</v>
      </c>
      <c r="AU3">
        <v>0.86780860175013974</v>
      </c>
      <c r="AV3">
        <v>0.86708986312239644</v>
      </c>
      <c r="AW3">
        <v>0.8684736725172183</v>
      </c>
      <c r="AX3">
        <v>0.85090298194036129</v>
      </c>
      <c r="AY3">
        <v>0.83264907135874888</v>
      </c>
      <c r="AZ3">
        <v>0.86485480268056592</v>
      </c>
      <c r="BA3">
        <v>0.86145251396648037</v>
      </c>
      <c r="BB3">
        <v>0.85527876631079469</v>
      </c>
      <c r="BC3">
        <v>0.84818339100346019</v>
      </c>
      <c r="BD3">
        <v>0.82468619246861929</v>
      </c>
      <c r="BE3">
        <v>0.73351711463358604</v>
      </c>
      <c r="BF3">
        <v>0.49974760222110043</v>
      </c>
      <c r="BG3">
        <v>0.40732469852612774</v>
      </c>
      <c r="BH3">
        <v>0.39810017271157166</v>
      </c>
      <c r="BI3">
        <v>0.38092582264361408</v>
      </c>
    </row>
    <row r="4" spans="1:61" x14ac:dyDescent="0.25">
      <c r="A4" t="s">
        <v>3</v>
      </c>
      <c r="B4">
        <v>0.12680392534154322</v>
      </c>
      <c r="C4">
        <v>0.12093023255813955</v>
      </c>
      <c r="D4">
        <v>0.13428803026209132</v>
      </c>
      <c r="E4">
        <v>9.7448509068552028E-2</v>
      </c>
      <c r="F4">
        <v>0.11416361416361413</v>
      </c>
      <c r="G4">
        <v>0.10124999999999995</v>
      </c>
      <c r="H4">
        <v>0.10950149126544526</v>
      </c>
      <c r="I4">
        <v>0.1119260671849787</v>
      </c>
      <c r="J4">
        <v>0.14807426730090531</v>
      </c>
      <c r="K4">
        <v>0.17759273277819834</v>
      </c>
      <c r="L4">
        <v>0.20906129700917975</v>
      </c>
      <c r="M4">
        <v>0.32858041518137981</v>
      </c>
      <c r="N4">
        <v>0.38664925738534356</v>
      </c>
      <c r="O4">
        <v>0.41230867346938788</v>
      </c>
      <c r="P4">
        <v>0.48175675675675678</v>
      </c>
      <c r="Q4">
        <v>0.50510661171832993</v>
      </c>
      <c r="R4">
        <v>0.5010518934081345</v>
      </c>
      <c r="S4">
        <v>0.66536068218483524</v>
      </c>
      <c r="T4">
        <v>0.6562252180808883</v>
      </c>
      <c r="U4">
        <v>0.73855370132648701</v>
      </c>
      <c r="V4">
        <v>0.70597046864968982</v>
      </c>
      <c r="W4">
        <v>0.80393873085339163</v>
      </c>
      <c r="X4">
        <v>0.79034028540065859</v>
      </c>
      <c r="Y4">
        <v>0.7717048560016817</v>
      </c>
      <c r="Z4">
        <v>0.86661466458658343</v>
      </c>
      <c r="AA4">
        <v>0.8242645645068255</v>
      </c>
      <c r="AB4">
        <v>0.88396828466447486</v>
      </c>
      <c r="AC4">
        <v>0.87990461738564929</v>
      </c>
      <c r="AD4">
        <v>0.88897196261682254</v>
      </c>
      <c r="AE4">
        <v>0.87589928057553956</v>
      </c>
      <c r="AF4">
        <v>0.86220472440944873</v>
      </c>
      <c r="AG4">
        <v>0.88771331058020464</v>
      </c>
      <c r="AH4">
        <v>0.88695779173360612</v>
      </c>
      <c r="AI4">
        <v>0.8901387326584177</v>
      </c>
      <c r="AJ4">
        <v>0.8942039106145252</v>
      </c>
      <c r="AK4">
        <v>0.90126115041525678</v>
      </c>
      <c r="AL4">
        <v>0.89535261618459538</v>
      </c>
      <c r="AM4">
        <v>0.90379600115908432</v>
      </c>
      <c r="AN4">
        <v>0.89886744297336107</v>
      </c>
      <c r="AO4">
        <v>0.89113530326594081</v>
      </c>
      <c r="AP4">
        <v>0.90491036632891664</v>
      </c>
      <c r="AQ4">
        <v>0.90171354671839643</v>
      </c>
      <c r="AR4">
        <v>0.89484475688342113</v>
      </c>
      <c r="AS4">
        <v>0.90830850711684885</v>
      </c>
      <c r="AT4">
        <v>0.89098399619711621</v>
      </c>
      <c r="AU4">
        <v>0.87944312796208546</v>
      </c>
      <c r="AV4">
        <v>0.8741565981484386</v>
      </c>
      <c r="AW4">
        <v>0.87707904324409969</v>
      </c>
      <c r="AX4">
        <v>0.85871823557615468</v>
      </c>
      <c r="AY4">
        <v>0.8509151414309486</v>
      </c>
      <c r="AZ4">
        <v>0.86620356387798247</v>
      </c>
      <c r="BA4">
        <v>0.87389380530973448</v>
      </c>
      <c r="BB4">
        <v>0.87484916393725221</v>
      </c>
      <c r="BC4">
        <v>0.85971731448763256</v>
      </c>
      <c r="BD4">
        <v>0.83647570703408258</v>
      </c>
      <c r="BE4">
        <v>0.793010752688172</v>
      </c>
      <c r="BF4">
        <v>0.54670750382848399</v>
      </c>
      <c r="BG4">
        <v>0.47312078194088902</v>
      </c>
      <c r="BH4">
        <v>0.41817398794142979</v>
      </c>
      <c r="BI4">
        <v>0.39700264472524244</v>
      </c>
    </row>
    <row r="5" spans="1:61" x14ac:dyDescent="0.25">
      <c r="A5" t="s">
        <v>4</v>
      </c>
      <c r="B5">
        <v>0.12406753042795447</v>
      </c>
      <c r="C5">
        <v>0.12143474503025065</v>
      </c>
      <c r="D5">
        <v>0.13338722716248988</v>
      </c>
      <c r="E5">
        <v>9.4713656387665171E-2</v>
      </c>
      <c r="F5">
        <v>0.10799001248439448</v>
      </c>
      <c r="G5">
        <v>0.10092842168313861</v>
      </c>
      <c r="H5">
        <v>0.10288782469888262</v>
      </c>
      <c r="I5">
        <v>0.10320071791803768</v>
      </c>
      <c r="J5">
        <v>0.12217058911707392</v>
      </c>
      <c r="K5">
        <v>0.1440853839312185</v>
      </c>
      <c r="L5">
        <v>0.16217798594847777</v>
      </c>
      <c r="M5">
        <v>0.24183006535947715</v>
      </c>
      <c r="N5">
        <v>0.29196840026333115</v>
      </c>
      <c r="O5">
        <v>0.31937340153452681</v>
      </c>
      <c r="P5">
        <v>0.34779037292590764</v>
      </c>
      <c r="Q5">
        <v>0.40766423357664228</v>
      </c>
      <c r="R5">
        <v>0.43647158608990666</v>
      </c>
      <c r="S5">
        <v>0.4497962208225269</v>
      </c>
      <c r="T5">
        <v>0.51359649122807016</v>
      </c>
      <c r="U5">
        <v>0.55886935232584012</v>
      </c>
      <c r="V5">
        <v>0.59846153846153849</v>
      </c>
      <c r="W5">
        <v>0.60273972602739734</v>
      </c>
      <c r="X5">
        <v>0.66109198229217903</v>
      </c>
      <c r="Y5">
        <v>0.58305757776307077</v>
      </c>
      <c r="Z5">
        <v>0.76659959758551299</v>
      </c>
      <c r="AA5">
        <v>0.69181449027569997</v>
      </c>
      <c r="AB5">
        <v>0.80829493087557591</v>
      </c>
      <c r="AC5">
        <v>0.70008820935019123</v>
      </c>
      <c r="AD5">
        <v>0.83237297014143519</v>
      </c>
      <c r="AE5">
        <v>0.76191562143671598</v>
      </c>
      <c r="AF5">
        <v>0.70437472381794075</v>
      </c>
      <c r="AG5">
        <v>0.85337650323774283</v>
      </c>
      <c r="AH5">
        <v>0.77246871444823662</v>
      </c>
      <c r="AI5">
        <v>0.81224684298308325</v>
      </c>
      <c r="AJ5">
        <v>0.87828627069133391</v>
      </c>
      <c r="AK5">
        <v>0.87502809620139366</v>
      </c>
      <c r="AL5">
        <v>0.81174669982781711</v>
      </c>
      <c r="AM5">
        <v>0.84667194928684619</v>
      </c>
      <c r="AN5">
        <v>0.87853403141361242</v>
      </c>
      <c r="AO5">
        <v>0.87516198704103676</v>
      </c>
      <c r="AP5">
        <v>0.8724681170292572</v>
      </c>
      <c r="AQ5">
        <v>0.87144408251900107</v>
      </c>
      <c r="AR5">
        <v>0.86041990668740287</v>
      </c>
      <c r="AS5">
        <v>0.85876993166287008</v>
      </c>
      <c r="AT5">
        <v>0.87075393537696766</v>
      </c>
      <c r="AU5">
        <v>0.86687366582573255</v>
      </c>
      <c r="AV5">
        <v>0.85708534621578103</v>
      </c>
      <c r="AW5">
        <v>0.84134915677701427</v>
      </c>
      <c r="AX5">
        <v>0.80896276036187675</v>
      </c>
      <c r="AY5">
        <v>0.77768033326024988</v>
      </c>
      <c r="AZ5">
        <v>0.8219147511716135</v>
      </c>
      <c r="BA5">
        <v>0.81594462958215852</v>
      </c>
      <c r="BB5">
        <v>0.81645569620253156</v>
      </c>
      <c r="BC5">
        <v>0.7850512945774305</v>
      </c>
      <c r="BD5">
        <v>0.77551020408163251</v>
      </c>
      <c r="BE5">
        <v>0.68096583611610584</v>
      </c>
      <c r="BF5">
        <v>0.41901576684185382</v>
      </c>
      <c r="BG5">
        <v>0.38131367873401256</v>
      </c>
      <c r="BH5">
        <v>0.33223684210526322</v>
      </c>
      <c r="BI5">
        <v>0.33198730891260453</v>
      </c>
    </row>
    <row r="6" spans="1:61" x14ac:dyDescent="0.25">
      <c r="A6" t="s">
        <v>5</v>
      </c>
      <c r="B6">
        <v>0.12222876201687259</v>
      </c>
      <c r="C6">
        <v>0.11975390024170515</v>
      </c>
      <c r="D6">
        <v>0.13595658073270014</v>
      </c>
      <c r="E6">
        <v>0.10003059039461604</v>
      </c>
      <c r="F6">
        <v>0.1179422835633626</v>
      </c>
      <c r="G6">
        <v>0.10505260038524228</v>
      </c>
      <c r="H6">
        <v>0.11545815561111923</v>
      </c>
      <c r="I6">
        <v>0.10656978504389952</v>
      </c>
      <c r="J6">
        <v>0.14268603084294057</v>
      </c>
      <c r="K6">
        <v>0.17420954742715436</v>
      </c>
      <c r="L6">
        <v>0.18510888758093</v>
      </c>
      <c r="M6">
        <v>0.3016794526228489</v>
      </c>
      <c r="N6">
        <v>0.35050716470777654</v>
      </c>
      <c r="O6">
        <v>0.39791105121293796</v>
      </c>
      <c r="P6">
        <v>0.43279477483671369</v>
      </c>
      <c r="Q6">
        <v>0.49690583709650449</v>
      </c>
      <c r="R6">
        <v>0.53460662344489229</v>
      </c>
      <c r="S6">
        <v>0.65241917986548059</v>
      </c>
      <c r="T6">
        <v>0.63355677432459878</v>
      </c>
      <c r="U6">
        <v>0.72954283519016516</v>
      </c>
      <c r="V6">
        <v>0.72315118083089125</v>
      </c>
      <c r="W6">
        <v>0.80216313654799465</v>
      </c>
      <c r="X6">
        <v>0.78860810268752501</v>
      </c>
      <c r="Y6">
        <v>0.77242888402625809</v>
      </c>
      <c r="Z6">
        <v>0.86501597444089462</v>
      </c>
      <c r="AA6">
        <v>0.86697057604641514</v>
      </c>
      <c r="AB6">
        <v>0.88554322944180319</v>
      </c>
      <c r="AC6">
        <v>0.88197699190455903</v>
      </c>
      <c r="AD6">
        <v>0.89258312020460362</v>
      </c>
      <c r="AE6">
        <v>0.86605957123885413</v>
      </c>
      <c r="AF6">
        <v>0.86457505957108816</v>
      </c>
      <c r="AG6">
        <v>0.87855297157622736</v>
      </c>
      <c r="AH6">
        <v>0.87461353486774307</v>
      </c>
      <c r="AI6">
        <v>0.87949015063731173</v>
      </c>
      <c r="AJ6">
        <v>0.88265682656826561</v>
      </c>
      <c r="AK6">
        <v>0.88751443179943912</v>
      </c>
      <c r="AL6">
        <v>0.87292464878671761</v>
      </c>
      <c r="AM6">
        <v>0.88700564971751406</v>
      </c>
      <c r="AN6">
        <v>0.88172597558879151</v>
      </c>
      <c r="AO6">
        <v>0.85509871400108672</v>
      </c>
      <c r="AP6">
        <v>0.86514127231755933</v>
      </c>
      <c r="AQ6">
        <v>0.85636561479869422</v>
      </c>
      <c r="AR6">
        <v>0.86935740839086562</v>
      </c>
      <c r="AS6">
        <v>0.87313295224045739</v>
      </c>
      <c r="AT6">
        <v>0.86310047510117893</v>
      </c>
      <c r="AU6">
        <v>0.8548168249660788</v>
      </c>
      <c r="AV6">
        <v>0.83873825979089145</v>
      </c>
      <c r="AW6">
        <v>0.81210071401728678</v>
      </c>
      <c r="AX6">
        <v>0.73384846533590897</v>
      </c>
      <c r="AY6">
        <v>0.69013462811741344</v>
      </c>
      <c r="AZ6">
        <v>0.75950808471874287</v>
      </c>
      <c r="BA6">
        <v>0.76225182206584563</v>
      </c>
      <c r="BB6">
        <v>0.73554153522607779</v>
      </c>
      <c r="BC6">
        <v>0.67548967707781882</v>
      </c>
      <c r="BD6">
        <v>0.6915959907478797</v>
      </c>
      <c r="BE6">
        <v>0.57123325129887881</v>
      </c>
      <c r="BF6">
        <v>0.37280813214739517</v>
      </c>
      <c r="BG6">
        <v>0.32977983777520276</v>
      </c>
      <c r="BH6">
        <v>0.32031425364758692</v>
      </c>
      <c r="BI6">
        <v>0.29282375584272752</v>
      </c>
    </row>
    <row r="7" spans="1:61" x14ac:dyDescent="0.25">
      <c r="A7" t="s">
        <v>6</v>
      </c>
      <c r="B7">
        <v>0.12035603715170276</v>
      </c>
      <c r="C7">
        <v>0.11759868421052626</v>
      </c>
      <c r="D7">
        <v>0.13167444271643333</v>
      </c>
      <c r="E7">
        <v>9.4234345939243597E-2</v>
      </c>
      <c r="F7">
        <v>0.10603290676416818</v>
      </c>
      <c r="G7">
        <v>9.4230211655552343E-2</v>
      </c>
      <c r="H7">
        <v>0.10778443113772455</v>
      </c>
      <c r="I7">
        <v>9.6651557245211281E-2</v>
      </c>
      <c r="J7">
        <v>0.11382113821138205</v>
      </c>
      <c r="K7">
        <v>0.12822031388806635</v>
      </c>
      <c r="L7">
        <v>0.15335689045936393</v>
      </c>
      <c r="M7">
        <v>0.2289589150378939</v>
      </c>
      <c r="N7">
        <v>0.2800748946793572</v>
      </c>
      <c r="O7">
        <v>0.28801375214877328</v>
      </c>
      <c r="P7">
        <v>0.32175888366055494</v>
      </c>
      <c r="Q7">
        <v>0.36745073108709475</v>
      </c>
      <c r="R7">
        <v>0.4060424966799468</v>
      </c>
      <c r="S7">
        <v>0.4317317663325268</v>
      </c>
      <c r="T7">
        <v>0.47474275023386342</v>
      </c>
      <c r="U7">
        <v>0.5798019158954375</v>
      </c>
      <c r="V7">
        <v>0.63636363636363635</v>
      </c>
      <c r="W7">
        <v>0.70292633703329965</v>
      </c>
      <c r="X7">
        <v>0.74013701866288684</v>
      </c>
      <c r="Y7">
        <v>0.69221435793731045</v>
      </c>
      <c r="Z7">
        <v>0.83903957314361932</v>
      </c>
      <c r="AA7">
        <v>0.79176097781801724</v>
      </c>
      <c r="AB7">
        <v>0.86101487670674537</v>
      </c>
      <c r="AC7">
        <v>0.77970866342959377</v>
      </c>
      <c r="AD7">
        <v>0.87300978323422218</v>
      </c>
      <c r="AE7">
        <v>0.85162923125593148</v>
      </c>
      <c r="AF7">
        <v>0.82326530612244897</v>
      </c>
      <c r="AG7">
        <v>0.8760856977417486</v>
      </c>
      <c r="AH7">
        <v>0.85133113969488494</v>
      </c>
      <c r="AI7">
        <v>0.86436340371081255</v>
      </c>
      <c r="AJ7">
        <v>0.88787324801950029</v>
      </c>
      <c r="AK7">
        <v>0.89156844968268356</v>
      </c>
      <c r="AL7">
        <v>0.87562916057801587</v>
      </c>
      <c r="AM7">
        <v>0.89661497415374347</v>
      </c>
      <c r="AN7">
        <v>0.90583873957367944</v>
      </c>
      <c r="AO7">
        <v>0.89275740085645128</v>
      </c>
      <c r="AP7">
        <v>0.89590254706533778</v>
      </c>
      <c r="AQ7">
        <v>0.89766243327811512</v>
      </c>
      <c r="AR7">
        <v>0.88812131423757368</v>
      </c>
      <c r="AS7">
        <v>0.89557021677662596</v>
      </c>
      <c r="AT7">
        <v>0.89035006482681978</v>
      </c>
      <c r="AU7">
        <v>0.88397314511964209</v>
      </c>
      <c r="AV7">
        <v>0.87925639609792006</v>
      </c>
      <c r="AW7">
        <v>0.86476043276661518</v>
      </c>
      <c r="AX7">
        <v>0.85433575395130279</v>
      </c>
      <c r="AY7">
        <v>0.81521252796420585</v>
      </c>
      <c r="AZ7">
        <v>0.83393156257477863</v>
      </c>
      <c r="BA7">
        <v>0.83753784056508573</v>
      </c>
      <c r="BB7">
        <v>0.81744531460977587</v>
      </c>
      <c r="BC7">
        <v>0.79234425819364529</v>
      </c>
      <c r="BD7">
        <v>0.7705179282868525</v>
      </c>
      <c r="BE7">
        <v>0.68586088939566703</v>
      </c>
      <c r="BF7">
        <v>0.44958096782914303</v>
      </c>
      <c r="BG7">
        <v>0.38857284194904779</v>
      </c>
      <c r="BH7">
        <v>0.36019777503090245</v>
      </c>
      <c r="BI7">
        <v>0.36023054755043227</v>
      </c>
    </row>
    <row r="8" spans="1:61" x14ac:dyDescent="0.25">
      <c r="A8" t="s">
        <v>7</v>
      </c>
      <c r="B8">
        <v>0.12472991553722255</v>
      </c>
      <c r="C8">
        <v>0.11679555819948445</v>
      </c>
      <c r="D8">
        <v>0.1310704960835509</v>
      </c>
      <c r="E8">
        <v>9.2625368731563462E-2</v>
      </c>
      <c r="F8">
        <v>0.10337886412652762</v>
      </c>
      <c r="G8">
        <v>9.2552106106981488E-2</v>
      </c>
      <c r="H8">
        <v>0.10646709968935325</v>
      </c>
      <c r="I8">
        <v>0.1038867215720272</v>
      </c>
      <c r="J8">
        <v>0.12348877374784109</v>
      </c>
      <c r="K8">
        <v>0.13803725979169726</v>
      </c>
      <c r="L8">
        <v>0.17034965034965038</v>
      </c>
      <c r="M8">
        <v>0.23774419461850346</v>
      </c>
      <c r="N8">
        <v>0.27335640138408301</v>
      </c>
      <c r="O8">
        <v>0.31522947435286647</v>
      </c>
      <c r="P8">
        <v>0.36581282437636026</v>
      </c>
      <c r="Q8">
        <v>0.38177840287544929</v>
      </c>
      <c r="R8">
        <v>0.40810678821422763</v>
      </c>
      <c r="S8">
        <v>0.42552422270426604</v>
      </c>
      <c r="T8">
        <v>0.53079434167573447</v>
      </c>
      <c r="U8">
        <v>0.581954887218045</v>
      </c>
      <c r="V8">
        <v>0.63791049855368387</v>
      </c>
      <c r="W8">
        <v>0.67914653784219003</v>
      </c>
      <c r="X8">
        <v>0.73723723723723733</v>
      </c>
      <c r="Y8">
        <v>0.68385884318229284</v>
      </c>
      <c r="Z8">
        <v>0.83572895277207404</v>
      </c>
      <c r="AA8">
        <v>0.77972110612148415</v>
      </c>
      <c r="AB8">
        <v>0.86281736281736277</v>
      </c>
      <c r="AC8">
        <v>0.80473933649289098</v>
      </c>
      <c r="AD8">
        <v>0.87741018875583521</v>
      </c>
      <c r="AE8">
        <v>0.84645261522527182</v>
      </c>
      <c r="AF8">
        <v>0.80138859667578366</v>
      </c>
      <c r="AG8">
        <v>0.86632105165710049</v>
      </c>
      <c r="AH8">
        <v>0.84684049800328864</v>
      </c>
      <c r="AI8">
        <v>0.8540754638315613</v>
      </c>
      <c r="AJ8">
        <v>0.88514357053682891</v>
      </c>
      <c r="AK8">
        <v>0.88248296187143116</v>
      </c>
      <c r="AL8">
        <v>0.85320803629293585</v>
      </c>
      <c r="AM8">
        <v>0.87966954022988519</v>
      </c>
      <c r="AN8">
        <v>0.88704193426520594</v>
      </c>
      <c r="AO8">
        <v>0.87548337200309356</v>
      </c>
      <c r="AP8">
        <v>0.88082383523295349</v>
      </c>
      <c r="AQ8">
        <v>0.87510137875101379</v>
      </c>
      <c r="AR8">
        <v>0.86357039187227869</v>
      </c>
      <c r="AS8">
        <v>0.87243372533386476</v>
      </c>
      <c r="AT8">
        <v>0.87108723837747726</v>
      </c>
      <c r="AU8">
        <v>0.86126734158230234</v>
      </c>
      <c r="AV8">
        <v>0.8570895522388059</v>
      </c>
      <c r="AW8">
        <v>0.83884379330825576</v>
      </c>
      <c r="AX8">
        <v>0.81203319502074689</v>
      </c>
      <c r="AY8">
        <v>0.80513032685146868</v>
      </c>
      <c r="AZ8">
        <v>0.82691436338921609</v>
      </c>
      <c r="BA8">
        <v>0.80875519686965014</v>
      </c>
      <c r="BB8">
        <v>0.77317452097358874</v>
      </c>
      <c r="BC8">
        <v>0.77941526028048491</v>
      </c>
      <c r="BD8">
        <v>0.74261149919398173</v>
      </c>
      <c r="BE8">
        <v>0.69349269588313422</v>
      </c>
      <c r="BF8">
        <v>0.65075246497145833</v>
      </c>
      <c r="BG8">
        <v>0.63298139768728001</v>
      </c>
      <c r="BH8">
        <v>0.62227127790041692</v>
      </c>
      <c r="BI8">
        <v>0.51239669421487599</v>
      </c>
    </row>
    <row r="9" spans="1:61" x14ac:dyDescent="0.25">
      <c r="A9" t="s">
        <v>8</v>
      </c>
      <c r="B9">
        <v>0.11912104857363144</v>
      </c>
      <c r="C9">
        <v>0.12333403850222131</v>
      </c>
      <c r="D9">
        <v>0.12546320804658548</v>
      </c>
      <c r="E9">
        <v>8.9175891758917575E-2</v>
      </c>
      <c r="F9">
        <v>0.11055571890620405</v>
      </c>
      <c r="G9">
        <v>4.451038575667652E-2</v>
      </c>
      <c r="H9">
        <v>0.10516884906960713</v>
      </c>
      <c r="I9">
        <v>0.10095642933049948</v>
      </c>
      <c r="J9">
        <v>0.12242842756437923</v>
      </c>
      <c r="K9">
        <v>0.14063472308649655</v>
      </c>
      <c r="L9">
        <v>0.14967272727272726</v>
      </c>
      <c r="M9">
        <v>0.23925417075564276</v>
      </c>
      <c r="N9">
        <v>0.27601957585644377</v>
      </c>
      <c r="O9">
        <v>0.2979806271548186</v>
      </c>
      <c r="P9">
        <v>0.34339494658300834</v>
      </c>
      <c r="Q9">
        <v>0.3579407479358912</v>
      </c>
      <c r="R9">
        <v>0.39399231575270699</v>
      </c>
      <c r="S9">
        <v>0.56357302811644683</v>
      </c>
      <c r="T9">
        <v>0.49332315909958041</v>
      </c>
      <c r="U9">
        <v>0.5859344132753852</v>
      </c>
      <c r="V9">
        <v>0.61409395973154368</v>
      </c>
      <c r="W9">
        <v>0.74569319114027899</v>
      </c>
      <c r="X9">
        <v>0.69146508443633048</v>
      </c>
      <c r="Y9">
        <v>0.69636963696369647</v>
      </c>
      <c r="Z9">
        <v>0.84625378951927255</v>
      </c>
      <c r="AA9">
        <v>0.75958188153310102</v>
      </c>
      <c r="AB9">
        <v>0.87867153004415433</v>
      </c>
      <c r="AC9">
        <v>0.84799651567944256</v>
      </c>
      <c r="AD9">
        <v>0.87921068367550326</v>
      </c>
      <c r="AE9">
        <v>0.83244571896763619</v>
      </c>
      <c r="AF9">
        <v>0.81200828157349902</v>
      </c>
      <c r="AG9">
        <v>0.87629643597963414</v>
      </c>
      <c r="AH9">
        <v>0.87362637362637374</v>
      </c>
      <c r="AI9">
        <v>0.86212624584717601</v>
      </c>
      <c r="AJ9">
        <v>0.88874887488748866</v>
      </c>
      <c r="AK9">
        <v>0.89931008763751619</v>
      </c>
      <c r="AL9">
        <v>0.86810810810810812</v>
      </c>
      <c r="AM9">
        <v>0.88825065274151427</v>
      </c>
      <c r="AN9">
        <v>0.89488388335952496</v>
      </c>
      <c r="AO9">
        <v>0.88302081541372779</v>
      </c>
      <c r="AP9">
        <v>0.88348437211022757</v>
      </c>
      <c r="AQ9">
        <v>0.88996649620878154</v>
      </c>
      <c r="AR9">
        <v>0.88184931506849318</v>
      </c>
      <c r="AS9">
        <v>0.89059829059829054</v>
      </c>
      <c r="AT9">
        <v>0.87791270101739416</v>
      </c>
      <c r="AU9">
        <v>0.87509758001561266</v>
      </c>
      <c r="AV9">
        <v>0.87608114483409349</v>
      </c>
      <c r="AW9">
        <v>0.87602298450287319</v>
      </c>
      <c r="AX9">
        <v>0.84506793718016582</v>
      </c>
      <c r="AY9">
        <v>0.8456687071044332</v>
      </c>
      <c r="AZ9">
        <v>0.86709217195419552</v>
      </c>
      <c r="BA9">
        <v>0.85140562248995988</v>
      </c>
      <c r="BB9">
        <v>0.86174164259182817</v>
      </c>
      <c r="BC9">
        <v>0.83886445421831268</v>
      </c>
      <c r="BD9">
        <v>0.80073800738007384</v>
      </c>
      <c r="BE9">
        <v>0.74206155349291636</v>
      </c>
      <c r="BF9">
        <v>0.69940546967895367</v>
      </c>
      <c r="BG9">
        <v>0.65751445086705207</v>
      </c>
      <c r="BH9">
        <v>0.62808962808962798</v>
      </c>
      <c r="BI9">
        <v>0.5677904438515643</v>
      </c>
    </row>
    <row r="10" spans="1:61" x14ac:dyDescent="0.25">
      <c r="A10" t="s">
        <v>9</v>
      </c>
      <c r="B10">
        <v>0.128928283642224</v>
      </c>
      <c r="C10">
        <v>0.12528370403994554</v>
      </c>
      <c r="D10">
        <v>0.13917808219178085</v>
      </c>
      <c r="E10">
        <v>0.1050213844447965</v>
      </c>
      <c r="F10">
        <v>0.12410352354225133</v>
      </c>
      <c r="G10">
        <v>0.10316742081447966</v>
      </c>
      <c r="H10">
        <v>0.12908424908424901</v>
      </c>
      <c r="I10">
        <v>0.12240823222239286</v>
      </c>
      <c r="J10">
        <v>0.16771951989892603</v>
      </c>
      <c r="K10">
        <v>0.16907470027666774</v>
      </c>
      <c r="L10">
        <v>0.20911949685534592</v>
      </c>
      <c r="M10">
        <v>0.34574934268185803</v>
      </c>
      <c r="N10">
        <v>0.39073071718538566</v>
      </c>
      <c r="O10">
        <v>0.40751930177912055</v>
      </c>
      <c r="P10">
        <v>0.50545454545454538</v>
      </c>
      <c r="Q10">
        <v>0.53782925462357567</v>
      </c>
      <c r="R10">
        <v>0.51448225923244029</v>
      </c>
      <c r="S10">
        <v>0.64911484339537007</v>
      </c>
      <c r="T10">
        <v>0.64949698189134808</v>
      </c>
      <c r="U10">
        <v>0.73795903303192478</v>
      </c>
      <c r="V10">
        <v>0.69625578460244009</v>
      </c>
      <c r="W10">
        <v>0.79733455882352933</v>
      </c>
      <c r="X10">
        <v>0.75211505922165822</v>
      </c>
      <c r="Y10">
        <v>0.76145637162586322</v>
      </c>
      <c r="Z10">
        <v>0.86032689450222888</v>
      </c>
      <c r="AA10">
        <v>0.85224043715846998</v>
      </c>
      <c r="AB10">
        <v>0.8847736625514403</v>
      </c>
      <c r="AC10">
        <v>0.87819000643362655</v>
      </c>
      <c r="AD10">
        <v>0.89324534161490687</v>
      </c>
      <c r="AE10">
        <v>0.8749831966662186</v>
      </c>
      <c r="AF10">
        <v>0.84921259842519681</v>
      </c>
      <c r="AG10">
        <v>0.88262008733624464</v>
      </c>
      <c r="AH10">
        <v>0.88072082379862715</v>
      </c>
      <c r="AI10">
        <v>0.88110445121352066</v>
      </c>
      <c r="AJ10">
        <v>0.88750000000000007</v>
      </c>
      <c r="AK10">
        <v>0.88343872842249183</v>
      </c>
      <c r="AL10">
        <v>0.87653898768809846</v>
      </c>
      <c r="AM10">
        <v>0.88756281407035165</v>
      </c>
      <c r="AN10">
        <v>0.88237390839422558</v>
      </c>
      <c r="AO10">
        <v>0.87129724208375914</v>
      </c>
      <c r="AP10">
        <v>0.8712667353244079</v>
      </c>
      <c r="AQ10">
        <v>0.86401781126905308</v>
      </c>
      <c r="AR10">
        <v>0.85510610079575611</v>
      </c>
      <c r="AS10">
        <v>0.86552865354467867</v>
      </c>
      <c r="AT10">
        <v>0.87033333333333318</v>
      </c>
      <c r="AU10">
        <v>0.85922887612797361</v>
      </c>
      <c r="AV10">
        <v>0.85252220546338175</v>
      </c>
      <c r="AW10">
        <v>0.82869817437297388</v>
      </c>
      <c r="AX10">
        <v>0.7925560063503263</v>
      </c>
      <c r="AY10">
        <v>0.78690020069330413</v>
      </c>
      <c r="AZ10">
        <v>0.81443298969072175</v>
      </c>
      <c r="BA10">
        <v>0.81928466847939752</v>
      </c>
      <c r="BB10">
        <v>0.82539988437078438</v>
      </c>
      <c r="BC10">
        <v>0.80759292387199366</v>
      </c>
      <c r="BD10">
        <v>0.79083939453508934</v>
      </c>
      <c r="BE10">
        <v>0.71118077324973883</v>
      </c>
      <c r="BF10">
        <v>0.46065504040833688</v>
      </c>
      <c r="BG10">
        <v>0.37550525464834272</v>
      </c>
      <c r="BH10">
        <v>0.33966942148760332</v>
      </c>
      <c r="BI10">
        <v>0.34992223950233275</v>
      </c>
    </row>
    <row r="11" spans="1:61" x14ac:dyDescent="0.25">
      <c r="A11" t="s">
        <v>10</v>
      </c>
      <c r="B11">
        <v>0.12648981161091882</v>
      </c>
      <c r="C11">
        <v>0.12157499492591836</v>
      </c>
      <c r="D11">
        <v>0.13385826771653545</v>
      </c>
      <c r="E11">
        <v>9.7320169252468336E-2</v>
      </c>
      <c r="F11">
        <v>0.11783815711754279</v>
      </c>
      <c r="G11">
        <v>9.481857548155892E-2</v>
      </c>
      <c r="H11">
        <v>0.11691542288557215</v>
      </c>
      <c r="I11">
        <v>0.10542476970317298</v>
      </c>
      <c r="J11">
        <v>0.12650871703173888</v>
      </c>
      <c r="K11">
        <v>0.13235294117647065</v>
      </c>
      <c r="L11">
        <v>0.15658362989323849</v>
      </c>
      <c r="M11">
        <v>0.24763081994231559</v>
      </c>
      <c r="N11">
        <v>0.26178437449029518</v>
      </c>
      <c r="O11">
        <v>0.3043908880818752</v>
      </c>
      <c r="P11">
        <v>0.33064939611412564</v>
      </c>
      <c r="Q11">
        <v>0.32633420822397202</v>
      </c>
      <c r="R11">
        <v>0.33932273669661367</v>
      </c>
      <c r="S11">
        <v>0.36128555596601403</v>
      </c>
      <c r="T11">
        <v>0.40927258193445254</v>
      </c>
      <c r="U11">
        <v>0.51209253417455314</v>
      </c>
      <c r="V11">
        <v>0.43053566313377251</v>
      </c>
      <c r="W11">
        <v>0.51889067524115751</v>
      </c>
      <c r="X11">
        <v>0.59173415247137673</v>
      </c>
      <c r="Y11">
        <v>0.54516059495580949</v>
      </c>
      <c r="Z11">
        <v>0.5870168695280803</v>
      </c>
      <c r="AA11">
        <v>0.61614794767704106</v>
      </c>
      <c r="AB11">
        <v>0.75900558092338921</v>
      </c>
      <c r="AC11">
        <v>0.68474374255065551</v>
      </c>
      <c r="AD11">
        <v>0.79777660137638962</v>
      </c>
      <c r="AE11">
        <v>0.75743494423791813</v>
      </c>
      <c r="AF11">
        <v>0.68345323741007191</v>
      </c>
      <c r="AG11">
        <v>0.84980907933814176</v>
      </c>
      <c r="AH11">
        <v>0.80336011687363029</v>
      </c>
      <c r="AI11">
        <v>0.85008715862870432</v>
      </c>
      <c r="AJ11">
        <v>0.88571428571428568</v>
      </c>
      <c r="AK11">
        <v>0.88563778925224701</v>
      </c>
      <c r="AL11">
        <v>0.84356287425149701</v>
      </c>
      <c r="AM11">
        <v>0.86958826647817633</v>
      </c>
      <c r="AN11">
        <v>0.89733464955577491</v>
      </c>
      <c r="AO11">
        <v>0.88914638856701433</v>
      </c>
      <c r="AP11">
        <v>0.89229268292682928</v>
      </c>
      <c r="AQ11">
        <v>0.89452815226011106</v>
      </c>
      <c r="AR11">
        <v>0.89277389277389274</v>
      </c>
      <c r="AS11">
        <v>0.89477927837129601</v>
      </c>
      <c r="AT11">
        <v>0.89772727272727271</v>
      </c>
      <c r="AU11">
        <v>0.89155488380880421</v>
      </c>
      <c r="AV11">
        <v>0.8848520945006948</v>
      </c>
      <c r="AW11">
        <v>0.88454527040712971</v>
      </c>
      <c r="AX11">
        <v>0.87699680511182099</v>
      </c>
      <c r="AY11">
        <v>0.86226804123711343</v>
      </c>
      <c r="AZ11">
        <v>0.88454298263961506</v>
      </c>
      <c r="BA11">
        <v>0.89215459384401763</v>
      </c>
      <c r="BB11">
        <v>0.88165420149582063</v>
      </c>
      <c r="BC11">
        <v>0.86507572280862788</v>
      </c>
      <c r="BD11">
        <v>0.85550818936504369</v>
      </c>
      <c r="BE11">
        <v>0.81514762516046224</v>
      </c>
      <c r="BF11">
        <v>0.57534930139720553</v>
      </c>
      <c r="BG11">
        <v>0.48858038513210922</v>
      </c>
      <c r="BH11">
        <v>0.44381126054251196</v>
      </c>
      <c r="BI11">
        <v>0.41844738977549367</v>
      </c>
    </row>
    <row r="12" spans="1:61" x14ac:dyDescent="0.25">
      <c r="A12" t="s">
        <v>11</v>
      </c>
      <c r="B12">
        <v>0.1267825747216253</v>
      </c>
      <c r="C12">
        <v>0.12439772229522555</v>
      </c>
      <c r="D12">
        <v>0.13519430760810072</v>
      </c>
      <c r="E12">
        <v>9.5107869948343957E-2</v>
      </c>
      <c r="F12">
        <v>0.11182108626198084</v>
      </c>
      <c r="G12">
        <v>9.8522917618395045E-2</v>
      </c>
      <c r="H12">
        <v>0.1200226725237353</v>
      </c>
      <c r="I12">
        <v>0.10287081339712922</v>
      </c>
      <c r="J12">
        <v>0.13378277153558052</v>
      </c>
      <c r="K12">
        <v>0.15638963360142982</v>
      </c>
      <c r="L12">
        <v>0.17075428042572888</v>
      </c>
      <c r="M12">
        <v>0.26600464821466302</v>
      </c>
      <c r="N12">
        <v>0.30010242403550708</v>
      </c>
      <c r="O12">
        <v>0.34249329758713137</v>
      </c>
      <c r="P12">
        <v>0.4075958568053788</v>
      </c>
      <c r="Q12">
        <v>0.4377828054298642</v>
      </c>
      <c r="R12">
        <v>0.43144792238696689</v>
      </c>
      <c r="S12">
        <v>0.5869356388088377</v>
      </c>
      <c r="T12">
        <v>0.52934059286146395</v>
      </c>
      <c r="U12">
        <v>0.6762171909436987</v>
      </c>
      <c r="V12">
        <v>0.60048484848484851</v>
      </c>
      <c r="W12">
        <v>0.77164920022062877</v>
      </c>
      <c r="X12">
        <v>0.72378804960541143</v>
      </c>
      <c r="Y12">
        <v>0.71483375959079276</v>
      </c>
      <c r="Z12">
        <v>0.85171102661596954</v>
      </c>
      <c r="AA12">
        <v>0.79091995221027478</v>
      </c>
      <c r="AB12">
        <v>0.87856855649376753</v>
      </c>
      <c r="AC12">
        <v>0.84608120868744086</v>
      </c>
      <c r="AD12">
        <v>0.88742268041237116</v>
      </c>
      <c r="AE12">
        <v>0.852112676056338</v>
      </c>
      <c r="AF12">
        <v>0.8029763152378957</v>
      </c>
      <c r="AG12">
        <v>0.87782396529911455</v>
      </c>
      <c r="AH12">
        <v>0.87692751116875645</v>
      </c>
      <c r="AI12">
        <v>0.87364264560710758</v>
      </c>
      <c r="AJ12">
        <v>0.88771493681375591</v>
      </c>
      <c r="AK12">
        <v>0.893065693430657</v>
      </c>
      <c r="AL12">
        <v>0.87251934073326587</v>
      </c>
      <c r="AM12">
        <v>0.8896276595744681</v>
      </c>
      <c r="AN12">
        <v>0.89180503481521156</v>
      </c>
      <c r="AO12">
        <v>0.88922314634577959</v>
      </c>
      <c r="AP12">
        <v>0.89100719424460428</v>
      </c>
      <c r="AQ12">
        <v>0.8889906576296025</v>
      </c>
      <c r="AR12">
        <v>0.8891696750902528</v>
      </c>
      <c r="AS12">
        <v>0.89099946742410807</v>
      </c>
      <c r="AT12">
        <v>0.88692215157243504</v>
      </c>
      <c r="AU12">
        <v>0.87849093581577653</v>
      </c>
      <c r="AV12">
        <v>0.87790197764402411</v>
      </c>
      <c r="AW12">
        <v>0.87277628032345023</v>
      </c>
      <c r="AX12">
        <v>0.87312614259597809</v>
      </c>
      <c r="AY12">
        <v>0.84110406564714646</v>
      </c>
      <c r="AZ12">
        <v>0.87132018209408202</v>
      </c>
      <c r="BA12">
        <v>0.86892018779342728</v>
      </c>
      <c r="BB12">
        <v>0.86034255599472986</v>
      </c>
      <c r="BC12">
        <v>0.84380646456534836</v>
      </c>
      <c r="BD12">
        <v>0.8266009852216748</v>
      </c>
      <c r="BE12">
        <v>0.74007711499206164</v>
      </c>
      <c r="BF12">
        <v>0.48522055479763532</v>
      </c>
      <c r="BG12">
        <v>0.41063786427552479</v>
      </c>
      <c r="BH12">
        <v>0.36520894071914484</v>
      </c>
      <c r="BI12">
        <v>0.35413416536661468</v>
      </c>
    </row>
    <row r="13" spans="1:61" x14ac:dyDescent="0.25">
      <c r="A13" t="s">
        <v>12</v>
      </c>
      <c r="B13">
        <v>0.12828814245244838</v>
      </c>
      <c r="C13">
        <v>0.12489082969432315</v>
      </c>
      <c r="D13">
        <v>0.13716690042075735</v>
      </c>
      <c r="E13">
        <v>0.10229645093945716</v>
      </c>
      <c r="F13">
        <v>0.12905779889152805</v>
      </c>
      <c r="G13">
        <v>0.10842617291699357</v>
      </c>
      <c r="H13">
        <v>0.12590284662229151</v>
      </c>
      <c r="I13">
        <v>0.12908147696063474</v>
      </c>
      <c r="J13">
        <v>0.17497316362521081</v>
      </c>
      <c r="K13">
        <v>0.20646263787478636</v>
      </c>
      <c r="L13">
        <v>0.23749007148530585</v>
      </c>
      <c r="M13">
        <v>0.34865585881387234</v>
      </c>
      <c r="N13">
        <v>0.42105263157894735</v>
      </c>
      <c r="O13">
        <v>0.42842341564496633</v>
      </c>
      <c r="P13">
        <v>0.50296070339135113</v>
      </c>
      <c r="Q13">
        <v>0.53126129382002174</v>
      </c>
      <c r="R13">
        <v>0.52539912917271403</v>
      </c>
      <c r="S13">
        <v>0.65495352527771478</v>
      </c>
      <c r="T13">
        <v>0.6696070569366479</v>
      </c>
      <c r="U13">
        <v>0.74736842105263157</v>
      </c>
      <c r="V13">
        <v>0.67437379576107903</v>
      </c>
      <c r="W13">
        <v>0.79920913884007017</v>
      </c>
      <c r="X13">
        <v>0.78551887652744845</v>
      </c>
      <c r="Y13">
        <v>0.78903306822938468</v>
      </c>
      <c r="Z13">
        <v>0.87032772364924715</v>
      </c>
      <c r="AA13">
        <v>0.86822612085769979</v>
      </c>
      <c r="AB13">
        <v>0.89264413518886687</v>
      </c>
      <c r="AC13">
        <v>0.88957325120985475</v>
      </c>
      <c r="AD13">
        <v>0.89541572250305024</v>
      </c>
      <c r="AE13">
        <v>0.88023952095808378</v>
      </c>
      <c r="AF13">
        <v>0.86840497046241594</v>
      </c>
      <c r="AG13">
        <v>0.88254069581870398</v>
      </c>
      <c r="AH13">
        <v>0.89198468242440232</v>
      </c>
      <c r="AI13">
        <v>0.88855062872270019</v>
      </c>
      <c r="AJ13">
        <v>0.89066886870355078</v>
      </c>
      <c r="AK13">
        <v>0.89778206364513002</v>
      </c>
      <c r="AL13">
        <v>0.89658832448824866</v>
      </c>
      <c r="AM13">
        <v>0.90491706161137431</v>
      </c>
      <c r="AN13">
        <v>0.90037950664136635</v>
      </c>
      <c r="AO13">
        <v>0.8945337620578776</v>
      </c>
      <c r="AP13">
        <v>0.88790931989924449</v>
      </c>
      <c r="AQ13">
        <v>0.88192922016912012</v>
      </c>
      <c r="AR13">
        <v>0.89345208642586182</v>
      </c>
      <c r="AS13">
        <v>0.89210526315789462</v>
      </c>
      <c r="AT13">
        <v>0.88458950201884257</v>
      </c>
      <c r="AU13">
        <v>0.87782663316582898</v>
      </c>
      <c r="AV13">
        <v>0.86903183023872688</v>
      </c>
      <c r="AW13">
        <v>0.86177863532713561</v>
      </c>
      <c r="AX13">
        <v>0.82835371967114502</v>
      </c>
      <c r="AY13">
        <v>0.79786566227244193</v>
      </c>
      <c r="AZ13">
        <v>0.83157894736842097</v>
      </c>
      <c r="BA13">
        <v>0.82262996941896027</v>
      </c>
      <c r="BB13">
        <v>0.81849739647904773</v>
      </c>
      <c r="BC13">
        <v>0.80314561136478946</v>
      </c>
      <c r="BD13">
        <v>0.77794226498889718</v>
      </c>
      <c r="BE13">
        <v>0.70073190566549182</v>
      </c>
      <c r="BF13">
        <v>0.47762365872808166</v>
      </c>
      <c r="BG13">
        <v>0.39209580838323355</v>
      </c>
      <c r="BH13">
        <v>0.37107474568774879</v>
      </c>
      <c r="BI13">
        <v>0.34691629955947134</v>
      </c>
    </row>
    <row r="14" spans="1:61" x14ac:dyDescent="0.25">
      <c r="A14" t="s">
        <v>13</v>
      </c>
      <c r="B14">
        <v>0.12427223449106613</v>
      </c>
      <c r="C14">
        <v>0.12411428571428575</v>
      </c>
      <c r="D14">
        <v>0.13602638087386643</v>
      </c>
      <c r="E14">
        <v>9.879272232613498E-2</v>
      </c>
      <c r="F14">
        <v>0.10751978891820577</v>
      </c>
      <c r="G14">
        <v>0.10026591584545595</v>
      </c>
      <c r="H14">
        <v>0.11971530249110324</v>
      </c>
      <c r="I14">
        <v>0.10275312170904162</v>
      </c>
      <c r="J14">
        <v>0.12055857253685026</v>
      </c>
      <c r="K14">
        <v>0.11279333838001517</v>
      </c>
      <c r="L14">
        <v>0.13382218148487629</v>
      </c>
      <c r="M14">
        <v>0.1860095389507154</v>
      </c>
      <c r="N14">
        <v>0.18880895283772989</v>
      </c>
      <c r="O14">
        <v>0.20919324577861162</v>
      </c>
      <c r="P14">
        <v>0.27036254267598764</v>
      </c>
      <c r="Q14">
        <v>0.26373098478783025</v>
      </c>
      <c r="R14">
        <v>0.2848525469168901</v>
      </c>
      <c r="S14">
        <v>0.44059521041618227</v>
      </c>
      <c r="T14">
        <v>0.41631837179720149</v>
      </c>
      <c r="U14">
        <v>0.49851268591426079</v>
      </c>
      <c r="V14">
        <v>0.5871238628411477</v>
      </c>
      <c r="W14">
        <v>0.69581151832460741</v>
      </c>
      <c r="X14">
        <v>0.67107824056052934</v>
      </c>
      <c r="Y14">
        <v>0.69164140320485068</v>
      </c>
      <c r="Z14">
        <v>0.83041435284066634</v>
      </c>
      <c r="AA14">
        <v>0.80374456703443675</v>
      </c>
      <c r="AB14">
        <v>0.87517503500700133</v>
      </c>
      <c r="AC14">
        <v>0.85524086177680958</v>
      </c>
      <c r="AD14">
        <v>0.88771650408122649</v>
      </c>
      <c r="AE14">
        <v>0.85816909191379631</v>
      </c>
      <c r="AF14">
        <v>0.82942063321128567</v>
      </c>
      <c r="AG14">
        <v>0.88392516227567774</v>
      </c>
      <c r="AH14">
        <v>0.88441330998248691</v>
      </c>
      <c r="AI14">
        <v>0.88992428654630151</v>
      </c>
      <c r="AJ14">
        <v>0.89451395572666037</v>
      </c>
      <c r="AK14">
        <v>0.90152616279069764</v>
      </c>
      <c r="AL14">
        <v>0.88852133642077424</v>
      </c>
      <c r="AM14">
        <v>0.90589400693412592</v>
      </c>
      <c r="AN14">
        <v>0.90888208269525272</v>
      </c>
      <c r="AO14">
        <v>0.90013240022697194</v>
      </c>
      <c r="AP14">
        <v>0.90083230033646178</v>
      </c>
      <c r="AQ14">
        <v>0.90955151060236439</v>
      </c>
      <c r="AR14">
        <v>0.90161605398685862</v>
      </c>
      <c r="AS14">
        <v>0.90107754813637153</v>
      </c>
      <c r="AT14">
        <v>0.90014684287812041</v>
      </c>
      <c r="AU14">
        <v>0.88967468175388964</v>
      </c>
      <c r="AV14">
        <v>0.88367384502116697</v>
      </c>
      <c r="AW14">
        <v>0.88437321121923296</v>
      </c>
      <c r="AX14">
        <v>0.86753765196878974</v>
      </c>
      <c r="AY14">
        <v>0.85081495685522535</v>
      </c>
      <c r="AZ14">
        <v>0.85521151330135192</v>
      </c>
      <c r="BA14">
        <v>0.87619249523001907</v>
      </c>
      <c r="BB14">
        <v>0.85984695932339916</v>
      </c>
      <c r="BC14">
        <v>0.83542419732085893</v>
      </c>
      <c r="BD14">
        <v>0.8254004060455673</v>
      </c>
      <c r="BE14">
        <v>0.76550060313630885</v>
      </c>
      <c r="BF14">
        <v>0.49277456647398843</v>
      </c>
      <c r="BG14">
        <v>0.41411451398135818</v>
      </c>
      <c r="BH14">
        <v>0.3901405308944903</v>
      </c>
      <c r="BI14">
        <v>0.36869565217391309</v>
      </c>
    </row>
    <row r="15" spans="1:61" x14ac:dyDescent="0.25">
      <c r="A15" t="s">
        <v>14</v>
      </c>
      <c r="B15">
        <v>0.12459677419354838</v>
      </c>
      <c r="C15">
        <v>0.1217372230752358</v>
      </c>
      <c r="D15">
        <v>0.13086692435118719</v>
      </c>
      <c r="E15">
        <v>9.4672657252888315E-2</v>
      </c>
      <c r="F15">
        <v>0.10167880899588214</v>
      </c>
      <c r="G15">
        <v>9.1019972556792256E-2</v>
      </c>
      <c r="H15">
        <v>0.11166321601104215</v>
      </c>
      <c r="I15">
        <v>0.10064303873186775</v>
      </c>
      <c r="J15">
        <v>0.11019030079803566</v>
      </c>
      <c r="K15">
        <v>0.11589008363201912</v>
      </c>
      <c r="L15">
        <v>0.12472193385733356</v>
      </c>
      <c r="M15">
        <v>0.16692486444616578</v>
      </c>
      <c r="N15">
        <v>0.18184653774173432</v>
      </c>
      <c r="O15">
        <v>0.1929597933150331</v>
      </c>
      <c r="P15">
        <v>0.20277017233048802</v>
      </c>
      <c r="Q15">
        <v>0.24099722991689748</v>
      </c>
      <c r="R15">
        <v>0.27346409466688276</v>
      </c>
      <c r="S15">
        <v>0.3138388303298198</v>
      </c>
      <c r="T15">
        <v>0.31048663468128862</v>
      </c>
      <c r="U15">
        <v>0.3905899925317402</v>
      </c>
      <c r="V15">
        <v>0.43068910256410253</v>
      </c>
      <c r="W15">
        <v>0.46839929119905493</v>
      </c>
      <c r="X15">
        <v>0.44414463032919588</v>
      </c>
      <c r="Y15">
        <v>0.5977464788732394</v>
      </c>
      <c r="Z15">
        <v>0.62410329985652802</v>
      </c>
      <c r="AA15">
        <v>0.61180622393326911</v>
      </c>
      <c r="AB15">
        <v>0.72586412395709177</v>
      </c>
      <c r="AC15">
        <v>0.60564010743061769</v>
      </c>
      <c r="AD15">
        <v>0.67267453905117047</v>
      </c>
      <c r="AE15">
        <v>0.73956460954663472</v>
      </c>
      <c r="AF15">
        <v>0.70693686671862821</v>
      </c>
      <c r="AG15">
        <v>0.81181226139681117</v>
      </c>
      <c r="AH15">
        <v>0.76189024390243909</v>
      </c>
      <c r="AI15">
        <v>0.78858746492048648</v>
      </c>
      <c r="AJ15">
        <v>0.8719285182427402</v>
      </c>
      <c r="AK15">
        <v>0.87124463519313311</v>
      </c>
      <c r="AL15">
        <v>0.80737134909596664</v>
      </c>
      <c r="AM15">
        <v>0.80058163689239725</v>
      </c>
      <c r="AN15">
        <v>0.88343183207662512</v>
      </c>
      <c r="AO15">
        <v>0.87689119170984453</v>
      </c>
      <c r="AP15">
        <v>0.8747656542932134</v>
      </c>
      <c r="AQ15">
        <v>0.87172131147540988</v>
      </c>
      <c r="AR15">
        <v>0.87167262614223273</v>
      </c>
      <c r="AS15">
        <v>0.84660153814175854</v>
      </c>
      <c r="AT15">
        <v>0.87183607874648461</v>
      </c>
      <c r="AU15">
        <v>0.87351624829733399</v>
      </c>
      <c r="AV15">
        <v>0.86178543461237289</v>
      </c>
      <c r="AW15">
        <v>0.83803418803418805</v>
      </c>
      <c r="AX15">
        <v>0.79039487726787627</v>
      </c>
      <c r="AY15">
        <v>0.76181312807355128</v>
      </c>
      <c r="AZ15">
        <v>0.80964360587002093</v>
      </c>
      <c r="BA15">
        <v>0.80177753837866961</v>
      </c>
      <c r="BB15">
        <v>0.78261997405966277</v>
      </c>
      <c r="BC15">
        <v>0.74102885821831876</v>
      </c>
      <c r="BD15">
        <v>0.7166458072590739</v>
      </c>
      <c r="BE15">
        <v>0.65029877890361121</v>
      </c>
      <c r="BF15">
        <v>0.40318524727577537</v>
      </c>
      <c r="BG15">
        <v>0.35138363527772248</v>
      </c>
      <c r="BH15">
        <v>0.32197200243457086</v>
      </c>
      <c r="BI15">
        <v>0.30069625761531765</v>
      </c>
    </row>
    <row r="16" spans="1:61" x14ac:dyDescent="0.25">
      <c r="A16" t="s">
        <v>15</v>
      </c>
      <c r="B16">
        <v>0.12547819433817906</v>
      </c>
      <c r="C16">
        <v>0.12080675036015635</v>
      </c>
      <c r="D16">
        <v>0.13281459618996516</v>
      </c>
      <c r="E16">
        <v>9.5973261180964539E-2</v>
      </c>
      <c r="F16">
        <v>0.10052099295127183</v>
      </c>
      <c r="G16">
        <v>9.1586001489203275E-2</v>
      </c>
      <c r="H16">
        <v>0.10801963993453353</v>
      </c>
      <c r="I16">
        <v>0.10363311494937462</v>
      </c>
      <c r="J16">
        <v>0.12288579553958991</v>
      </c>
      <c r="K16">
        <v>0.13093652907234796</v>
      </c>
      <c r="L16">
        <v>0.15523672883787662</v>
      </c>
      <c r="M16">
        <v>0.21088435374149658</v>
      </c>
      <c r="N16">
        <v>0.24099279423538833</v>
      </c>
      <c r="O16">
        <v>0.26372751870125732</v>
      </c>
      <c r="P16">
        <v>0.30809917355371896</v>
      </c>
      <c r="Q16">
        <v>0.3280405405405406</v>
      </c>
      <c r="R16">
        <v>0.37057036787040165</v>
      </c>
      <c r="S16">
        <v>0.51858149137721643</v>
      </c>
      <c r="T16">
        <v>0.49960567823343843</v>
      </c>
      <c r="U16">
        <v>0.61766329346826132</v>
      </c>
      <c r="V16">
        <v>0.56296500413337014</v>
      </c>
      <c r="W16">
        <v>0.75760783275998933</v>
      </c>
      <c r="X16">
        <v>0.70103092783505161</v>
      </c>
      <c r="Y16">
        <v>0.70915765857638191</v>
      </c>
      <c r="Z16">
        <v>0.85201211596711379</v>
      </c>
      <c r="AA16">
        <v>0.8204525418748162</v>
      </c>
      <c r="AB16">
        <v>0.88042156465342536</v>
      </c>
      <c r="AC16">
        <v>0.84504331087584217</v>
      </c>
      <c r="AD16">
        <v>0.8838241226300928</v>
      </c>
      <c r="AE16">
        <v>0.85400907715582441</v>
      </c>
      <c r="AF16">
        <v>0.81784309666735666</v>
      </c>
      <c r="AG16">
        <v>0.87318840579710133</v>
      </c>
      <c r="AH16">
        <v>0.88079867887704555</v>
      </c>
      <c r="AI16">
        <v>0.87661865269896699</v>
      </c>
      <c r="AJ16">
        <v>0.8898910184141301</v>
      </c>
      <c r="AK16">
        <v>0.88999064546304962</v>
      </c>
      <c r="AL16">
        <v>0.88027576929544316</v>
      </c>
      <c r="AM16">
        <v>0.89255230125523011</v>
      </c>
      <c r="AN16">
        <v>0.89906327662014907</v>
      </c>
      <c r="AO16">
        <v>0.89143676101755642</v>
      </c>
      <c r="AP16">
        <v>0.88471454880294664</v>
      </c>
      <c r="AQ16">
        <v>0.88261515601783069</v>
      </c>
      <c r="AR16">
        <v>0.87795857988165671</v>
      </c>
      <c r="AS16">
        <v>0.87731322823851976</v>
      </c>
      <c r="AT16">
        <v>0.87944700460829506</v>
      </c>
      <c r="AU16">
        <v>0.87609628662063821</v>
      </c>
      <c r="AV16">
        <v>0.87325955016065704</v>
      </c>
      <c r="AW16">
        <v>0.8713403704441347</v>
      </c>
      <c r="AX16">
        <v>0.84682395644283115</v>
      </c>
      <c r="AY16">
        <v>0.84398275186201488</v>
      </c>
      <c r="AZ16">
        <v>0.86557262569832405</v>
      </c>
      <c r="BA16">
        <v>0.86271929824561411</v>
      </c>
      <c r="BB16">
        <v>0.86057988895743376</v>
      </c>
      <c r="BC16">
        <v>0.83903164153748144</v>
      </c>
      <c r="BD16">
        <v>0.81132075471698117</v>
      </c>
      <c r="BE16">
        <v>0.726988704638308</v>
      </c>
      <c r="BF16">
        <v>0.4560369136118943</v>
      </c>
      <c r="BG16">
        <v>0.39444322905272372</v>
      </c>
      <c r="BH16">
        <v>0.37325005384449711</v>
      </c>
      <c r="BI16">
        <v>0.33417211877201813</v>
      </c>
    </row>
    <row r="17" spans="1:61" x14ac:dyDescent="0.25">
      <c r="A17" t="s">
        <v>16</v>
      </c>
      <c r="B17">
        <v>0.12394149345650499</v>
      </c>
      <c r="C17">
        <v>0.11815208503679479</v>
      </c>
      <c r="D17">
        <v>0.12919967222070475</v>
      </c>
      <c r="E17">
        <v>9.3606945540647149E-2</v>
      </c>
      <c r="F17">
        <v>9.958899778691116E-2</v>
      </c>
      <c r="G17">
        <v>4.6025104602510469E-2</v>
      </c>
      <c r="H17">
        <v>0.11401360544217685</v>
      </c>
      <c r="I17">
        <v>0.10797144556811422</v>
      </c>
      <c r="J17">
        <v>0.10778354336545587</v>
      </c>
      <c r="K17">
        <v>0.11247983575304304</v>
      </c>
      <c r="L17">
        <v>0.12476287757186637</v>
      </c>
      <c r="M17">
        <v>0.15692079940784601</v>
      </c>
      <c r="N17">
        <v>0.18450528935905411</v>
      </c>
      <c r="O17">
        <v>0.2002438281011886</v>
      </c>
      <c r="P17">
        <v>0.22491678554446032</v>
      </c>
      <c r="Q17">
        <v>0.2325996430696014</v>
      </c>
      <c r="R17">
        <v>0.27314601566098579</v>
      </c>
      <c r="S17">
        <v>0.36126126126126124</v>
      </c>
      <c r="T17">
        <v>0.34841628959276016</v>
      </c>
      <c r="U17">
        <v>0.42879847425301976</v>
      </c>
      <c r="V17">
        <v>0.47861745752782658</v>
      </c>
      <c r="W17">
        <v>0.64163372859025036</v>
      </c>
      <c r="X17">
        <v>0.59158065168994134</v>
      </c>
      <c r="Y17">
        <v>0.6236280183596089</v>
      </c>
      <c r="Z17">
        <v>0.76135862373180418</v>
      </c>
      <c r="AA17">
        <v>0.74186160641256349</v>
      </c>
      <c r="AB17">
        <v>0.85514330148855799</v>
      </c>
      <c r="AC17">
        <v>0.79484536082474222</v>
      </c>
      <c r="AD17">
        <v>0.86990801576872534</v>
      </c>
      <c r="AE17">
        <v>0.80948693126815108</v>
      </c>
      <c r="AF17">
        <v>0.77222692633361556</v>
      </c>
      <c r="AG17">
        <v>0.86240388506677468</v>
      </c>
      <c r="AH17">
        <v>0.86544721748566111</v>
      </c>
      <c r="AI17">
        <v>0.85680190930787581</v>
      </c>
      <c r="AJ17">
        <v>0.88930503537245109</v>
      </c>
      <c r="AK17">
        <v>0.88613370363023203</v>
      </c>
      <c r="AL17">
        <v>0.85323938821103285</v>
      </c>
      <c r="AM17">
        <v>0.88526392961876832</v>
      </c>
      <c r="AN17">
        <v>0.8854919399666481</v>
      </c>
      <c r="AO17">
        <v>0.88018099547511308</v>
      </c>
      <c r="AP17">
        <v>0.87639350674750638</v>
      </c>
      <c r="AQ17">
        <v>0.87288135593220351</v>
      </c>
      <c r="AR17">
        <v>0.87581199847153235</v>
      </c>
      <c r="AS17">
        <v>0.87170375911726206</v>
      </c>
      <c r="AT17">
        <v>0.87153336911791013</v>
      </c>
      <c r="AU17">
        <v>0.86664067069604211</v>
      </c>
      <c r="AV17">
        <v>0.86647841871722464</v>
      </c>
      <c r="AW17">
        <v>0.85849680405554318</v>
      </c>
      <c r="AX17">
        <v>0.84655870445344139</v>
      </c>
      <c r="AY17">
        <v>0.83755316994125983</v>
      </c>
      <c r="AZ17">
        <v>0.87059369202226355</v>
      </c>
      <c r="BA17">
        <v>0.86294297113353668</v>
      </c>
      <c r="BB17">
        <v>0.85554826001313211</v>
      </c>
      <c r="BC17">
        <v>0.83281347473487211</v>
      </c>
      <c r="BD17">
        <v>0.82087099424815113</v>
      </c>
      <c r="BE17">
        <v>0.78698491330781351</v>
      </c>
      <c r="BF17">
        <v>0.69499155880697805</v>
      </c>
      <c r="BG17">
        <v>0.64289379168804517</v>
      </c>
      <c r="BH17">
        <v>0.63558467741935476</v>
      </c>
      <c r="BI17">
        <v>0.48148148148148151</v>
      </c>
    </row>
    <row r="18" spans="1:61" x14ac:dyDescent="0.25">
      <c r="A18" t="s">
        <v>17</v>
      </c>
      <c r="B18">
        <v>0.12227488151658764</v>
      </c>
      <c r="C18">
        <v>0.12184694313809326</v>
      </c>
      <c r="D18">
        <v>0.13119834710743805</v>
      </c>
      <c r="E18">
        <v>9.6055140049860696E-2</v>
      </c>
      <c r="F18">
        <v>0.10235081374321878</v>
      </c>
      <c r="G18">
        <v>9.5312278714063128E-2</v>
      </c>
      <c r="H18">
        <v>0.11025421308197658</v>
      </c>
      <c r="I18">
        <v>0.10934619202949936</v>
      </c>
      <c r="J18">
        <v>0.12554600535437502</v>
      </c>
      <c r="K18">
        <v>0.13769488561853421</v>
      </c>
      <c r="L18">
        <v>0.17276308384918404</v>
      </c>
      <c r="M18">
        <v>0.26831258926749652</v>
      </c>
      <c r="N18">
        <v>0.25838976674191122</v>
      </c>
      <c r="O18">
        <v>0.27494908350305497</v>
      </c>
      <c r="P18">
        <v>0.34386617100371752</v>
      </c>
      <c r="Q18">
        <v>0.34403746445893962</v>
      </c>
      <c r="R18">
        <v>0.37478678864940301</v>
      </c>
      <c r="S18">
        <v>0.40847401522674615</v>
      </c>
      <c r="T18">
        <v>0.43418395447035069</v>
      </c>
      <c r="U18">
        <v>0.53741043159473423</v>
      </c>
      <c r="V18">
        <v>0.55307855626326963</v>
      </c>
      <c r="W18">
        <v>0.53612463485881212</v>
      </c>
      <c r="X18">
        <v>0.64089257913855735</v>
      </c>
      <c r="Y18">
        <v>0.58529286019666538</v>
      </c>
      <c r="Z18">
        <v>0.65453423812461431</v>
      </c>
      <c r="AA18">
        <v>0.6925198207514649</v>
      </c>
      <c r="AB18">
        <v>0.7897870391573163</v>
      </c>
      <c r="AC18">
        <v>0.69667620515078132</v>
      </c>
      <c r="AD18">
        <v>0.79960803527682511</v>
      </c>
      <c r="AE18">
        <v>0.82342422887796163</v>
      </c>
      <c r="AF18">
        <v>0.71551724137931039</v>
      </c>
      <c r="AG18">
        <v>0.8562848562848564</v>
      </c>
      <c r="AH18">
        <v>0.8240528858377828</v>
      </c>
      <c r="AI18">
        <v>0.83689662772757334</v>
      </c>
      <c r="AJ18">
        <v>0.87683284457478006</v>
      </c>
      <c r="AK18">
        <v>0.87680461982675661</v>
      </c>
      <c r="AL18">
        <v>0.84117470782139636</v>
      </c>
      <c r="AM18">
        <v>0.85682980277574872</v>
      </c>
      <c r="AN18">
        <v>0.88645214183234267</v>
      </c>
      <c r="AO18">
        <v>0.8720217835262084</v>
      </c>
      <c r="AP18">
        <v>0.87614329268292668</v>
      </c>
      <c r="AQ18">
        <v>0.8706743128336959</v>
      </c>
      <c r="AR18">
        <v>0.86074127383951071</v>
      </c>
      <c r="AS18">
        <v>0.86279683377308714</v>
      </c>
      <c r="AT18">
        <v>0.87720561757292037</v>
      </c>
      <c r="AU18">
        <v>0.87274817937907245</v>
      </c>
      <c r="AV18">
        <v>0.86583285957930634</v>
      </c>
      <c r="AW18">
        <v>0.8406141473222446</v>
      </c>
      <c r="AX18">
        <v>0.74619883040935675</v>
      </c>
      <c r="AY18">
        <v>0.73753399818676335</v>
      </c>
      <c r="AZ18">
        <v>0.80528634361233475</v>
      </c>
      <c r="BA18">
        <v>0.8003493885700026</v>
      </c>
      <c r="BB18">
        <v>0.78097560975609759</v>
      </c>
      <c r="BC18">
        <v>0.72635135135135143</v>
      </c>
      <c r="BD18">
        <v>0.70569029850746279</v>
      </c>
      <c r="BE18">
        <v>0.60528211284513811</v>
      </c>
      <c r="BF18">
        <v>0.40215716486902925</v>
      </c>
      <c r="BG18">
        <v>0.34134804887662595</v>
      </c>
      <c r="BH18">
        <v>0.32130247155747349</v>
      </c>
      <c r="BI18">
        <v>0.30806050162741722</v>
      </c>
    </row>
    <row r="19" spans="1:61" x14ac:dyDescent="0.25">
      <c r="A19" t="s">
        <v>18</v>
      </c>
      <c r="B19">
        <v>0.12180103906099674</v>
      </c>
      <c r="C19">
        <v>0.12210953346855985</v>
      </c>
      <c r="D19">
        <v>0.13451776649746189</v>
      </c>
      <c r="E19">
        <v>9.5468543774747019E-2</v>
      </c>
      <c r="F19">
        <v>0.10339858292302144</v>
      </c>
      <c r="G19">
        <v>9.288334556126196E-2</v>
      </c>
      <c r="H19">
        <v>0.10825027685492801</v>
      </c>
      <c r="I19">
        <v>0.10393456494147515</v>
      </c>
      <c r="J19">
        <v>0.12572087658592848</v>
      </c>
      <c r="K19">
        <v>0.14173669467787117</v>
      </c>
      <c r="L19">
        <v>0.16123474515434308</v>
      </c>
      <c r="M19">
        <v>0.26040619344460086</v>
      </c>
      <c r="N19">
        <v>0.27020578586340593</v>
      </c>
      <c r="O19">
        <v>0.33992777516093581</v>
      </c>
      <c r="P19">
        <v>0.35951163174393663</v>
      </c>
      <c r="Q19">
        <v>0.37869415807560142</v>
      </c>
      <c r="R19">
        <v>0.41420617513075747</v>
      </c>
      <c r="S19">
        <v>0.52213255074590359</v>
      </c>
      <c r="T19">
        <v>0.53212212024723726</v>
      </c>
      <c r="U19">
        <v>0.61492029097662904</v>
      </c>
      <c r="V19">
        <v>0.6163017559072187</v>
      </c>
      <c r="W19">
        <v>0.74536585365853647</v>
      </c>
      <c r="X19">
        <v>0.69965126416739321</v>
      </c>
      <c r="Y19">
        <v>0.71046770601336295</v>
      </c>
      <c r="Z19">
        <v>0.83032412442897552</v>
      </c>
      <c r="AA19">
        <v>0.8015887677812672</v>
      </c>
      <c r="AB19">
        <v>0.87269155206286841</v>
      </c>
      <c r="AC19">
        <v>0.85913621262458473</v>
      </c>
      <c r="AD19">
        <v>0.87941176470588234</v>
      </c>
      <c r="AE19">
        <v>0.87084870848708473</v>
      </c>
      <c r="AF19">
        <v>0.80931098696461823</v>
      </c>
      <c r="AG19">
        <v>0.87754340115736418</v>
      </c>
      <c r="AH19">
        <v>0.88162456661713728</v>
      </c>
      <c r="AI19">
        <v>0.87484705471071478</v>
      </c>
      <c r="AJ19">
        <v>0.89716212419218888</v>
      </c>
      <c r="AK19">
        <v>0.8912607188469257</v>
      </c>
      <c r="AL19">
        <v>0.87611766230400423</v>
      </c>
      <c r="AM19">
        <v>0.89079082505991092</v>
      </c>
      <c r="AN19">
        <v>0.89005628517823643</v>
      </c>
      <c r="AO19">
        <v>0.88836424957841476</v>
      </c>
      <c r="AP19">
        <v>0.88815165876777258</v>
      </c>
      <c r="AQ19">
        <v>0.88257292445774127</v>
      </c>
      <c r="AR19">
        <v>0.87461158837506858</v>
      </c>
      <c r="AS19">
        <v>0.87935556388160363</v>
      </c>
      <c r="AT19">
        <v>0.87275290800140992</v>
      </c>
      <c r="AU19">
        <v>0.88177894539313195</v>
      </c>
      <c r="AV19">
        <v>0.85964912280701755</v>
      </c>
      <c r="AW19">
        <v>0.86227214141042174</v>
      </c>
      <c r="AX19">
        <v>0.84464831804281337</v>
      </c>
      <c r="AY19">
        <v>0.84855581576893058</v>
      </c>
      <c r="AZ19">
        <v>0.87362156485209164</v>
      </c>
      <c r="BA19">
        <v>0.86530931871574002</v>
      </c>
      <c r="BB19">
        <v>0.86438655796380981</v>
      </c>
      <c r="BC19">
        <v>0.85057019268580414</v>
      </c>
      <c r="BD19">
        <v>0.82103546677537709</v>
      </c>
      <c r="BE19">
        <v>0.74534725374489341</v>
      </c>
      <c r="BF19">
        <v>0.53888749056128871</v>
      </c>
      <c r="BG19">
        <v>0.43980037429819097</v>
      </c>
      <c r="BH19">
        <v>0.4169851380042463</v>
      </c>
      <c r="BI19">
        <v>0.38381789497408164</v>
      </c>
    </row>
    <row r="20" spans="1:61" x14ac:dyDescent="0.25">
      <c r="A20" t="s">
        <v>19</v>
      </c>
      <c r="B20">
        <v>0.12172284644194756</v>
      </c>
      <c r="C20">
        <v>0.12208447152763188</v>
      </c>
      <c r="D20">
        <v>0.13247974915077082</v>
      </c>
      <c r="E20">
        <v>9.7087378640776711E-2</v>
      </c>
      <c r="F20">
        <v>0.10282430614989607</v>
      </c>
      <c r="G20">
        <v>9.456915278783494E-2</v>
      </c>
      <c r="H20">
        <v>0.10163934426229511</v>
      </c>
      <c r="I20">
        <v>9.8965613642717401E-2</v>
      </c>
      <c r="J20">
        <v>0.10669630452903582</v>
      </c>
      <c r="K20">
        <v>0.12236525675484514</v>
      </c>
      <c r="L20">
        <v>0.13650523930897762</v>
      </c>
      <c r="M20">
        <v>0.18374558303886926</v>
      </c>
      <c r="N20">
        <v>0.18654519971969166</v>
      </c>
      <c r="O20">
        <v>0.23750000000000004</v>
      </c>
      <c r="P20">
        <v>0.26842187256582023</v>
      </c>
      <c r="Q20">
        <v>0.31282383419689119</v>
      </c>
      <c r="R20">
        <v>0.33849802371541499</v>
      </c>
      <c r="S20">
        <v>0.33354890864995951</v>
      </c>
      <c r="T20">
        <v>0.41223404255319157</v>
      </c>
      <c r="U20">
        <v>0.41695402298850581</v>
      </c>
      <c r="V20">
        <v>0.51417339126836337</v>
      </c>
      <c r="W20">
        <v>0.59150326797385622</v>
      </c>
      <c r="X20">
        <v>0.56818622696411258</v>
      </c>
      <c r="Y20">
        <v>0.68141592920353988</v>
      </c>
      <c r="Z20">
        <v>0.75928677563150082</v>
      </c>
      <c r="AA20">
        <v>0.78239751311443551</v>
      </c>
      <c r="AB20">
        <v>0.84633663366336631</v>
      </c>
      <c r="AC20">
        <v>0.81424406497292801</v>
      </c>
      <c r="AD20">
        <v>0.84205369390554574</v>
      </c>
      <c r="AE20">
        <v>0.84963981663392274</v>
      </c>
      <c r="AF20">
        <v>0.82630272952853601</v>
      </c>
      <c r="AG20">
        <v>0.86766076421248839</v>
      </c>
      <c r="AH20">
        <v>0.86851691240242834</v>
      </c>
      <c r="AI20">
        <v>0.85878902157971926</v>
      </c>
      <c r="AJ20">
        <v>0.88237819274522433</v>
      </c>
      <c r="AK20">
        <v>0.88576051779935272</v>
      </c>
      <c r="AL20">
        <v>0.87725960808142189</v>
      </c>
      <c r="AM20">
        <v>0.88606543763494439</v>
      </c>
      <c r="AN20">
        <v>0.89052631578947383</v>
      </c>
      <c r="AO20">
        <v>0.88623326959847049</v>
      </c>
      <c r="AP20">
        <v>0.8920549782098558</v>
      </c>
      <c r="AQ20">
        <v>0.88535453943008624</v>
      </c>
      <c r="AR20">
        <v>0.8858659588586596</v>
      </c>
      <c r="AS20">
        <v>0.89135371179039291</v>
      </c>
      <c r="AT20">
        <v>0.88558573035513433</v>
      </c>
      <c r="AU20">
        <v>0.87508305647840545</v>
      </c>
      <c r="AV20">
        <v>0.87084421235857257</v>
      </c>
      <c r="AW20">
        <v>0.86251449395395074</v>
      </c>
      <c r="AX20">
        <v>0.83225806451612905</v>
      </c>
      <c r="AY20">
        <v>0.80317217657175621</v>
      </c>
      <c r="AZ20">
        <v>0.8434940855323021</v>
      </c>
      <c r="BA20">
        <v>0.84869494290375191</v>
      </c>
      <c r="BB20">
        <v>0.83209972730814186</v>
      </c>
      <c r="BC20">
        <v>0.78809869375907116</v>
      </c>
      <c r="BD20">
        <v>0.7823703078869676</v>
      </c>
      <c r="BE20">
        <v>0.7186327636515214</v>
      </c>
      <c r="BF20">
        <v>0.4413509812870835</v>
      </c>
      <c r="BG20">
        <v>0.36822114370120279</v>
      </c>
      <c r="BH20">
        <v>0.33846794338051617</v>
      </c>
      <c r="BI20">
        <v>0.31978835978835979</v>
      </c>
    </row>
    <row r="21" spans="1:61" x14ac:dyDescent="0.25">
      <c r="A21" t="s">
        <v>20</v>
      </c>
      <c r="B21">
        <v>0.12077655404144115</v>
      </c>
      <c r="C21">
        <v>0.12076314187132134</v>
      </c>
      <c r="D21">
        <v>0.13155813340363828</v>
      </c>
      <c r="E21">
        <v>9.6679400528945011E-2</v>
      </c>
      <c r="F21">
        <v>0.10203070827142154</v>
      </c>
      <c r="G21">
        <v>9.3410572049239679E-2</v>
      </c>
      <c r="H21">
        <v>0.10673922143156134</v>
      </c>
      <c r="I21">
        <v>0.10431856421761071</v>
      </c>
      <c r="J21">
        <v>0.1170559094125973</v>
      </c>
      <c r="K21">
        <v>0.12007011393514459</v>
      </c>
      <c r="L21">
        <v>0.13800365014740981</v>
      </c>
      <c r="M21">
        <v>0.19564356435643565</v>
      </c>
      <c r="N21">
        <v>0.20241145440844005</v>
      </c>
      <c r="O21">
        <v>0.23617153511497826</v>
      </c>
      <c r="P21">
        <v>0.30320932460482197</v>
      </c>
      <c r="Q21">
        <v>0.32667430817095139</v>
      </c>
      <c r="R21">
        <v>0.38423153692614781</v>
      </c>
      <c r="S21">
        <v>0.46459330143540667</v>
      </c>
      <c r="T21">
        <v>0.46701164294954717</v>
      </c>
      <c r="U21">
        <v>0.55411103302881237</v>
      </c>
      <c r="V21">
        <v>0.65990032818767463</v>
      </c>
      <c r="W21">
        <v>0.74334975369458134</v>
      </c>
      <c r="X21">
        <v>0.71830427892234561</v>
      </c>
      <c r="Y21">
        <v>0.69700622865179818</v>
      </c>
      <c r="Z21">
        <v>0.84531315678856667</v>
      </c>
      <c r="AA21">
        <v>0.8209061719586157</v>
      </c>
      <c r="AB21">
        <v>0.87301587301587291</v>
      </c>
      <c r="AC21">
        <v>0.8643800512517249</v>
      </c>
      <c r="AD21">
        <v>0.88434414668547245</v>
      </c>
      <c r="AE21">
        <v>0.87764203994570478</v>
      </c>
      <c r="AF21">
        <v>0.82892213271960113</v>
      </c>
      <c r="AG21">
        <v>0.87752890173410403</v>
      </c>
      <c r="AH21">
        <v>0.87649175980299299</v>
      </c>
      <c r="AI21">
        <v>0.87782805429864241</v>
      </c>
      <c r="AJ21">
        <v>0.8943123938879457</v>
      </c>
      <c r="AK21">
        <v>0.8914325355532432</v>
      </c>
      <c r="AL21">
        <v>0.88312602675428309</v>
      </c>
      <c r="AM21">
        <v>0.88896721889319719</v>
      </c>
      <c r="AN21">
        <v>0.89192100538599639</v>
      </c>
      <c r="AO21">
        <v>0.89037881327522639</v>
      </c>
      <c r="AP21">
        <v>0.88451730418943542</v>
      </c>
      <c r="AQ21">
        <v>0.88771418155304405</v>
      </c>
      <c r="AR21">
        <v>0.87867647058823517</v>
      </c>
      <c r="AS21">
        <v>0.88298662704309072</v>
      </c>
      <c r="AT21">
        <v>0.88438210765731629</v>
      </c>
      <c r="AU21">
        <v>0.86641580432737542</v>
      </c>
      <c r="AV21">
        <v>0.86998087954110892</v>
      </c>
      <c r="AW21">
        <v>0.85893105503675748</v>
      </c>
      <c r="AX21">
        <v>0.83781044095286372</v>
      </c>
      <c r="AY21">
        <v>0.83987316686484337</v>
      </c>
      <c r="AZ21">
        <v>0.86321788689171408</v>
      </c>
      <c r="BA21">
        <v>0.86980033277870217</v>
      </c>
      <c r="BB21">
        <v>0.86330794766647145</v>
      </c>
      <c r="BC21">
        <v>0.85296506904955316</v>
      </c>
      <c r="BD21">
        <v>0.84072580645161299</v>
      </c>
      <c r="BE21">
        <v>0.78434268833087162</v>
      </c>
      <c r="BF21">
        <v>0.50196895992587454</v>
      </c>
      <c r="BG21">
        <v>0.43717112186908014</v>
      </c>
      <c r="BH21">
        <v>0.41147439851943246</v>
      </c>
      <c r="BI21">
        <v>0.38837516512549541</v>
      </c>
    </row>
    <row r="22" spans="1:61" x14ac:dyDescent="0.25">
      <c r="A22" t="s">
        <v>21</v>
      </c>
      <c r="B22">
        <v>0.12323000382701874</v>
      </c>
      <c r="C22">
        <v>0.12228967909800517</v>
      </c>
      <c r="D22">
        <v>0.13349320543565152</v>
      </c>
      <c r="E22">
        <v>9.9877450980392121E-2</v>
      </c>
      <c r="F22">
        <v>0.10881897885507989</v>
      </c>
      <c r="G22">
        <v>0.10489305596249633</v>
      </c>
      <c r="H22">
        <v>0.11599443671766337</v>
      </c>
      <c r="I22">
        <v>0.12680577849117172</v>
      </c>
      <c r="J22">
        <v>0.15683116122419097</v>
      </c>
      <c r="K22">
        <v>0.18313953488372087</v>
      </c>
      <c r="L22">
        <v>0.24358208955223881</v>
      </c>
      <c r="M22">
        <v>0.36566558441558444</v>
      </c>
      <c r="N22">
        <v>0.40459808692733679</v>
      </c>
      <c r="O22">
        <v>0.45917700849118226</v>
      </c>
      <c r="P22">
        <v>0.50793374019180471</v>
      </c>
      <c r="Q22">
        <v>0.5051366881420859</v>
      </c>
      <c r="R22">
        <v>0.54283720118652945</v>
      </c>
      <c r="S22">
        <v>0.6816454281243014</v>
      </c>
      <c r="T22">
        <v>0.67203513909224011</v>
      </c>
      <c r="U22">
        <v>0.73103338124900175</v>
      </c>
      <c r="V22">
        <v>0.71742671009771997</v>
      </c>
      <c r="W22">
        <v>0.80215517241379308</v>
      </c>
      <c r="X22">
        <v>0.79225987567675948</v>
      </c>
      <c r="Y22">
        <v>0.76808721506442013</v>
      </c>
      <c r="Z22">
        <v>0.86807073316113659</v>
      </c>
      <c r="AA22">
        <v>0.87495572086432871</v>
      </c>
      <c r="AB22">
        <v>0.8958579881656803</v>
      </c>
      <c r="AC22">
        <v>0.89403973509933787</v>
      </c>
      <c r="AD22">
        <v>0.89895886670080227</v>
      </c>
      <c r="AE22">
        <v>0.89293147947714591</v>
      </c>
      <c r="AF22">
        <v>0.8801393728222997</v>
      </c>
      <c r="AG22">
        <v>0.88664235996022533</v>
      </c>
      <c r="AH22">
        <v>0.89093988145639291</v>
      </c>
      <c r="AI22">
        <v>0.89031148480794953</v>
      </c>
      <c r="AJ22">
        <v>0.90029945393693855</v>
      </c>
      <c r="AK22">
        <v>0.89212647241165544</v>
      </c>
      <c r="AL22">
        <v>0.89667968749999993</v>
      </c>
      <c r="AM22">
        <v>0.90301478953356085</v>
      </c>
      <c r="AN22">
        <v>0.8928680746862564</v>
      </c>
      <c r="AO22">
        <v>0.89702791954368055</v>
      </c>
      <c r="AP22">
        <v>0.89468520032706456</v>
      </c>
      <c r="AQ22">
        <v>0.88557614826752629</v>
      </c>
      <c r="AR22">
        <v>0.8911671924290222</v>
      </c>
      <c r="AS22">
        <v>0.89084181313598521</v>
      </c>
      <c r="AT22">
        <v>0.88813449725185911</v>
      </c>
      <c r="AU22">
        <v>0.8764227642276422</v>
      </c>
      <c r="AV22">
        <v>0.87188247352237791</v>
      </c>
      <c r="AW22">
        <v>0.86099193409987995</v>
      </c>
      <c r="AX22">
        <v>0.83850931677018625</v>
      </c>
      <c r="AY22">
        <v>0.82104848245959783</v>
      </c>
      <c r="AZ22">
        <v>0.84956561499771388</v>
      </c>
      <c r="BA22">
        <v>0.86143497757847542</v>
      </c>
      <c r="BB22">
        <v>0.84843205574912894</v>
      </c>
      <c r="BC22">
        <v>0.83408390613889538</v>
      </c>
      <c r="BD22">
        <v>0.82251179510222427</v>
      </c>
      <c r="BE22">
        <v>0.76076076076076071</v>
      </c>
      <c r="BF22">
        <v>0.49301285634432646</v>
      </c>
      <c r="BG22">
        <v>0.4264705882352941</v>
      </c>
      <c r="BH22">
        <v>0.41969157769869508</v>
      </c>
      <c r="BI22">
        <v>0.38332486019318757</v>
      </c>
    </row>
    <row r="23" spans="1:61" x14ac:dyDescent="0.25">
      <c r="A23" t="s">
        <v>22</v>
      </c>
      <c r="B23">
        <v>0.11985294117647054</v>
      </c>
      <c r="C23">
        <v>0.11855460820138049</v>
      </c>
      <c r="D23">
        <v>0.1343362364740037</v>
      </c>
      <c r="E23">
        <v>9.1756919374247889E-2</v>
      </c>
      <c r="F23">
        <v>0.10973607778759947</v>
      </c>
      <c r="G23">
        <v>9.7329636655479321E-2</v>
      </c>
      <c r="H23">
        <v>0.10918829831067163</v>
      </c>
      <c r="I23">
        <v>0.10940443413997966</v>
      </c>
      <c r="J23">
        <v>0.12604060172338247</v>
      </c>
      <c r="K23">
        <v>0.15784958535887902</v>
      </c>
      <c r="L23">
        <v>0.17673823403952796</v>
      </c>
      <c r="M23">
        <v>0.29893529893529897</v>
      </c>
      <c r="N23">
        <v>0.28937500000000005</v>
      </c>
      <c r="O23">
        <v>0.3407802600866956</v>
      </c>
      <c r="P23">
        <v>0.36827820186598809</v>
      </c>
      <c r="Q23">
        <v>0.38235784558946134</v>
      </c>
      <c r="R23">
        <v>0.4145778364116095</v>
      </c>
      <c r="S23">
        <v>0.57430240103828689</v>
      </c>
      <c r="T23">
        <v>0.51945340671854245</v>
      </c>
      <c r="U23">
        <v>0.58330482381115289</v>
      </c>
      <c r="V23">
        <v>0.62746201463140139</v>
      </c>
      <c r="W23">
        <v>0.74395658608781445</v>
      </c>
      <c r="X23">
        <v>0.68678564267094444</v>
      </c>
      <c r="Y23">
        <v>0.70494267994737825</v>
      </c>
      <c r="Z23">
        <v>0.81636556854410192</v>
      </c>
      <c r="AA23">
        <v>0.80078824793980663</v>
      </c>
      <c r="AB23">
        <v>0.86303080766028317</v>
      </c>
      <c r="AC23">
        <v>0.85107062959411961</v>
      </c>
      <c r="AD23">
        <v>0.87262872628726285</v>
      </c>
      <c r="AE23">
        <v>0.86174097664543536</v>
      </c>
      <c r="AF23">
        <v>0.80060422960725075</v>
      </c>
      <c r="AG23">
        <v>0.86648711042708737</v>
      </c>
      <c r="AH23">
        <v>0.86162812558751634</v>
      </c>
      <c r="AI23">
        <v>0.85285745566017068</v>
      </c>
      <c r="AJ23">
        <v>0.88083104664837331</v>
      </c>
      <c r="AK23">
        <v>0.86683553464809127</v>
      </c>
      <c r="AL23">
        <v>0.85998426789526905</v>
      </c>
      <c r="AM23">
        <v>0.86780309619064189</v>
      </c>
      <c r="AN23">
        <v>0.87183148875401639</v>
      </c>
      <c r="AO23">
        <v>0.87471405947562908</v>
      </c>
      <c r="AP23">
        <v>0.86644712769849985</v>
      </c>
      <c r="AQ23">
        <v>0.86095452837279218</v>
      </c>
      <c r="AR23">
        <v>0.86210804684548559</v>
      </c>
      <c r="AS23">
        <v>0.85779368695086244</v>
      </c>
      <c r="AT23">
        <v>0.85740007202016566</v>
      </c>
      <c r="AU23">
        <v>0.84876093294460642</v>
      </c>
      <c r="AV23">
        <v>0.84350083441498236</v>
      </c>
      <c r="AW23">
        <v>0.82718938950653409</v>
      </c>
      <c r="AX23">
        <v>0.81555402615278727</v>
      </c>
      <c r="AY23">
        <v>0.8164786847639075</v>
      </c>
      <c r="AZ23">
        <v>0.85240156668728095</v>
      </c>
      <c r="BA23">
        <v>0.85622941290447574</v>
      </c>
      <c r="BB23">
        <v>0.85044824775876116</v>
      </c>
      <c r="BC23">
        <v>0.82452431289640604</v>
      </c>
      <c r="BD23">
        <v>0.80598851517637404</v>
      </c>
      <c r="BE23">
        <v>0.73544018058690752</v>
      </c>
      <c r="BF23">
        <v>0.47187573546716877</v>
      </c>
      <c r="BG23">
        <v>0.40792733278282411</v>
      </c>
      <c r="BH23">
        <v>0.37421919363997724</v>
      </c>
      <c r="BI23">
        <v>0.34371666311073185</v>
      </c>
    </row>
    <row r="24" spans="1:61" x14ac:dyDescent="0.25">
      <c r="A24" t="s">
        <v>23</v>
      </c>
      <c r="B24">
        <v>0.124476034262803</v>
      </c>
      <c r="C24">
        <v>0.1162237207457358</v>
      </c>
      <c r="D24">
        <v>0.13281249999999997</v>
      </c>
      <c r="E24">
        <v>9.7172081829121598E-2</v>
      </c>
      <c r="F24">
        <v>0.10109184328837507</v>
      </c>
      <c r="G24">
        <v>2.9838922630050179E-2</v>
      </c>
      <c r="H24">
        <v>0.10526315789473688</v>
      </c>
      <c r="I24">
        <v>0.10306166451056488</v>
      </c>
      <c r="J24">
        <v>0.12520087655222789</v>
      </c>
      <c r="K24">
        <v>0.13807997770656258</v>
      </c>
      <c r="L24">
        <v>0.1663227404044573</v>
      </c>
      <c r="M24">
        <v>0.24848009413610517</v>
      </c>
      <c r="N24">
        <v>0.23100257849234035</v>
      </c>
      <c r="O24">
        <v>0.2965026307644692</v>
      </c>
      <c r="P24">
        <v>0.31326073030108903</v>
      </c>
      <c r="Q24">
        <v>0.31868131868131866</v>
      </c>
      <c r="R24">
        <v>0.35220022902012105</v>
      </c>
      <c r="S24">
        <v>0.37765293383270915</v>
      </c>
      <c r="T24">
        <v>0.41575757575757577</v>
      </c>
      <c r="U24">
        <v>0.47634478289047322</v>
      </c>
      <c r="V24">
        <v>0.50719079578139981</v>
      </c>
      <c r="W24">
        <v>0.54359336392516777</v>
      </c>
      <c r="X24">
        <v>0.62428048142333858</v>
      </c>
      <c r="Y24">
        <v>0.58413597733711053</v>
      </c>
      <c r="Z24">
        <v>0.66414875072632185</v>
      </c>
      <c r="AA24">
        <v>0.70713485244676888</v>
      </c>
      <c r="AB24">
        <v>0.79366788714193415</v>
      </c>
      <c r="AC24">
        <v>0.73976078289235225</v>
      </c>
      <c r="AD24">
        <v>0.79342956694873079</v>
      </c>
      <c r="AE24">
        <v>0.81465247338760183</v>
      </c>
      <c r="AF24">
        <v>0.70570202329858978</v>
      </c>
      <c r="AG24">
        <v>0.85194749300624062</v>
      </c>
      <c r="AH24">
        <v>0.82633297062023947</v>
      </c>
      <c r="AI24">
        <v>0.84009789924535994</v>
      </c>
      <c r="AJ24">
        <v>0.87736900780379035</v>
      </c>
      <c r="AK24">
        <v>0.87817638266068765</v>
      </c>
      <c r="AL24">
        <v>0.85097281633779487</v>
      </c>
      <c r="AM24">
        <v>0.87428571428571422</v>
      </c>
      <c r="AN24">
        <v>0.88993650182797768</v>
      </c>
      <c r="AO24">
        <v>0.88701161562829989</v>
      </c>
      <c r="AP24">
        <v>0.88899980035935322</v>
      </c>
      <c r="AQ24">
        <v>0.88173455978975046</v>
      </c>
      <c r="AR24">
        <v>0.87527432333577171</v>
      </c>
      <c r="AS24">
        <v>0.87807486631016041</v>
      </c>
      <c r="AT24">
        <v>0.87844036697247707</v>
      </c>
      <c r="AU24">
        <v>0.86998394863563411</v>
      </c>
      <c r="AV24">
        <v>0.88096664669462743</v>
      </c>
      <c r="AW24">
        <v>0.87522495500899822</v>
      </c>
      <c r="AX24">
        <v>0.84530676455165199</v>
      </c>
      <c r="AY24">
        <v>0.84348496530454886</v>
      </c>
      <c r="AZ24">
        <v>0.86627043090638922</v>
      </c>
      <c r="BA24">
        <v>0.87214791502753741</v>
      </c>
      <c r="BB24">
        <v>0.86751289170963908</v>
      </c>
      <c r="BC24">
        <v>0.85747846515270154</v>
      </c>
      <c r="BD24">
        <v>0.84133360112472388</v>
      </c>
      <c r="BE24">
        <v>0.7945235487404162</v>
      </c>
      <c r="BF24">
        <v>0.55721393034825872</v>
      </c>
      <c r="BG24">
        <v>0.48096026490066224</v>
      </c>
      <c r="BH24">
        <v>0.4469115865966895</v>
      </c>
      <c r="BI24">
        <v>0.42451221822314827</v>
      </c>
    </row>
    <row r="25" spans="1:61" x14ac:dyDescent="0.25">
      <c r="A25" t="s">
        <v>24</v>
      </c>
      <c r="B25">
        <v>0.12427287149656267</v>
      </c>
      <c r="C25">
        <v>0.11509046819623205</v>
      </c>
      <c r="D25">
        <v>0.13292744799594117</v>
      </c>
      <c r="E25">
        <v>9.674543022737403E-2</v>
      </c>
      <c r="F25">
        <v>0.10526315789473684</v>
      </c>
      <c r="G25">
        <v>8.0974649273935481E-2</v>
      </c>
      <c r="H25">
        <v>0.12216099986560944</v>
      </c>
      <c r="I25">
        <v>0.11930025810151992</v>
      </c>
      <c r="J25">
        <v>0.15221137277426763</v>
      </c>
      <c r="K25">
        <v>0.17221418234442842</v>
      </c>
      <c r="L25">
        <v>0.21036151437517797</v>
      </c>
      <c r="M25">
        <v>0.29744680851063832</v>
      </c>
      <c r="N25">
        <v>0.3382238176993913</v>
      </c>
      <c r="O25">
        <v>0.39318258521768479</v>
      </c>
      <c r="P25">
        <v>0.39971186169361289</v>
      </c>
      <c r="Q25">
        <v>0.3797281807761585</v>
      </c>
      <c r="R25">
        <v>0.43490581763627273</v>
      </c>
      <c r="S25">
        <v>0.57520922868129387</v>
      </c>
      <c r="T25">
        <v>0.52781329923273657</v>
      </c>
      <c r="U25">
        <v>0.61114185574617219</v>
      </c>
      <c r="V25">
        <v>0.62264939406602593</v>
      </c>
      <c r="W25">
        <v>0.73560385390992611</v>
      </c>
      <c r="X25">
        <v>0.71112340896513559</v>
      </c>
      <c r="Y25">
        <v>0.71732851985559565</v>
      </c>
      <c r="Z25">
        <v>0.80952380952380953</v>
      </c>
      <c r="AA25">
        <v>0.78333042110781048</v>
      </c>
      <c r="AB25">
        <v>0.86237072394590286</v>
      </c>
      <c r="AC25">
        <v>0.81303199295567952</v>
      </c>
      <c r="AD25">
        <v>0.86918434884173634</v>
      </c>
      <c r="AE25">
        <v>0.85524372230428358</v>
      </c>
      <c r="AF25">
        <v>0.81174609452244406</v>
      </c>
      <c r="AG25">
        <v>0.84998170508598614</v>
      </c>
      <c r="AH25">
        <v>0.86163522012578619</v>
      </c>
      <c r="AI25">
        <v>0.86762481089258692</v>
      </c>
      <c r="AJ25">
        <v>0.88031964318899836</v>
      </c>
      <c r="AK25">
        <v>0.88290872279399379</v>
      </c>
      <c r="AL25">
        <v>0.87747486265160146</v>
      </c>
      <c r="AM25">
        <v>0.89409722222222232</v>
      </c>
      <c r="AN25">
        <v>0.89966789022898108</v>
      </c>
      <c r="AO25">
        <v>0.88855277822002854</v>
      </c>
      <c r="AP25">
        <v>0.88800000000000001</v>
      </c>
      <c r="AQ25">
        <v>0.89203263322339865</v>
      </c>
      <c r="AR25">
        <v>0.88427057864710679</v>
      </c>
      <c r="AS25">
        <v>0.88838089232224504</v>
      </c>
      <c r="AT25">
        <v>0.88672268907563045</v>
      </c>
      <c r="AU25">
        <v>0.88083451202263086</v>
      </c>
      <c r="AV25">
        <v>0.87140670182003721</v>
      </c>
      <c r="AW25">
        <v>0.86710358638266893</v>
      </c>
      <c r="AX25">
        <v>0.85543936892313344</v>
      </c>
      <c r="AY25">
        <v>0.85562489458593372</v>
      </c>
      <c r="AZ25">
        <v>0.8792918454935621</v>
      </c>
      <c r="BA25">
        <v>0.88513891478649998</v>
      </c>
      <c r="BB25">
        <v>0.87785701225086854</v>
      </c>
      <c r="BC25">
        <v>0.87395251396648033</v>
      </c>
      <c r="BD25">
        <v>0.86548179125283153</v>
      </c>
      <c r="BE25">
        <v>0.83931947069943291</v>
      </c>
      <c r="BF25">
        <v>0.69993642720915461</v>
      </c>
      <c r="BG25">
        <v>0.65307364576993299</v>
      </c>
      <c r="BH25">
        <v>0.60785083415112851</v>
      </c>
      <c r="BI25">
        <v>0.59477124183006536</v>
      </c>
    </row>
    <row r="26" spans="1:61" x14ac:dyDescent="0.25">
      <c r="A26" t="s">
        <v>25</v>
      </c>
      <c r="B26">
        <v>0.12218081976858211</v>
      </c>
      <c r="C26">
        <v>0.12283594394064301</v>
      </c>
      <c r="D26">
        <v>0.13120000000000007</v>
      </c>
      <c r="E26">
        <v>9.5081967213114779E-2</v>
      </c>
      <c r="F26">
        <v>0.10466200466200465</v>
      </c>
      <c r="G26">
        <v>9.632018765576901E-2</v>
      </c>
      <c r="H26">
        <v>0.10313621469808081</v>
      </c>
      <c r="I26">
        <v>0.1063891298063024</v>
      </c>
      <c r="J26">
        <v>0.11378809869375901</v>
      </c>
      <c r="K26">
        <v>0.12202250474937895</v>
      </c>
      <c r="L26">
        <v>0.143026706231454</v>
      </c>
      <c r="M26">
        <v>0.19718844984802433</v>
      </c>
      <c r="N26">
        <v>0.17963894643385619</v>
      </c>
      <c r="O26">
        <v>0.22239123821113477</v>
      </c>
      <c r="P26">
        <v>0.24578091439091751</v>
      </c>
      <c r="Q26">
        <v>0.27898326100433979</v>
      </c>
      <c r="R26">
        <v>0.30228936302756582</v>
      </c>
      <c r="S26">
        <v>0.28573746552003898</v>
      </c>
      <c r="T26">
        <v>0.39008142116950412</v>
      </c>
      <c r="U26">
        <v>0.36367760471797977</v>
      </c>
      <c r="V26">
        <v>0.46079518453983853</v>
      </c>
      <c r="W26">
        <v>0.42938254080908445</v>
      </c>
      <c r="X26">
        <v>0.42376017764618801</v>
      </c>
      <c r="Y26">
        <v>0.56765916243040426</v>
      </c>
      <c r="Z26">
        <v>0.52563584981832867</v>
      </c>
      <c r="AA26">
        <v>0.57953358858336224</v>
      </c>
      <c r="AB26">
        <v>0.70075046904315186</v>
      </c>
      <c r="AC26">
        <v>0.62862289176355002</v>
      </c>
      <c r="AD26">
        <v>0.57473767570778067</v>
      </c>
      <c r="AE26">
        <v>0.74844720496894424</v>
      </c>
      <c r="AF26">
        <v>0.70430733410942958</v>
      </c>
      <c r="AG26">
        <v>0.78283397161522861</v>
      </c>
      <c r="AH26">
        <v>0.79729729729729726</v>
      </c>
      <c r="AI26">
        <v>0.79265336565355216</v>
      </c>
      <c r="AJ26">
        <v>0.87017633529261451</v>
      </c>
      <c r="AK26">
        <v>0.87623958746529151</v>
      </c>
      <c r="AL26">
        <v>0.83720930232558133</v>
      </c>
      <c r="AM26">
        <v>0.83969769291964991</v>
      </c>
      <c r="AN26">
        <v>0.89181034482758614</v>
      </c>
      <c r="AO26">
        <v>0.88269475213364812</v>
      </c>
      <c r="AP26">
        <v>0.88745277391131439</v>
      </c>
      <c r="AQ26">
        <v>0.87845520486179196</v>
      </c>
      <c r="AR26">
        <v>0.87473254230694419</v>
      </c>
      <c r="AS26">
        <v>0.86607503025413468</v>
      </c>
      <c r="AT26">
        <v>0.88874570446735401</v>
      </c>
      <c r="AU26">
        <v>0.89238054240206621</v>
      </c>
      <c r="AV26">
        <v>0.88768044295036586</v>
      </c>
      <c r="AW26">
        <v>0.87477423239012642</v>
      </c>
      <c r="AX26">
        <v>0.83053378126166477</v>
      </c>
      <c r="AY26">
        <v>0.81279461279461274</v>
      </c>
      <c r="AZ26">
        <v>0.86087338161070881</v>
      </c>
      <c r="BA26">
        <v>0.85874492961107129</v>
      </c>
      <c r="BB26">
        <v>0.84278695846359974</v>
      </c>
      <c r="BC26">
        <v>0.8070800665241149</v>
      </c>
      <c r="BD26">
        <v>0.79503676470588225</v>
      </c>
      <c r="BE26">
        <v>0.72292441140024777</v>
      </c>
      <c r="BF26">
        <v>0.49398607301118375</v>
      </c>
      <c r="BG26">
        <v>0.43932380760716433</v>
      </c>
      <c r="BH26">
        <v>0.41187630430658317</v>
      </c>
      <c r="BI26">
        <v>0.38452872699962459</v>
      </c>
    </row>
    <row r="27" spans="1:61" x14ac:dyDescent="0.25">
      <c r="A27" t="s">
        <v>26</v>
      </c>
      <c r="B27">
        <v>0.1212411415437656</v>
      </c>
      <c r="C27">
        <v>0.12197195070123248</v>
      </c>
      <c r="D27">
        <v>0.1266956744305093</v>
      </c>
      <c r="E27">
        <v>9.2383956737269041E-2</v>
      </c>
      <c r="F27">
        <v>0.10747718924043134</v>
      </c>
      <c r="G27">
        <v>9.8904352976014173E-2</v>
      </c>
      <c r="H27">
        <v>0.10575883896865826</v>
      </c>
      <c r="I27">
        <v>0.10643813913293969</v>
      </c>
      <c r="J27">
        <v>0.13397889868478105</v>
      </c>
      <c r="K27">
        <v>0.13344170237919312</v>
      </c>
      <c r="L27">
        <v>0.16060020799286887</v>
      </c>
      <c r="M27">
        <v>0.23516570748164312</v>
      </c>
      <c r="N27">
        <v>0.26048898279504984</v>
      </c>
      <c r="O27">
        <v>0.29368372521899488</v>
      </c>
      <c r="P27">
        <v>0.34918276374442797</v>
      </c>
      <c r="Q27">
        <v>0.31558216480226875</v>
      </c>
      <c r="R27">
        <v>0.35990379659852262</v>
      </c>
      <c r="S27">
        <v>0.3562572326004298</v>
      </c>
      <c r="T27">
        <v>0.3918344725660447</v>
      </c>
      <c r="U27">
        <v>0.46499768196569302</v>
      </c>
      <c r="V27">
        <v>0.51691297208538589</v>
      </c>
      <c r="W27">
        <v>0.54225484660267276</v>
      </c>
      <c r="X27">
        <v>0.62706690409564991</v>
      </c>
      <c r="Y27">
        <v>0.58772515010006665</v>
      </c>
      <c r="Z27">
        <v>0.63980227810015045</v>
      </c>
      <c r="AA27">
        <v>0.75710594315245483</v>
      </c>
      <c r="AB27">
        <v>0.83859493108048022</v>
      </c>
      <c r="AC27">
        <v>0.79632447617932822</v>
      </c>
      <c r="AD27">
        <v>0.85549275006144021</v>
      </c>
      <c r="AE27">
        <v>0.85947172926124626</v>
      </c>
      <c r="AF27">
        <v>0.78550612006994358</v>
      </c>
      <c r="AG27">
        <v>0.8725622707086309</v>
      </c>
      <c r="AH27">
        <v>0.86647625847911469</v>
      </c>
      <c r="AI27">
        <v>0.87648525744462369</v>
      </c>
      <c r="AJ27">
        <v>0.8916683894976225</v>
      </c>
      <c r="AK27">
        <v>0.89183055975794256</v>
      </c>
      <c r="AL27">
        <v>0.87841945288753787</v>
      </c>
      <c r="AM27">
        <v>0.88032701339363373</v>
      </c>
      <c r="AN27">
        <v>0.8924688673650919</v>
      </c>
      <c r="AO27">
        <v>0.8954294860394808</v>
      </c>
      <c r="AP27">
        <v>0.89298821711415888</v>
      </c>
      <c r="AQ27">
        <v>0.89482008699090543</v>
      </c>
      <c r="AR27">
        <v>0.89311831989499346</v>
      </c>
      <c r="AS27">
        <v>0.89052404881550618</v>
      </c>
      <c r="AT27">
        <v>0.89712326157363298</v>
      </c>
      <c r="AU27">
        <v>0.89844797853995007</v>
      </c>
      <c r="AV27">
        <v>0.88018099547511308</v>
      </c>
      <c r="AW27">
        <v>0.87935034802784218</v>
      </c>
      <c r="AX27">
        <v>0.86476043276661518</v>
      </c>
      <c r="AY27">
        <v>0.84013934584865502</v>
      </c>
      <c r="AZ27">
        <v>0.87705217074060571</v>
      </c>
      <c r="BA27">
        <v>0.87164059366225421</v>
      </c>
      <c r="BB27">
        <v>0.86784313725490192</v>
      </c>
      <c r="BC27">
        <v>0.83955520254169969</v>
      </c>
      <c r="BD27">
        <v>0.82723858470053369</v>
      </c>
      <c r="BE27">
        <v>0.76495229229695139</v>
      </c>
      <c r="BF27">
        <v>0.48888389849539632</v>
      </c>
      <c r="BG27">
        <v>0.41914054390699601</v>
      </c>
      <c r="BH27">
        <v>0.40236353404614522</v>
      </c>
      <c r="BI27">
        <v>0.36909413854351686</v>
      </c>
    </row>
    <row r="28" spans="1:61" x14ac:dyDescent="0.25">
      <c r="A28" t="s">
        <v>27</v>
      </c>
      <c r="B28">
        <v>0.11870164181921113</v>
      </c>
      <c r="C28">
        <v>0.11964961178578543</v>
      </c>
      <c r="D28">
        <v>0.13141954174348169</v>
      </c>
      <c r="E28">
        <v>9.48209620408791E-2</v>
      </c>
      <c r="F28">
        <v>0.10216346153846155</v>
      </c>
      <c r="G28">
        <v>9.8382952999848866E-2</v>
      </c>
      <c r="H28">
        <v>0.1091799652393743</v>
      </c>
      <c r="I28">
        <v>0.12126123471342268</v>
      </c>
      <c r="J28">
        <v>0.14498362607919021</v>
      </c>
      <c r="K28">
        <v>0.15754512635379059</v>
      </c>
      <c r="L28">
        <v>0.19134673979280922</v>
      </c>
      <c r="M28">
        <v>0.30410297666934838</v>
      </c>
      <c r="N28">
        <v>0.33001924310455422</v>
      </c>
      <c r="O28">
        <v>0.36700443318556047</v>
      </c>
      <c r="P28">
        <v>0.39784946236559138</v>
      </c>
      <c r="Q28">
        <v>0.41853243994116685</v>
      </c>
      <c r="R28">
        <v>0.43948613928329955</v>
      </c>
      <c r="S28">
        <v>0.57059800664451832</v>
      </c>
      <c r="T28">
        <v>0.5227686703096539</v>
      </c>
      <c r="U28">
        <v>0.62910717357646662</v>
      </c>
      <c r="V28">
        <v>0.60773480662983426</v>
      </c>
      <c r="W28">
        <v>0.74086223055295208</v>
      </c>
      <c r="X28">
        <v>0.72737599394168873</v>
      </c>
      <c r="Y28">
        <v>0.74929147591018097</v>
      </c>
      <c r="Z28">
        <v>0.82594873832704163</v>
      </c>
      <c r="AA28">
        <v>0.80247398389946989</v>
      </c>
      <c r="AB28">
        <v>0.86579439252336443</v>
      </c>
      <c r="AC28">
        <v>0.87204610951008643</v>
      </c>
      <c r="AD28">
        <v>0.88370684433676561</v>
      </c>
      <c r="AE28">
        <v>0.8706354748603351</v>
      </c>
      <c r="AF28">
        <v>0.82162449124048842</v>
      </c>
      <c r="AG28">
        <v>0.86680258239891261</v>
      </c>
      <c r="AH28">
        <v>0.87247329498767445</v>
      </c>
      <c r="AI28">
        <v>0.8770672546857774</v>
      </c>
      <c r="AJ28">
        <v>0.88668752172401821</v>
      </c>
      <c r="AK28">
        <v>0.8825492158825492</v>
      </c>
      <c r="AL28">
        <v>0.86942630920961239</v>
      </c>
      <c r="AM28">
        <v>0.88223812621990894</v>
      </c>
      <c r="AN28">
        <v>0.88543046357615907</v>
      </c>
      <c r="AO28">
        <v>0.8773287474921182</v>
      </c>
      <c r="AP28">
        <v>0.87245147610503992</v>
      </c>
      <c r="AQ28">
        <v>0.87176410080576039</v>
      </c>
      <c r="AR28">
        <v>0.87521663778162906</v>
      </c>
      <c r="AS28">
        <v>0.86527639854352878</v>
      </c>
      <c r="AT28">
        <v>0.87434731345797545</v>
      </c>
      <c r="AU28">
        <v>0.86407766990291257</v>
      </c>
      <c r="AV28">
        <v>0.85647530040053388</v>
      </c>
      <c r="AW28">
        <v>0.84945872801082545</v>
      </c>
      <c r="AX28">
        <v>0.82515849182515855</v>
      </c>
      <c r="AY28">
        <v>0.83059636992221253</v>
      </c>
      <c r="AZ28">
        <v>0.85300592718035562</v>
      </c>
      <c r="BA28">
        <v>0.8552486187845304</v>
      </c>
      <c r="BB28">
        <v>0.84745113070141809</v>
      </c>
      <c r="BC28">
        <v>0.83580179191808368</v>
      </c>
      <c r="BD28">
        <v>0.81852058878330536</v>
      </c>
      <c r="BE28">
        <v>0.74163291409081222</v>
      </c>
      <c r="BF28">
        <v>0.47173913043478266</v>
      </c>
      <c r="BG28">
        <v>0.39992041384799054</v>
      </c>
      <c r="BH28">
        <v>0.37933593025412726</v>
      </c>
      <c r="BI28">
        <v>0.35690295209474981</v>
      </c>
    </row>
    <row r="29" spans="1:61" x14ac:dyDescent="0.25">
      <c r="A29" t="s">
        <v>28</v>
      </c>
      <c r="B29">
        <v>0.12079510703363916</v>
      </c>
      <c r="C29">
        <v>0.12518409425625923</v>
      </c>
      <c r="D29">
        <v>0.1320952131833639</v>
      </c>
      <c r="E29">
        <v>9.4328177130724958E-2</v>
      </c>
      <c r="F29">
        <v>0.10302165120152273</v>
      </c>
      <c r="G29">
        <v>9.6537558685445973E-2</v>
      </c>
      <c r="H29">
        <v>0.10555196901226599</v>
      </c>
      <c r="I29">
        <v>0.11563447379818102</v>
      </c>
      <c r="J29">
        <v>0.13413014608233728</v>
      </c>
      <c r="K29">
        <v>0.14380594859948026</v>
      </c>
      <c r="L29">
        <v>0.16022265683767109</v>
      </c>
      <c r="M29">
        <v>0.25679059911385088</v>
      </c>
      <c r="N29">
        <v>0.27638975640224861</v>
      </c>
      <c r="O29">
        <v>0.29093011729720797</v>
      </c>
      <c r="P29">
        <v>0.34324278147958309</v>
      </c>
      <c r="Q29">
        <v>0.34346504559270519</v>
      </c>
      <c r="R29">
        <v>0.35324036095159972</v>
      </c>
      <c r="S29">
        <v>0.52147239263803691</v>
      </c>
      <c r="T29">
        <v>0.47062094531974052</v>
      </c>
      <c r="U29">
        <v>0.57729549248747913</v>
      </c>
      <c r="V29">
        <v>0.5390524967989756</v>
      </c>
      <c r="W29">
        <v>0.71443652678807079</v>
      </c>
      <c r="X29">
        <v>0.68657020582840833</v>
      </c>
      <c r="Y29">
        <v>0.7137721860256121</v>
      </c>
      <c r="Z29">
        <v>0.81514818880351247</v>
      </c>
      <c r="AA29">
        <v>0.81886642885453831</v>
      </c>
      <c r="AB29">
        <v>0.87563919001840873</v>
      </c>
      <c r="AC29">
        <v>0.87413535874135362</v>
      </c>
      <c r="AD29">
        <v>0.87904967602591777</v>
      </c>
      <c r="AE29">
        <v>0.87048334115438752</v>
      </c>
      <c r="AF29">
        <v>0.81505455890512291</v>
      </c>
      <c r="AG29">
        <v>0.87763253449527967</v>
      </c>
      <c r="AH29">
        <v>0.88638297872340421</v>
      </c>
      <c r="AI29">
        <v>0.87977567472835616</v>
      </c>
      <c r="AJ29">
        <v>0.89146706586826341</v>
      </c>
      <c r="AK29">
        <v>0.89151109545614637</v>
      </c>
      <c r="AL29">
        <v>0.87825560266505143</v>
      </c>
      <c r="AM29">
        <v>0.90421969189551255</v>
      </c>
      <c r="AN29">
        <v>0.90411931818181812</v>
      </c>
      <c r="AO29">
        <v>0.89854290339989207</v>
      </c>
      <c r="AP29">
        <v>0.89844278943805</v>
      </c>
      <c r="AQ29">
        <v>0.88627103631532322</v>
      </c>
      <c r="AR29">
        <v>0.89167676068523971</v>
      </c>
      <c r="AS29">
        <v>0.89843363561417955</v>
      </c>
      <c r="AT29">
        <v>0.89613406338145019</v>
      </c>
      <c r="AU29">
        <v>0.88523735002608228</v>
      </c>
      <c r="AV29">
        <v>0.89219858156028375</v>
      </c>
      <c r="AW29">
        <v>0.88241274144357862</v>
      </c>
      <c r="AX29">
        <v>0.86706056129985232</v>
      </c>
      <c r="AY29">
        <v>0.85296242774566478</v>
      </c>
      <c r="AZ29">
        <v>0.88378330055426435</v>
      </c>
      <c r="BA29">
        <v>0.88252955526365173</v>
      </c>
      <c r="BB29">
        <v>0.87698485125022818</v>
      </c>
      <c r="BC29">
        <v>0.86433954779849265</v>
      </c>
      <c r="BD29">
        <v>0.84370758192747708</v>
      </c>
      <c r="BE29">
        <v>0.7834637344047366</v>
      </c>
      <c r="BF29">
        <v>0.49754844734998827</v>
      </c>
      <c r="BG29">
        <v>0.42942814307132149</v>
      </c>
      <c r="BH29">
        <v>0.38803556992724325</v>
      </c>
      <c r="BI29">
        <v>0.37364055299539173</v>
      </c>
    </row>
    <row r="30" spans="1:61" x14ac:dyDescent="0.25">
      <c r="A30" t="s">
        <v>29</v>
      </c>
      <c r="B30">
        <v>0.12161891404528147</v>
      </c>
      <c r="C30">
        <v>0.11920116496775539</v>
      </c>
      <c r="D30">
        <v>0.13441575725312752</v>
      </c>
      <c r="E30">
        <v>9.6365042536736209E-2</v>
      </c>
      <c r="F30">
        <v>0.10800385728061718</v>
      </c>
      <c r="G30">
        <v>0.10322389825495411</v>
      </c>
      <c r="H30">
        <v>0.11355060034305314</v>
      </c>
      <c r="I30">
        <v>0.12970583752476761</v>
      </c>
      <c r="J30">
        <v>0.15002988643156004</v>
      </c>
      <c r="K30">
        <v>0.16917678023102789</v>
      </c>
      <c r="L30">
        <v>0.21472009979728676</v>
      </c>
      <c r="M30">
        <v>0.34417129262490098</v>
      </c>
      <c r="N30">
        <v>0.3487058823529412</v>
      </c>
      <c r="O30">
        <v>0.41478676107360452</v>
      </c>
      <c r="P30">
        <v>0.44665645737621229</v>
      </c>
      <c r="Q30">
        <v>0.43086377603277565</v>
      </c>
      <c r="R30">
        <v>0.45415472779369637</v>
      </c>
      <c r="S30">
        <v>0.5961581416126871</v>
      </c>
      <c r="T30">
        <v>0.56455064194008564</v>
      </c>
      <c r="U30">
        <v>0.62070128118678358</v>
      </c>
      <c r="V30">
        <v>0.57559362789299673</v>
      </c>
      <c r="W30">
        <v>0.74275274056029228</v>
      </c>
      <c r="X30">
        <v>0.70636470128855922</v>
      </c>
      <c r="Y30">
        <v>0.71948998178506385</v>
      </c>
      <c r="Z30">
        <v>0.8032258064516129</v>
      </c>
      <c r="AA30">
        <v>0.77419354838709675</v>
      </c>
      <c r="AB30">
        <v>0.84561258278145701</v>
      </c>
      <c r="AC30">
        <v>0.84923439340400475</v>
      </c>
      <c r="AD30">
        <v>0.86011491975430954</v>
      </c>
      <c r="AE30">
        <v>0.8393913778529164</v>
      </c>
      <c r="AF30">
        <v>0.80007350238882768</v>
      </c>
      <c r="AG30">
        <v>0.85854025583145221</v>
      </c>
      <c r="AH30">
        <v>0.86039817702086829</v>
      </c>
      <c r="AI30">
        <v>0.85980027413354232</v>
      </c>
      <c r="AJ30">
        <v>0.87411347517730509</v>
      </c>
      <c r="AK30">
        <v>0.87122807017543868</v>
      </c>
      <c r="AL30">
        <v>0.84689159102586065</v>
      </c>
      <c r="AM30">
        <v>0.86750998668442092</v>
      </c>
      <c r="AN30">
        <v>0.87283236994219648</v>
      </c>
      <c r="AO30">
        <v>0.86289211935730692</v>
      </c>
      <c r="AP30">
        <v>0.86013272077590597</v>
      </c>
      <c r="AQ30">
        <v>0.85021246458923505</v>
      </c>
      <c r="AR30">
        <v>0.85564120532585841</v>
      </c>
      <c r="AS30">
        <v>0.85365853658536583</v>
      </c>
      <c r="AT30">
        <v>0.85880341880341882</v>
      </c>
      <c r="AU30">
        <v>0.84891341842014489</v>
      </c>
      <c r="AV30">
        <v>0.84558951965065499</v>
      </c>
      <c r="AW30">
        <v>0.82901287553648073</v>
      </c>
      <c r="AX30">
        <v>0.8013157894736842</v>
      </c>
      <c r="AY30">
        <v>0.78808180535966144</v>
      </c>
      <c r="AZ30">
        <v>0.83150629313844915</v>
      </c>
      <c r="BA30">
        <v>0.82701421800947872</v>
      </c>
      <c r="BB30">
        <v>0.83066830668306679</v>
      </c>
      <c r="BC30">
        <v>0.79861111111111105</v>
      </c>
      <c r="BD30">
        <v>0.78194746197906395</v>
      </c>
      <c r="BE30">
        <v>0.69445676274944557</v>
      </c>
      <c r="BF30">
        <v>0.4245998315080034</v>
      </c>
      <c r="BG30">
        <v>0.36208586551656535</v>
      </c>
      <c r="BH30">
        <v>0.33895645351118081</v>
      </c>
      <c r="BI30">
        <v>0.33026059209360031</v>
      </c>
    </row>
    <row r="31" spans="1:61" x14ac:dyDescent="0.25">
      <c r="A31" t="s">
        <v>30</v>
      </c>
      <c r="B31">
        <v>0.11772613789130017</v>
      </c>
      <c r="C31">
        <v>0.12304058406699596</v>
      </c>
      <c r="D31">
        <v>0.13076098606645226</v>
      </c>
      <c r="E31">
        <v>9.3612501896525521E-2</v>
      </c>
      <c r="F31">
        <v>0.10533317208852341</v>
      </c>
      <c r="G31">
        <v>9.7849934181658646E-2</v>
      </c>
      <c r="H31">
        <v>9.9117799688635114E-2</v>
      </c>
      <c r="I31">
        <v>0.11656622078494787</v>
      </c>
      <c r="J31">
        <v>0.13181545835829842</v>
      </c>
      <c r="K31">
        <v>0.14785703692718377</v>
      </c>
      <c r="L31">
        <v>0.1697941888619855</v>
      </c>
      <c r="M31">
        <v>0.2563472563472563</v>
      </c>
      <c r="N31">
        <v>0.26122969098438992</v>
      </c>
      <c r="O31">
        <v>0.31037907631186884</v>
      </c>
      <c r="P31">
        <v>0.36638741665241925</v>
      </c>
      <c r="Q31">
        <v>0.37543167242229891</v>
      </c>
      <c r="R31">
        <v>0.39398108340498711</v>
      </c>
      <c r="S31">
        <v>0.55182716616869687</v>
      </c>
      <c r="T31">
        <v>0.50293255131964809</v>
      </c>
      <c r="U31">
        <v>0.56917363045496749</v>
      </c>
      <c r="V31">
        <v>0.61734693877551028</v>
      </c>
      <c r="W31">
        <v>0.73372309327664109</v>
      </c>
      <c r="X31">
        <v>0.69312796208530802</v>
      </c>
      <c r="Y31">
        <v>0.71321812237272297</v>
      </c>
      <c r="Z31">
        <v>0.78767273524895809</v>
      </c>
      <c r="AA31">
        <v>0.79768903304277317</v>
      </c>
      <c r="AB31">
        <v>0.86695747001090506</v>
      </c>
      <c r="AC31">
        <v>0.86898444647758477</v>
      </c>
      <c r="AD31">
        <v>0.87184825352764284</v>
      </c>
      <c r="AE31">
        <v>0.8462723945289925</v>
      </c>
      <c r="AF31">
        <v>0.80836501901140689</v>
      </c>
      <c r="AG31">
        <v>0.87626815197931163</v>
      </c>
      <c r="AH31">
        <v>0.88152804642166338</v>
      </c>
      <c r="AI31">
        <v>0.87611022546117057</v>
      </c>
      <c r="AJ31">
        <v>0.89208770257387993</v>
      </c>
      <c r="AK31">
        <v>0.89046806897858632</v>
      </c>
      <c r="AL31">
        <v>0.87292161520190026</v>
      </c>
      <c r="AM31">
        <v>0.89132309815421784</v>
      </c>
      <c r="AN31">
        <v>0.89956081726179105</v>
      </c>
      <c r="AO31">
        <v>0.88714117184427854</v>
      </c>
      <c r="AP31">
        <v>0.90023495391288633</v>
      </c>
      <c r="AQ31">
        <v>0.88569221857501446</v>
      </c>
      <c r="AR31">
        <v>0.89399293286219073</v>
      </c>
      <c r="AS31">
        <v>0.89962885267064707</v>
      </c>
      <c r="AT31">
        <v>0.89672977624784844</v>
      </c>
      <c r="AU31">
        <v>0.89439171699741171</v>
      </c>
      <c r="AV31">
        <v>0.88162544169611312</v>
      </c>
      <c r="AW31">
        <v>0.8794390821344017</v>
      </c>
      <c r="AX31">
        <v>0.85889670977246679</v>
      </c>
      <c r="AY31">
        <v>0.85353159851301108</v>
      </c>
      <c r="AZ31">
        <v>0.88097523516989817</v>
      </c>
      <c r="BA31">
        <v>0.88034531218630796</v>
      </c>
      <c r="BB31">
        <v>0.88200698401029221</v>
      </c>
      <c r="BC31">
        <v>0.86121970289288508</v>
      </c>
      <c r="BD31">
        <v>0.83544041450777196</v>
      </c>
      <c r="BE31">
        <v>0.77468643101482326</v>
      </c>
      <c r="BF31">
        <v>0.53412006157003589</v>
      </c>
      <c r="BG31">
        <v>0.42779291553133514</v>
      </c>
      <c r="BH31">
        <v>0.41318918918918918</v>
      </c>
      <c r="BI31">
        <v>0.37778855480116397</v>
      </c>
    </row>
    <row r="32" spans="1:61" x14ac:dyDescent="0.25">
      <c r="A32" t="s">
        <v>31</v>
      </c>
      <c r="B32">
        <v>0.1167300380228137</v>
      </c>
      <c r="C32">
        <v>0.12088833019065583</v>
      </c>
      <c r="D32">
        <v>0.13359273670557714</v>
      </c>
      <c r="E32">
        <v>9.7185507697092208E-2</v>
      </c>
      <c r="F32">
        <v>0.11298812584159627</v>
      </c>
      <c r="G32">
        <v>5.8395929246425997E-2</v>
      </c>
      <c r="H32">
        <v>0.11254895283500767</v>
      </c>
      <c r="I32">
        <v>0.12604060172338247</v>
      </c>
      <c r="J32">
        <v>0.11753256475520282</v>
      </c>
      <c r="K32">
        <v>0.12732095490716186</v>
      </c>
      <c r="L32">
        <v>0.14483607818993385</v>
      </c>
      <c r="M32">
        <v>0.21649089165867685</v>
      </c>
      <c r="N32">
        <v>0.21835301150799583</v>
      </c>
      <c r="O32">
        <v>0.27320006500893873</v>
      </c>
      <c r="P32">
        <v>0.28745072273324573</v>
      </c>
      <c r="Q32">
        <v>0.30309480923530374</v>
      </c>
      <c r="R32">
        <v>0.33023255813953489</v>
      </c>
      <c r="S32">
        <v>0.3885864793678665</v>
      </c>
      <c r="T32">
        <v>0.44631939349474198</v>
      </c>
      <c r="U32">
        <v>0.44850382741823247</v>
      </c>
      <c r="V32">
        <v>0.54771784232365139</v>
      </c>
      <c r="W32">
        <v>0.59267370097551275</v>
      </c>
      <c r="X32">
        <v>0.60602719588386622</v>
      </c>
      <c r="Y32">
        <v>0.70701357466063341</v>
      </c>
      <c r="Z32">
        <v>0.74746725969854222</v>
      </c>
      <c r="AA32">
        <v>0.78812670442626398</v>
      </c>
      <c r="AB32">
        <v>0.84621938232161864</v>
      </c>
      <c r="AC32">
        <v>0.81070322865988498</v>
      </c>
      <c r="AD32">
        <v>0.81248828051753241</v>
      </c>
      <c r="AE32">
        <v>0.82666132906325063</v>
      </c>
      <c r="AF32">
        <v>0.82410423452768722</v>
      </c>
      <c r="AG32">
        <v>0.86092589064583724</v>
      </c>
      <c r="AH32">
        <v>0.85385598636557303</v>
      </c>
      <c r="AI32">
        <v>0.86291420789832041</v>
      </c>
      <c r="AJ32">
        <v>0.86892919836161486</v>
      </c>
      <c r="AK32">
        <v>0.87559137900823558</v>
      </c>
      <c r="AL32">
        <v>0.85320388349514564</v>
      </c>
      <c r="AM32">
        <v>0.86891117478510027</v>
      </c>
      <c r="AN32">
        <v>0.88505344314000334</v>
      </c>
      <c r="AO32">
        <v>0.87634832938700336</v>
      </c>
      <c r="AP32">
        <v>0.88094373865698727</v>
      </c>
      <c r="AQ32">
        <v>0.87646849412602357</v>
      </c>
      <c r="AR32">
        <v>0.87881999646705533</v>
      </c>
      <c r="AS32">
        <v>0.87984610831606991</v>
      </c>
      <c r="AT32">
        <v>0.88104222821203948</v>
      </c>
      <c r="AU32">
        <v>0.87816563997262165</v>
      </c>
      <c r="AV32">
        <v>0.87224001348390345</v>
      </c>
      <c r="AW32">
        <v>0.86430481283422467</v>
      </c>
      <c r="AX32">
        <v>0.83792207792207785</v>
      </c>
      <c r="AY32">
        <v>0.82444061962134252</v>
      </c>
      <c r="AZ32">
        <v>0.86490765171503958</v>
      </c>
      <c r="BA32">
        <v>0.86157064080623691</v>
      </c>
      <c r="BB32">
        <v>0.85465790490916116</v>
      </c>
      <c r="BC32">
        <v>0.82942345924453287</v>
      </c>
      <c r="BD32">
        <v>0.80170662332385201</v>
      </c>
      <c r="BE32">
        <v>0.7284164859002169</v>
      </c>
      <c r="BF32">
        <v>0.46397430013767776</v>
      </c>
      <c r="BG32">
        <v>0.38506876227897835</v>
      </c>
      <c r="BH32">
        <v>0.35518090547452169</v>
      </c>
      <c r="BI32">
        <v>0.33523673566500123</v>
      </c>
    </row>
    <row r="33" spans="1:61" x14ac:dyDescent="0.25">
      <c r="A33" t="s">
        <v>32</v>
      </c>
      <c r="B33">
        <v>0.11737451737451736</v>
      </c>
      <c r="C33">
        <v>0.1194916991186719</v>
      </c>
      <c r="D33">
        <v>0.13059701492537318</v>
      </c>
      <c r="E33">
        <v>9.6004955094456501E-2</v>
      </c>
      <c r="F33">
        <v>0.10706822372464653</v>
      </c>
      <c r="G33">
        <v>6.8679245283018928E-2</v>
      </c>
      <c r="H33">
        <v>9.9880075381188996E-2</v>
      </c>
      <c r="I33">
        <v>0.11253457562964038</v>
      </c>
      <c r="J33">
        <v>0.11675414952475525</v>
      </c>
      <c r="K33">
        <v>0.12812224507787245</v>
      </c>
      <c r="L33">
        <v>0.15371229698375868</v>
      </c>
      <c r="M33">
        <v>0.21241404943319081</v>
      </c>
      <c r="N33">
        <v>0.22924600152322924</v>
      </c>
      <c r="O33">
        <v>0.25610132839048505</v>
      </c>
      <c r="P33">
        <v>0.32465419039869814</v>
      </c>
      <c r="Q33">
        <v>0.31430363864491845</v>
      </c>
      <c r="R33">
        <v>0.32690763052208838</v>
      </c>
      <c r="S33">
        <v>0.36663755458515285</v>
      </c>
      <c r="T33">
        <v>0.42294733108707211</v>
      </c>
      <c r="U33">
        <v>0.45670103092783515</v>
      </c>
      <c r="V33">
        <v>0.5118224809021461</v>
      </c>
      <c r="W33">
        <v>0.50909739564752055</v>
      </c>
      <c r="X33">
        <v>0.62325239146431211</v>
      </c>
      <c r="Y33">
        <v>0.56834852189375407</v>
      </c>
      <c r="Z33">
        <v>0.60316815597075546</v>
      </c>
      <c r="AA33">
        <v>0.66419257773319962</v>
      </c>
      <c r="AB33">
        <v>0.74600798403193613</v>
      </c>
      <c r="AC33">
        <v>0.63842662632375202</v>
      </c>
      <c r="AD33">
        <v>0.72557065914337016</v>
      </c>
      <c r="AE33">
        <v>0.74313186813186816</v>
      </c>
      <c r="AF33">
        <v>0.65709911978568702</v>
      </c>
      <c r="AG33">
        <v>0.79150220571163221</v>
      </c>
      <c r="AH33">
        <v>0.77725724020442921</v>
      </c>
      <c r="AI33">
        <v>0.79052107881644418</v>
      </c>
      <c r="AJ33">
        <v>0.84487666034155595</v>
      </c>
      <c r="AK33">
        <v>0.85043790702896926</v>
      </c>
      <c r="AL33">
        <v>0.78308631211857016</v>
      </c>
      <c r="AM33">
        <v>0.79436008676789593</v>
      </c>
      <c r="AN33">
        <v>0.85897435897435903</v>
      </c>
      <c r="AO33">
        <v>0.84553283100107646</v>
      </c>
      <c r="AP33">
        <v>0.84382978723404256</v>
      </c>
      <c r="AQ33">
        <v>0.83740540540540531</v>
      </c>
      <c r="AR33">
        <v>0.81214343928280341</v>
      </c>
      <c r="AS33">
        <v>0.82861485844575344</v>
      </c>
      <c r="AT33">
        <v>0.85556047851129813</v>
      </c>
      <c r="AU33">
        <v>0.85084745762711866</v>
      </c>
      <c r="AV33">
        <v>0.85022755482002477</v>
      </c>
      <c r="AW33">
        <v>0.82160219826675118</v>
      </c>
      <c r="AX33">
        <v>0.73874504315372058</v>
      </c>
      <c r="AY33">
        <v>0.70903716216216206</v>
      </c>
      <c r="AZ33">
        <v>0.82077794190054165</v>
      </c>
      <c r="BA33">
        <v>0.81887560417196636</v>
      </c>
      <c r="BB33">
        <v>0.78524836929252384</v>
      </c>
      <c r="BC33">
        <v>0.75356803044719312</v>
      </c>
      <c r="BD33">
        <v>0.71842236645032453</v>
      </c>
      <c r="BE33">
        <v>0.65453212802345473</v>
      </c>
      <c r="BF33">
        <v>0.40486015589179275</v>
      </c>
      <c r="BG33">
        <v>0.35800970873786403</v>
      </c>
      <c r="BH33">
        <v>0.34418164616840119</v>
      </c>
      <c r="BI33">
        <v>0.32516102223145654</v>
      </c>
    </row>
    <row r="34" spans="1:61" x14ac:dyDescent="0.25">
      <c r="A34" t="s">
        <v>33</v>
      </c>
      <c r="Z34">
        <v>0.13477684489615549</v>
      </c>
      <c r="AA34">
        <v>0.15042735042735042</v>
      </c>
      <c r="AB34">
        <v>0.13232300384528392</v>
      </c>
      <c r="AC34">
        <v>0.13134568896051571</v>
      </c>
      <c r="AD34">
        <v>0.14783035057612157</v>
      </c>
      <c r="AE34">
        <v>0.15184626978146198</v>
      </c>
      <c r="AF34">
        <v>0.15530085959885387</v>
      </c>
      <c r="AG34">
        <v>0.13594581519109822</v>
      </c>
      <c r="AH34">
        <v>0.13592723597776654</v>
      </c>
      <c r="AI34">
        <v>0.14483155773106826</v>
      </c>
      <c r="AJ34">
        <v>0.1358144030932818</v>
      </c>
      <c r="AK34">
        <v>0.12782266418065052</v>
      </c>
      <c r="AL34">
        <v>0.14693069306930695</v>
      </c>
      <c r="AM34">
        <v>0.15524402907580476</v>
      </c>
      <c r="AN34">
        <v>0.1415204678362573</v>
      </c>
      <c r="AO34">
        <v>0.14982578397212543</v>
      </c>
      <c r="AP34">
        <v>0.11649484536082472</v>
      </c>
      <c r="AQ34">
        <v>0.14197384066587398</v>
      </c>
      <c r="AR34">
        <v>0.13770267184288651</v>
      </c>
      <c r="AS34">
        <v>0.13007217321571773</v>
      </c>
      <c r="AT34">
        <v>0.10008754012255616</v>
      </c>
      <c r="AU34">
        <v>0.11553344389165285</v>
      </c>
      <c r="AV34">
        <v>0.14551863041289029</v>
      </c>
      <c r="AW34">
        <v>0.10683229813664592</v>
      </c>
      <c r="AX34">
        <v>0.10643967431532193</v>
      </c>
      <c r="AY34">
        <v>0.11571317628785915</v>
      </c>
      <c r="AZ34">
        <v>0.19405074365704286</v>
      </c>
      <c r="BA34">
        <v>0.16454456415279142</v>
      </c>
      <c r="BB34">
        <v>0.1581645731863624</v>
      </c>
      <c r="BC34">
        <v>0.11111111111111106</v>
      </c>
      <c r="BD34">
        <v>0.14697697950923352</v>
      </c>
      <c r="BE34">
        <v>0.15664403491755574</v>
      </c>
      <c r="BF34">
        <v>8.5421412300683383E-2</v>
      </c>
      <c r="BG34">
        <v>0.13127001067235858</v>
      </c>
      <c r="BH34">
        <v>9.7782831154064775E-2</v>
      </c>
      <c r="BI34">
        <v>0.10231884057971023</v>
      </c>
    </row>
    <row r="35" spans="1:61" x14ac:dyDescent="0.25">
      <c r="A35" t="s">
        <v>37</v>
      </c>
      <c r="Z35">
        <v>0.71655328798185947</v>
      </c>
      <c r="AA35">
        <v>0.76694759985342609</v>
      </c>
      <c r="AB35">
        <v>0.8511300020733984</v>
      </c>
      <c r="AC35">
        <v>0.80174787501496469</v>
      </c>
      <c r="AD35">
        <v>0.83446808510638304</v>
      </c>
      <c r="AE35">
        <v>0.82613890963405512</v>
      </c>
      <c r="AF35">
        <v>0.80552534261474862</v>
      </c>
      <c r="AG35">
        <v>0.86787404815805713</v>
      </c>
      <c r="AH35">
        <v>0.861572265625</v>
      </c>
      <c r="AI35">
        <v>0.81237444756930488</v>
      </c>
      <c r="AJ35">
        <v>0.87650360866078592</v>
      </c>
      <c r="AK35">
        <v>0.88072699734948867</v>
      </c>
      <c r="AL35">
        <v>0.85502183406113552</v>
      </c>
      <c r="AM35">
        <v>0.8545826932923708</v>
      </c>
      <c r="AN35">
        <v>0.88474109753999663</v>
      </c>
      <c r="AO35">
        <v>0.87814981014842941</v>
      </c>
      <c r="AP35">
        <v>0.85589294904786417</v>
      </c>
      <c r="AQ35">
        <v>0.83551198257080606</v>
      </c>
      <c r="AR35">
        <v>0.8214285714285714</v>
      </c>
      <c r="AS35">
        <v>0.80639673358285135</v>
      </c>
      <c r="AT35">
        <v>0.81508147025388411</v>
      </c>
      <c r="AU35">
        <v>0.82401986872449895</v>
      </c>
      <c r="AV35">
        <v>0.79928985236404404</v>
      </c>
      <c r="AW35">
        <v>0.78584008453680876</v>
      </c>
      <c r="AX35">
        <v>0.71740740740740727</v>
      </c>
      <c r="AY35">
        <v>0.70696908725077745</v>
      </c>
      <c r="AZ35">
        <v>0.81343556042351228</v>
      </c>
      <c r="BA35">
        <v>0.80422092501122577</v>
      </c>
      <c r="BB35">
        <v>0.78811261730969762</v>
      </c>
      <c r="BC35">
        <v>0.75688888888888894</v>
      </c>
      <c r="BD35">
        <v>0.75354865254062953</v>
      </c>
      <c r="BE35">
        <v>0.6731517509727627</v>
      </c>
      <c r="BF35">
        <v>0.46539862403885068</v>
      </c>
      <c r="BG35">
        <v>0.40392600981502447</v>
      </c>
      <c r="BH35">
        <v>0.39449213161659513</v>
      </c>
      <c r="BI35">
        <v>0.37370489460521611</v>
      </c>
    </row>
    <row r="36" spans="1:61" x14ac:dyDescent="0.25">
      <c r="A36" t="s">
        <v>34</v>
      </c>
      <c r="Z36">
        <v>0.10392156862745097</v>
      </c>
      <c r="AA36">
        <v>0.11104895104895099</v>
      </c>
      <c r="AB36">
        <v>0.11429776465626319</v>
      </c>
      <c r="AC36">
        <v>0.10084936053890457</v>
      </c>
      <c r="AD36">
        <v>8.9961235128993483E-2</v>
      </c>
      <c r="AE36">
        <v>0.11281464530892452</v>
      </c>
      <c r="AF36">
        <v>9.2004216232495106E-2</v>
      </c>
      <c r="AG36">
        <v>8.8282937365010819E-2</v>
      </c>
      <c r="AH36">
        <v>8.9624156761966015E-2</v>
      </c>
      <c r="AI36">
        <v>9.1200000000000087E-2</v>
      </c>
      <c r="AJ36">
        <v>8.6554164398475755E-2</v>
      </c>
      <c r="AK36">
        <v>9.0713902308105207E-2</v>
      </c>
      <c r="AL36">
        <v>9.096809085992423E-2</v>
      </c>
      <c r="AM36">
        <v>9.740535942152273E-2</v>
      </c>
      <c r="AN36">
        <v>8.796232165119823E-2</v>
      </c>
      <c r="AO36">
        <v>9.2077087794432508E-2</v>
      </c>
      <c r="AP36">
        <v>8.9338731443994651E-2</v>
      </c>
      <c r="AQ36">
        <v>8.9100927294718482E-2</v>
      </c>
      <c r="AR36">
        <v>8.6335825968728755E-2</v>
      </c>
      <c r="AS36">
        <v>9.7227856659905368E-2</v>
      </c>
      <c r="AT36">
        <v>8.8838268792710673E-2</v>
      </c>
      <c r="AU36">
        <v>8.6419753086419693E-2</v>
      </c>
      <c r="AV36">
        <v>8.7316421895861168E-2</v>
      </c>
      <c r="AW36">
        <v>8.8721804511278216E-2</v>
      </c>
      <c r="AX36">
        <v>8.4648884050081696E-2</v>
      </c>
      <c r="AY36">
        <v>7.7957727147955014E-2</v>
      </c>
      <c r="AZ36">
        <v>0.10499300046663557</v>
      </c>
      <c r="BA36">
        <v>8.7324917862700996E-2</v>
      </c>
      <c r="BB36">
        <v>8.5264784379828595E-2</v>
      </c>
      <c r="BC36">
        <v>8.2201372356812824E-2</v>
      </c>
      <c r="BD36">
        <v>8.3950272384411218E-2</v>
      </c>
      <c r="BE36">
        <v>9.093399068748291E-2</v>
      </c>
      <c r="BF36">
        <v>8.336755646817251E-2</v>
      </c>
      <c r="BG36">
        <v>8.9759450171821256E-2</v>
      </c>
      <c r="BH36">
        <v>8.8322147651006669E-2</v>
      </c>
      <c r="BI36">
        <v>8.291294787220288E-2</v>
      </c>
    </row>
    <row r="37" spans="1:61" x14ac:dyDescent="0.25">
      <c r="A37" t="s">
        <v>38</v>
      </c>
      <c r="Z37">
        <v>0.47141094199917732</v>
      </c>
      <c r="AA37">
        <v>0.48635162899911943</v>
      </c>
      <c r="AB37">
        <v>0.53992395437262364</v>
      </c>
      <c r="AC37">
        <v>0.4465631929046564</v>
      </c>
      <c r="AD37">
        <v>0.43488851414652424</v>
      </c>
      <c r="AE37">
        <v>0.53742963229129248</v>
      </c>
      <c r="AF37">
        <v>0.47233390771587214</v>
      </c>
      <c r="AG37">
        <v>0.49362688296639623</v>
      </c>
      <c r="AH37">
        <v>0.49771515613099765</v>
      </c>
      <c r="AI37">
        <v>0.47187045879177902</v>
      </c>
      <c r="AJ37">
        <v>0.49640007783615486</v>
      </c>
      <c r="AK37">
        <v>0.50065213340786285</v>
      </c>
      <c r="AL37">
        <v>0.49322938038572017</v>
      </c>
      <c r="AM37">
        <v>0.54033379694019457</v>
      </c>
      <c r="AN37">
        <v>0.51277955271565501</v>
      </c>
      <c r="AO37">
        <v>0.48866130212143383</v>
      </c>
      <c r="AP37">
        <v>0.43410852713178294</v>
      </c>
      <c r="AQ37">
        <v>0.41404911479154771</v>
      </c>
      <c r="AR37">
        <v>0.41919106447791504</v>
      </c>
      <c r="AS37">
        <v>0.45048768391469657</v>
      </c>
      <c r="AT37">
        <v>0.42561362497912841</v>
      </c>
      <c r="AU37">
        <v>0.40773286467486819</v>
      </c>
      <c r="AV37">
        <v>0.41491002570694085</v>
      </c>
      <c r="AW37">
        <v>0.41889483065953653</v>
      </c>
      <c r="AX37">
        <v>0.36632973161380278</v>
      </c>
      <c r="AY37">
        <v>0.35863921217547001</v>
      </c>
      <c r="AZ37">
        <v>0.4912680334092635</v>
      </c>
      <c r="BA37">
        <v>0.44885883347421812</v>
      </c>
      <c r="BB37">
        <v>0.39921231650554956</v>
      </c>
      <c r="BC37">
        <v>0.35676251331203407</v>
      </c>
      <c r="BD37">
        <v>0.38602243313201035</v>
      </c>
      <c r="BE37">
        <v>0.3408901483580597</v>
      </c>
      <c r="BF37">
        <v>0.28337918757080433</v>
      </c>
      <c r="BG37">
        <v>0.24334770328526831</v>
      </c>
      <c r="BH37">
        <v>0.27001806140878992</v>
      </c>
      <c r="BI37">
        <v>0.24547664056170676</v>
      </c>
    </row>
    <row r="38" spans="1:61" x14ac:dyDescent="0.25">
      <c r="A38" t="s">
        <v>35</v>
      </c>
      <c r="B38">
        <v>0.12599495243642009</v>
      </c>
      <c r="C38">
        <v>0.14393939393939392</v>
      </c>
      <c r="D38">
        <v>0.13706992230854606</v>
      </c>
      <c r="E38">
        <v>0.12975508077123496</v>
      </c>
      <c r="F38">
        <v>0.10246862501723895</v>
      </c>
      <c r="G38">
        <v>0.12647554806070829</v>
      </c>
      <c r="H38">
        <v>0.10014388489208634</v>
      </c>
      <c r="I38">
        <v>0.13151010701545776</v>
      </c>
      <c r="J38">
        <v>0.12412060301507537</v>
      </c>
      <c r="K38">
        <v>0.10660060731980178</v>
      </c>
      <c r="L38">
        <v>9.9259259259259255E-2</v>
      </c>
      <c r="M38">
        <v>0.12197606315253373</v>
      </c>
      <c r="N38">
        <v>0.12491436401004796</v>
      </c>
      <c r="O38">
        <v>0.11144578313253019</v>
      </c>
      <c r="P38">
        <v>0.11169791391602854</v>
      </c>
      <c r="Q38">
        <v>7.9959514170040533E-2</v>
      </c>
      <c r="R38">
        <v>0.13065212451715519</v>
      </c>
      <c r="S38">
        <v>0.13133694883282243</v>
      </c>
      <c r="T38">
        <v>0.11151938269336763</v>
      </c>
      <c r="U38">
        <v>0.10117780615864912</v>
      </c>
      <c r="V38">
        <v>0.1481010357986553</v>
      </c>
      <c r="W38">
        <v>0.10032687955745534</v>
      </c>
      <c r="X38">
        <v>0.11453974895397491</v>
      </c>
      <c r="Y38">
        <v>0.13093077521389679</v>
      </c>
      <c r="Z38">
        <v>0.13996138996138996</v>
      </c>
      <c r="AA38">
        <v>0.1396993810786914</v>
      </c>
      <c r="AB38">
        <v>0.1397450753186559</v>
      </c>
      <c r="AC38">
        <v>0.12457329679311506</v>
      </c>
      <c r="AD38">
        <v>0.15475330926594463</v>
      </c>
      <c r="AE38">
        <v>0.14792043399638338</v>
      </c>
      <c r="AF38">
        <v>0.15395601256783775</v>
      </c>
      <c r="AG38">
        <v>0.14224137931034481</v>
      </c>
      <c r="AH38">
        <v>0.1096917522910303</v>
      </c>
      <c r="AI38">
        <v>0.12937399678972714</v>
      </c>
      <c r="AJ38">
        <v>0.13123147399622742</v>
      </c>
      <c r="AK38">
        <v>0.12222983778843963</v>
      </c>
      <c r="AL38">
        <v>0.13844252163164406</v>
      </c>
      <c r="AM38">
        <v>0.13814544471478779</v>
      </c>
      <c r="AN38">
        <v>0.13345332990485986</v>
      </c>
      <c r="AO38">
        <v>0.15976331360946747</v>
      </c>
      <c r="AP38">
        <v>9.1330820527689191E-2</v>
      </c>
      <c r="AQ38">
        <v>0.13784985613392622</v>
      </c>
      <c r="AR38">
        <v>0.14096499526963099</v>
      </c>
      <c r="AS38">
        <v>0.13123903683623034</v>
      </c>
      <c r="AT38">
        <v>3.9258114374033967E-2</v>
      </c>
      <c r="AU38">
        <v>9.3615803034640732E-2</v>
      </c>
      <c r="AV38">
        <v>0.14981855883877654</v>
      </c>
      <c r="AW38">
        <v>0.11701616776052505</v>
      </c>
      <c r="AX38">
        <v>0.1193036354326677</v>
      </c>
      <c r="AY38">
        <v>-7.6292042657916337E-2</v>
      </c>
      <c r="AZ38">
        <v>0.12843295638126009</v>
      </c>
      <c r="BA38">
        <v>0.12383292383292384</v>
      </c>
      <c r="BB38">
        <v>0.16107554417413575</v>
      </c>
      <c r="BC38">
        <v>-0.10582822085889572</v>
      </c>
      <c r="BD38">
        <v>0.16484076433121023</v>
      </c>
      <c r="BE38">
        <v>0.1761736496718829</v>
      </c>
      <c r="BF38">
        <v>-4.8680787811222592E-2</v>
      </c>
      <c r="BG38">
        <v>-8.4346802667712786E-2</v>
      </c>
      <c r="BH38">
        <v>-0.11622464898595945</v>
      </c>
      <c r="BI38">
        <v>0.14659379269959014</v>
      </c>
    </row>
    <row r="39" spans="1:61" x14ac:dyDescent="0.25">
      <c r="A39" t="s">
        <v>39</v>
      </c>
      <c r="Z39">
        <v>0.81950989632422244</v>
      </c>
      <c r="AA39">
        <v>0.81975354055545335</v>
      </c>
      <c r="AB39">
        <v>0.88281557215886741</v>
      </c>
      <c r="AC39">
        <v>0.85408116735066109</v>
      </c>
      <c r="AD39">
        <v>0.87996127783155864</v>
      </c>
      <c r="AE39">
        <v>0.86235687022900764</v>
      </c>
      <c r="AF39">
        <v>0.85173049354904773</v>
      </c>
      <c r="AG39">
        <v>0.87655236329935127</v>
      </c>
      <c r="AH39">
        <v>0.87636877428470494</v>
      </c>
      <c r="AI39">
        <v>0.87335206397233633</v>
      </c>
      <c r="AJ39">
        <v>0.88808864265927978</v>
      </c>
      <c r="AK39">
        <v>0.8909281594126901</v>
      </c>
      <c r="AL39">
        <v>0.88281033046376012</v>
      </c>
      <c r="AM39">
        <v>0.88901967378510161</v>
      </c>
      <c r="AN39">
        <v>0.88924209469633586</v>
      </c>
      <c r="AO39">
        <v>0.88035087719298244</v>
      </c>
      <c r="AP39">
        <v>0.85350318471337583</v>
      </c>
      <c r="AQ39">
        <v>0.83639921722113497</v>
      </c>
      <c r="AR39">
        <v>0.81047077922077915</v>
      </c>
      <c r="AS39">
        <v>0.80225590412407466</v>
      </c>
      <c r="AT39">
        <v>0.78642755247605467</v>
      </c>
      <c r="AU39">
        <v>0.78776208814719739</v>
      </c>
      <c r="AV39">
        <v>0.74718867138692224</v>
      </c>
      <c r="AW39">
        <v>0.71808927173061865</v>
      </c>
      <c r="AX39">
        <v>0.62123456790123455</v>
      </c>
      <c r="AY39">
        <v>0.63858363858363865</v>
      </c>
      <c r="AZ39">
        <v>0.75549450549450547</v>
      </c>
      <c r="BA39">
        <v>0.72692930383162446</v>
      </c>
      <c r="BB39">
        <v>0.72023952095808375</v>
      </c>
      <c r="BC39">
        <v>0.66994205089443182</v>
      </c>
      <c r="BD39">
        <v>0.70315648085963744</v>
      </c>
      <c r="BE39">
        <v>0.58317669172932329</v>
      </c>
      <c r="BF39">
        <v>0.40636501407231002</v>
      </c>
      <c r="BG39">
        <v>0.34460641399416908</v>
      </c>
      <c r="BH39">
        <v>0.33307483520744474</v>
      </c>
      <c r="BI39">
        <v>0.30959809139291622</v>
      </c>
    </row>
    <row r="40" spans="1:61" x14ac:dyDescent="0.25">
      <c r="A40" t="s">
        <v>36</v>
      </c>
      <c r="B40">
        <v>0.12053659498914973</v>
      </c>
      <c r="C40">
        <v>0.14135514018691589</v>
      </c>
      <c r="D40">
        <v>0.10776439089692104</v>
      </c>
      <c r="E40">
        <v>0.10315860215053757</v>
      </c>
      <c r="F40">
        <v>0.10977443609022557</v>
      </c>
      <c r="G40">
        <v>9.9708643573972133E-2</v>
      </c>
      <c r="H40">
        <v>0.10235276487337033</v>
      </c>
      <c r="I40">
        <v>9.8646665579651072E-2</v>
      </c>
      <c r="J40">
        <v>9.7983616887208524E-2</v>
      </c>
      <c r="K40">
        <v>0.10576771962910582</v>
      </c>
      <c r="L40">
        <v>0.10186061179438662</v>
      </c>
      <c r="M40">
        <v>9.8437500000000011E-2</v>
      </c>
      <c r="N40">
        <v>9.475679090334807E-2</v>
      </c>
      <c r="O40">
        <v>0.10308479305534027</v>
      </c>
      <c r="P40">
        <v>0.10389610389610386</v>
      </c>
      <c r="Q40">
        <v>0.10722032847846295</v>
      </c>
      <c r="R40">
        <v>9.8695862180003258E-2</v>
      </c>
      <c r="S40">
        <v>0.10232558139534884</v>
      </c>
      <c r="T40">
        <v>9.4455536783904157E-2</v>
      </c>
      <c r="U40">
        <v>9.5598349381017855E-2</v>
      </c>
      <c r="V40">
        <v>0.10916916655797573</v>
      </c>
      <c r="W40">
        <v>0.10085632730732642</v>
      </c>
      <c r="X40">
        <v>0.10843014596365799</v>
      </c>
      <c r="Y40">
        <v>0.11002527379949456</v>
      </c>
      <c r="Z40">
        <v>0.10286001003512293</v>
      </c>
      <c r="AA40">
        <v>0.10948158253751701</v>
      </c>
      <c r="AB40">
        <v>0.11222361284939511</v>
      </c>
      <c r="AC40">
        <v>5.1743532058492733E-2</v>
      </c>
      <c r="AD40">
        <v>8.7054458725321374E-2</v>
      </c>
      <c r="AE40">
        <v>0.11315761617444696</v>
      </c>
      <c r="AF40">
        <v>9.3497724937619223E-2</v>
      </c>
      <c r="AG40">
        <v>8.8121546961325931E-2</v>
      </c>
      <c r="AH40">
        <v>8.1642590488557071E-2</v>
      </c>
      <c r="AI40">
        <v>9.5171934699548461E-2</v>
      </c>
      <c r="AJ40">
        <v>8.9275993467610226E-2</v>
      </c>
      <c r="AK40">
        <v>8.8719389803291804E-2</v>
      </c>
      <c r="AL40">
        <v>9.9809188316453842E-2</v>
      </c>
      <c r="AM40">
        <v>9.892933618843687E-2</v>
      </c>
      <c r="AN40">
        <v>9.2271402802830582E-2</v>
      </c>
      <c r="AO40">
        <v>9.1289563170285165E-2</v>
      </c>
      <c r="AP40">
        <v>8.8315962698848074E-2</v>
      </c>
      <c r="AQ40">
        <v>8.7476229285520263E-2</v>
      </c>
      <c r="AR40">
        <v>8.4825117047645268E-2</v>
      </c>
      <c r="AS40">
        <v>9.8980686695279013E-2</v>
      </c>
      <c r="AT40">
        <v>9.0158293186510668E-2</v>
      </c>
      <c r="AU40">
        <v>8.5619743554391267E-2</v>
      </c>
      <c r="AV40">
        <v>9.0583700440528672E-2</v>
      </c>
      <c r="AW40">
        <v>8.8897992625972949E-2</v>
      </c>
      <c r="AX40">
        <v>7.717303005686442E-2</v>
      </c>
      <c r="AY40">
        <v>7.904642409033881E-2</v>
      </c>
      <c r="AZ40">
        <v>9.4832086305898719E-2</v>
      </c>
      <c r="BA40">
        <v>8.3200510041440828E-2</v>
      </c>
      <c r="BB40">
        <v>8.1249999999999961E-2</v>
      </c>
      <c r="BC40">
        <v>8.188653451811348E-2</v>
      </c>
      <c r="BD40">
        <v>8.2272416153319636E-2</v>
      </c>
      <c r="BE40">
        <v>8.8294047143427923E-2</v>
      </c>
      <c r="BF40">
        <v>8.4581141238365076E-2</v>
      </c>
      <c r="BG40">
        <v>8.7430957833759954E-2</v>
      </c>
      <c r="BH40">
        <v>8.9340236293641268E-2</v>
      </c>
      <c r="BI40">
        <v>8.2440020418580895E-2</v>
      </c>
    </row>
    <row r="41" spans="1:61" x14ac:dyDescent="0.25">
      <c r="A4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1A49-858E-4C13-A640-FA2692F477D1}">
  <sheetPr codeName="Sheet4"/>
  <dimension ref="A1:BT54"/>
  <sheetViews>
    <sheetView workbookViewId="0">
      <selection activeCell="BD40" sqref="BD40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257" width="9.140625" style="2"/>
    <col min="258" max="258" width="4.85546875" style="2" customWidth="1"/>
    <col min="259" max="259" width="7.140625" style="2" customWidth="1"/>
    <col min="260" max="260" width="9.140625" style="2"/>
    <col min="261" max="261" width="4.85546875" style="2" customWidth="1"/>
    <col min="262" max="262" width="3.7109375" style="2" customWidth="1"/>
    <col min="263" max="263" width="5.5703125" style="2" customWidth="1"/>
    <col min="264" max="264" width="5.85546875" style="2" customWidth="1"/>
    <col min="265" max="265" width="6.28515625" style="2" customWidth="1"/>
    <col min="266" max="266" width="5.5703125" style="2" customWidth="1"/>
    <col min="267" max="270" width="6.28515625" style="2" customWidth="1"/>
    <col min="271" max="271" width="4.140625" style="2" customWidth="1"/>
    <col min="272" max="272" width="6" style="2" customWidth="1"/>
    <col min="273" max="273" width="5.5703125" style="2" customWidth="1"/>
    <col min="274" max="274" width="4.85546875" style="2" customWidth="1"/>
    <col min="275" max="275" width="6.140625" style="2" customWidth="1"/>
    <col min="276" max="276" width="7.85546875" style="2" customWidth="1"/>
    <col min="277" max="277" width="2.7109375" style="2" customWidth="1"/>
    <col min="278" max="278" width="3.42578125" style="2" customWidth="1"/>
    <col min="279" max="279" width="3.140625" style="2" customWidth="1"/>
    <col min="280" max="280" width="3.5703125" style="2" customWidth="1"/>
    <col min="281" max="282" width="3.42578125" style="2" customWidth="1"/>
    <col min="283" max="283" width="5.7109375" style="2" customWidth="1"/>
    <col min="284" max="284" width="3.85546875" style="2" customWidth="1"/>
    <col min="285" max="285" width="5.5703125" style="2" customWidth="1"/>
    <col min="286" max="286" width="6" style="2" customWidth="1"/>
    <col min="287" max="287" width="4.28515625" style="2" customWidth="1"/>
    <col min="288" max="288" width="7.140625" style="2" customWidth="1"/>
    <col min="289" max="289" width="4.7109375" style="2" customWidth="1"/>
    <col min="290" max="290" width="4.140625" style="2" customWidth="1"/>
    <col min="291" max="291" width="3.28515625" style="2" customWidth="1"/>
    <col min="292" max="293" width="9.140625" style="2"/>
    <col min="294" max="294" width="7.5703125" style="2" customWidth="1"/>
    <col min="295" max="297" width="9.140625" style="2"/>
    <col min="298" max="298" width="7.7109375" style="2" customWidth="1"/>
    <col min="299" max="299" width="9.140625" style="2"/>
    <col min="300" max="300" width="9.28515625" style="2" customWidth="1"/>
    <col min="301" max="301" width="8.28515625" style="2" customWidth="1"/>
    <col min="302" max="302" width="7.5703125" style="2" customWidth="1"/>
    <col min="303" max="305" width="9.140625" style="2"/>
    <col min="306" max="306" width="7.140625" style="2" customWidth="1"/>
    <col min="307" max="307" width="9.140625" style="2"/>
    <col min="308" max="308" width="7.42578125" style="2" customWidth="1"/>
    <col min="309" max="309" width="8" style="2" customWidth="1"/>
    <col min="310" max="310" width="7" style="2" customWidth="1"/>
    <col min="311" max="312" width="9.140625" style="2"/>
    <col min="313" max="313" width="3.7109375" style="2" customWidth="1"/>
    <col min="314" max="314" width="3.42578125" style="2" customWidth="1"/>
    <col min="315" max="513" width="9.140625" style="2"/>
    <col min="514" max="514" width="4.85546875" style="2" customWidth="1"/>
    <col min="515" max="515" width="7.140625" style="2" customWidth="1"/>
    <col min="516" max="516" width="9.140625" style="2"/>
    <col min="517" max="517" width="4.85546875" style="2" customWidth="1"/>
    <col min="518" max="518" width="3.7109375" style="2" customWidth="1"/>
    <col min="519" max="519" width="5.5703125" style="2" customWidth="1"/>
    <col min="520" max="520" width="5.85546875" style="2" customWidth="1"/>
    <col min="521" max="521" width="6.28515625" style="2" customWidth="1"/>
    <col min="522" max="522" width="5.5703125" style="2" customWidth="1"/>
    <col min="523" max="526" width="6.28515625" style="2" customWidth="1"/>
    <col min="527" max="527" width="4.140625" style="2" customWidth="1"/>
    <col min="528" max="528" width="6" style="2" customWidth="1"/>
    <col min="529" max="529" width="5.5703125" style="2" customWidth="1"/>
    <col min="530" max="530" width="4.85546875" style="2" customWidth="1"/>
    <col min="531" max="531" width="6.140625" style="2" customWidth="1"/>
    <col min="532" max="532" width="7.85546875" style="2" customWidth="1"/>
    <col min="533" max="533" width="2.7109375" style="2" customWidth="1"/>
    <col min="534" max="534" width="3.42578125" style="2" customWidth="1"/>
    <col min="535" max="535" width="3.140625" style="2" customWidth="1"/>
    <col min="536" max="536" width="3.5703125" style="2" customWidth="1"/>
    <col min="537" max="538" width="3.42578125" style="2" customWidth="1"/>
    <col min="539" max="539" width="5.7109375" style="2" customWidth="1"/>
    <col min="540" max="540" width="3.85546875" style="2" customWidth="1"/>
    <col min="541" max="541" width="5.5703125" style="2" customWidth="1"/>
    <col min="542" max="542" width="6" style="2" customWidth="1"/>
    <col min="543" max="543" width="4.28515625" style="2" customWidth="1"/>
    <col min="544" max="544" width="7.140625" style="2" customWidth="1"/>
    <col min="545" max="545" width="4.7109375" style="2" customWidth="1"/>
    <col min="546" max="546" width="4.140625" style="2" customWidth="1"/>
    <col min="547" max="547" width="3.28515625" style="2" customWidth="1"/>
    <col min="548" max="549" width="9.140625" style="2"/>
    <col min="550" max="550" width="7.5703125" style="2" customWidth="1"/>
    <col min="551" max="553" width="9.140625" style="2"/>
    <col min="554" max="554" width="7.7109375" style="2" customWidth="1"/>
    <col min="555" max="555" width="9.140625" style="2"/>
    <col min="556" max="556" width="9.28515625" style="2" customWidth="1"/>
    <col min="557" max="557" width="8.28515625" style="2" customWidth="1"/>
    <col min="558" max="558" width="7.5703125" style="2" customWidth="1"/>
    <col min="559" max="561" width="9.140625" style="2"/>
    <col min="562" max="562" width="7.140625" style="2" customWidth="1"/>
    <col min="563" max="563" width="9.140625" style="2"/>
    <col min="564" max="564" width="7.42578125" style="2" customWidth="1"/>
    <col min="565" max="565" width="8" style="2" customWidth="1"/>
    <col min="566" max="566" width="7" style="2" customWidth="1"/>
    <col min="567" max="568" width="9.140625" style="2"/>
    <col min="569" max="569" width="3.7109375" style="2" customWidth="1"/>
    <col min="570" max="570" width="3.42578125" style="2" customWidth="1"/>
    <col min="571" max="769" width="9.140625" style="2"/>
    <col min="770" max="770" width="4.85546875" style="2" customWidth="1"/>
    <col min="771" max="771" width="7.140625" style="2" customWidth="1"/>
    <col min="772" max="772" width="9.140625" style="2"/>
    <col min="773" max="773" width="4.85546875" style="2" customWidth="1"/>
    <col min="774" max="774" width="3.7109375" style="2" customWidth="1"/>
    <col min="775" max="775" width="5.5703125" style="2" customWidth="1"/>
    <col min="776" max="776" width="5.85546875" style="2" customWidth="1"/>
    <col min="777" max="777" width="6.28515625" style="2" customWidth="1"/>
    <col min="778" max="778" width="5.5703125" style="2" customWidth="1"/>
    <col min="779" max="782" width="6.28515625" style="2" customWidth="1"/>
    <col min="783" max="783" width="4.140625" style="2" customWidth="1"/>
    <col min="784" max="784" width="6" style="2" customWidth="1"/>
    <col min="785" max="785" width="5.5703125" style="2" customWidth="1"/>
    <col min="786" max="786" width="4.85546875" style="2" customWidth="1"/>
    <col min="787" max="787" width="6.140625" style="2" customWidth="1"/>
    <col min="788" max="788" width="7.85546875" style="2" customWidth="1"/>
    <col min="789" max="789" width="2.7109375" style="2" customWidth="1"/>
    <col min="790" max="790" width="3.42578125" style="2" customWidth="1"/>
    <col min="791" max="791" width="3.140625" style="2" customWidth="1"/>
    <col min="792" max="792" width="3.5703125" style="2" customWidth="1"/>
    <col min="793" max="794" width="3.42578125" style="2" customWidth="1"/>
    <col min="795" max="795" width="5.7109375" style="2" customWidth="1"/>
    <col min="796" max="796" width="3.85546875" style="2" customWidth="1"/>
    <col min="797" max="797" width="5.5703125" style="2" customWidth="1"/>
    <col min="798" max="798" width="6" style="2" customWidth="1"/>
    <col min="799" max="799" width="4.28515625" style="2" customWidth="1"/>
    <col min="800" max="800" width="7.140625" style="2" customWidth="1"/>
    <col min="801" max="801" width="4.7109375" style="2" customWidth="1"/>
    <col min="802" max="802" width="4.140625" style="2" customWidth="1"/>
    <col min="803" max="803" width="3.28515625" style="2" customWidth="1"/>
    <col min="804" max="805" width="9.140625" style="2"/>
    <col min="806" max="806" width="7.5703125" style="2" customWidth="1"/>
    <col min="807" max="809" width="9.140625" style="2"/>
    <col min="810" max="810" width="7.7109375" style="2" customWidth="1"/>
    <col min="811" max="811" width="9.140625" style="2"/>
    <col min="812" max="812" width="9.28515625" style="2" customWidth="1"/>
    <col min="813" max="813" width="8.28515625" style="2" customWidth="1"/>
    <col min="814" max="814" width="7.5703125" style="2" customWidth="1"/>
    <col min="815" max="817" width="9.140625" style="2"/>
    <col min="818" max="818" width="7.140625" style="2" customWidth="1"/>
    <col min="819" max="819" width="9.140625" style="2"/>
    <col min="820" max="820" width="7.42578125" style="2" customWidth="1"/>
    <col min="821" max="821" width="8" style="2" customWidth="1"/>
    <col min="822" max="822" width="7" style="2" customWidth="1"/>
    <col min="823" max="824" width="9.140625" style="2"/>
    <col min="825" max="825" width="3.7109375" style="2" customWidth="1"/>
    <col min="826" max="826" width="3.42578125" style="2" customWidth="1"/>
    <col min="827" max="1025" width="9.140625" style="2"/>
    <col min="1026" max="1026" width="4.85546875" style="2" customWidth="1"/>
    <col min="1027" max="1027" width="7.140625" style="2" customWidth="1"/>
    <col min="1028" max="1028" width="9.140625" style="2"/>
    <col min="1029" max="1029" width="4.85546875" style="2" customWidth="1"/>
    <col min="1030" max="1030" width="3.7109375" style="2" customWidth="1"/>
    <col min="1031" max="1031" width="5.5703125" style="2" customWidth="1"/>
    <col min="1032" max="1032" width="5.85546875" style="2" customWidth="1"/>
    <col min="1033" max="1033" width="6.28515625" style="2" customWidth="1"/>
    <col min="1034" max="1034" width="5.5703125" style="2" customWidth="1"/>
    <col min="1035" max="1038" width="6.28515625" style="2" customWidth="1"/>
    <col min="1039" max="1039" width="4.140625" style="2" customWidth="1"/>
    <col min="1040" max="1040" width="6" style="2" customWidth="1"/>
    <col min="1041" max="1041" width="5.5703125" style="2" customWidth="1"/>
    <col min="1042" max="1042" width="4.85546875" style="2" customWidth="1"/>
    <col min="1043" max="1043" width="6.140625" style="2" customWidth="1"/>
    <col min="1044" max="1044" width="7.85546875" style="2" customWidth="1"/>
    <col min="1045" max="1045" width="2.7109375" style="2" customWidth="1"/>
    <col min="1046" max="1046" width="3.42578125" style="2" customWidth="1"/>
    <col min="1047" max="1047" width="3.140625" style="2" customWidth="1"/>
    <col min="1048" max="1048" width="3.5703125" style="2" customWidth="1"/>
    <col min="1049" max="1050" width="3.42578125" style="2" customWidth="1"/>
    <col min="1051" max="1051" width="5.7109375" style="2" customWidth="1"/>
    <col min="1052" max="1052" width="3.85546875" style="2" customWidth="1"/>
    <col min="1053" max="1053" width="5.5703125" style="2" customWidth="1"/>
    <col min="1054" max="1054" width="6" style="2" customWidth="1"/>
    <col min="1055" max="1055" width="4.28515625" style="2" customWidth="1"/>
    <col min="1056" max="1056" width="7.140625" style="2" customWidth="1"/>
    <col min="1057" max="1057" width="4.7109375" style="2" customWidth="1"/>
    <col min="1058" max="1058" width="4.140625" style="2" customWidth="1"/>
    <col min="1059" max="1059" width="3.28515625" style="2" customWidth="1"/>
    <col min="1060" max="1061" width="9.140625" style="2"/>
    <col min="1062" max="1062" width="7.5703125" style="2" customWidth="1"/>
    <col min="1063" max="1065" width="9.140625" style="2"/>
    <col min="1066" max="1066" width="7.7109375" style="2" customWidth="1"/>
    <col min="1067" max="1067" width="9.140625" style="2"/>
    <col min="1068" max="1068" width="9.28515625" style="2" customWidth="1"/>
    <col min="1069" max="1069" width="8.28515625" style="2" customWidth="1"/>
    <col min="1070" max="1070" width="7.5703125" style="2" customWidth="1"/>
    <col min="1071" max="1073" width="9.140625" style="2"/>
    <col min="1074" max="1074" width="7.140625" style="2" customWidth="1"/>
    <col min="1075" max="1075" width="9.140625" style="2"/>
    <col min="1076" max="1076" width="7.42578125" style="2" customWidth="1"/>
    <col min="1077" max="1077" width="8" style="2" customWidth="1"/>
    <col min="1078" max="1078" width="7" style="2" customWidth="1"/>
    <col min="1079" max="1080" width="9.140625" style="2"/>
    <col min="1081" max="1081" width="3.7109375" style="2" customWidth="1"/>
    <col min="1082" max="1082" width="3.42578125" style="2" customWidth="1"/>
    <col min="1083" max="1281" width="9.140625" style="2"/>
    <col min="1282" max="1282" width="4.85546875" style="2" customWidth="1"/>
    <col min="1283" max="1283" width="7.140625" style="2" customWidth="1"/>
    <col min="1284" max="1284" width="9.140625" style="2"/>
    <col min="1285" max="1285" width="4.85546875" style="2" customWidth="1"/>
    <col min="1286" max="1286" width="3.7109375" style="2" customWidth="1"/>
    <col min="1287" max="1287" width="5.5703125" style="2" customWidth="1"/>
    <col min="1288" max="1288" width="5.85546875" style="2" customWidth="1"/>
    <col min="1289" max="1289" width="6.28515625" style="2" customWidth="1"/>
    <col min="1290" max="1290" width="5.5703125" style="2" customWidth="1"/>
    <col min="1291" max="1294" width="6.28515625" style="2" customWidth="1"/>
    <col min="1295" max="1295" width="4.140625" style="2" customWidth="1"/>
    <col min="1296" max="1296" width="6" style="2" customWidth="1"/>
    <col min="1297" max="1297" width="5.5703125" style="2" customWidth="1"/>
    <col min="1298" max="1298" width="4.85546875" style="2" customWidth="1"/>
    <col min="1299" max="1299" width="6.140625" style="2" customWidth="1"/>
    <col min="1300" max="1300" width="7.85546875" style="2" customWidth="1"/>
    <col min="1301" max="1301" width="2.7109375" style="2" customWidth="1"/>
    <col min="1302" max="1302" width="3.42578125" style="2" customWidth="1"/>
    <col min="1303" max="1303" width="3.140625" style="2" customWidth="1"/>
    <col min="1304" max="1304" width="3.5703125" style="2" customWidth="1"/>
    <col min="1305" max="1306" width="3.42578125" style="2" customWidth="1"/>
    <col min="1307" max="1307" width="5.7109375" style="2" customWidth="1"/>
    <col min="1308" max="1308" width="3.85546875" style="2" customWidth="1"/>
    <col min="1309" max="1309" width="5.5703125" style="2" customWidth="1"/>
    <col min="1310" max="1310" width="6" style="2" customWidth="1"/>
    <col min="1311" max="1311" width="4.28515625" style="2" customWidth="1"/>
    <col min="1312" max="1312" width="7.140625" style="2" customWidth="1"/>
    <col min="1313" max="1313" width="4.7109375" style="2" customWidth="1"/>
    <col min="1314" max="1314" width="4.140625" style="2" customWidth="1"/>
    <col min="1315" max="1315" width="3.28515625" style="2" customWidth="1"/>
    <col min="1316" max="1317" width="9.140625" style="2"/>
    <col min="1318" max="1318" width="7.5703125" style="2" customWidth="1"/>
    <col min="1319" max="1321" width="9.140625" style="2"/>
    <col min="1322" max="1322" width="7.7109375" style="2" customWidth="1"/>
    <col min="1323" max="1323" width="9.140625" style="2"/>
    <col min="1324" max="1324" width="9.28515625" style="2" customWidth="1"/>
    <col min="1325" max="1325" width="8.28515625" style="2" customWidth="1"/>
    <col min="1326" max="1326" width="7.5703125" style="2" customWidth="1"/>
    <col min="1327" max="1329" width="9.140625" style="2"/>
    <col min="1330" max="1330" width="7.140625" style="2" customWidth="1"/>
    <col min="1331" max="1331" width="9.140625" style="2"/>
    <col min="1332" max="1332" width="7.42578125" style="2" customWidth="1"/>
    <col min="1333" max="1333" width="8" style="2" customWidth="1"/>
    <col min="1334" max="1334" width="7" style="2" customWidth="1"/>
    <col min="1335" max="1336" width="9.140625" style="2"/>
    <col min="1337" max="1337" width="3.7109375" style="2" customWidth="1"/>
    <col min="1338" max="1338" width="3.42578125" style="2" customWidth="1"/>
    <col min="1339" max="1537" width="9.140625" style="2"/>
    <col min="1538" max="1538" width="4.85546875" style="2" customWidth="1"/>
    <col min="1539" max="1539" width="7.140625" style="2" customWidth="1"/>
    <col min="1540" max="1540" width="9.140625" style="2"/>
    <col min="1541" max="1541" width="4.85546875" style="2" customWidth="1"/>
    <col min="1542" max="1542" width="3.7109375" style="2" customWidth="1"/>
    <col min="1543" max="1543" width="5.5703125" style="2" customWidth="1"/>
    <col min="1544" max="1544" width="5.85546875" style="2" customWidth="1"/>
    <col min="1545" max="1545" width="6.28515625" style="2" customWidth="1"/>
    <col min="1546" max="1546" width="5.5703125" style="2" customWidth="1"/>
    <col min="1547" max="1550" width="6.28515625" style="2" customWidth="1"/>
    <col min="1551" max="1551" width="4.140625" style="2" customWidth="1"/>
    <col min="1552" max="1552" width="6" style="2" customWidth="1"/>
    <col min="1553" max="1553" width="5.5703125" style="2" customWidth="1"/>
    <col min="1554" max="1554" width="4.85546875" style="2" customWidth="1"/>
    <col min="1555" max="1555" width="6.140625" style="2" customWidth="1"/>
    <col min="1556" max="1556" width="7.85546875" style="2" customWidth="1"/>
    <col min="1557" max="1557" width="2.7109375" style="2" customWidth="1"/>
    <col min="1558" max="1558" width="3.42578125" style="2" customWidth="1"/>
    <col min="1559" max="1559" width="3.140625" style="2" customWidth="1"/>
    <col min="1560" max="1560" width="3.5703125" style="2" customWidth="1"/>
    <col min="1561" max="1562" width="3.42578125" style="2" customWidth="1"/>
    <col min="1563" max="1563" width="5.7109375" style="2" customWidth="1"/>
    <col min="1564" max="1564" width="3.85546875" style="2" customWidth="1"/>
    <col min="1565" max="1565" width="5.5703125" style="2" customWidth="1"/>
    <col min="1566" max="1566" width="6" style="2" customWidth="1"/>
    <col min="1567" max="1567" width="4.28515625" style="2" customWidth="1"/>
    <col min="1568" max="1568" width="7.140625" style="2" customWidth="1"/>
    <col min="1569" max="1569" width="4.7109375" style="2" customWidth="1"/>
    <col min="1570" max="1570" width="4.140625" style="2" customWidth="1"/>
    <col min="1571" max="1571" width="3.28515625" style="2" customWidth="1"/>
    <col min="1572" max="1573" width="9.140625" style="2"/>
    <col min="1574" max="1574" width="7.5703125" style="2" customWidth="1"/>
    <col min="1575" max="1577" width="9.140625" style="2"/>
    <col min="1578" max="1578" width="7.7109375" style="2" customWidth="1"/>
    <col min="1579" max="1579" width="9.140625" style="2"/>
    <col min="1580" max="1580" width="9.28515625" style="2" customWidth="1"/>
    <col min="1581" max="1581" width="8.28515625" style="2" customWidth="1"/>
    <col min="1582" max="1582" width="7.5703125" style="2" customWidth="1"/>
    <col min="1583" max="1585" width="9.140625" style="2"/>
    <col min="1586" max="1586" width="7.140625" style="2" customWidth="1"/>
    <col min="1587" max="1587" width="9.140625" style="2"/>
    <col min="1588" max="1588" width="7.42578125" style="2" customWidth="1"/>
    <col min="1589" max="1589" width="8" style="2" customWidth="1"/>
    <col min="1590" max="1590" width="7" style="2" customWidth="1"/>
    <col min="1591" max="1592" width="9.140625" style="2"/>
    <col min="1593" max="1593" width="3.7109375" style="2" customWidth="1"/>
    <col min="1594" max="1594" width="3.42578125" style="2" customWidth="1"/>
    <col min="1595" max="1793" width="9.140625" style="2"/>
    <col min="1794" max="1794" width="4.85546875" style="2" customWidth="1"/>
    <col min="1795" max="1795" width="7.140625" style="2" customWidth="1"/>
    <col min="1796" max="1796" width="9.140625" style="2"/>
    <col min="1797" max="1797" width="4.85546875" style="2" customWidth="1"/>
    <col min="1798" max="1798" width="3.7109375" style="2" customWidth="1"/>
    <col min="1799" max="1799" width="5.5703125" style="2" customWidth="1"/>
    <col min="1800" max="1800" width="5.85546875" style="2" customWidth="1"/>
    <col min="1801" max="1801" width="6.28515625" style="2" customWidth="1"/>
    <col min="1802" max="1802" width="5.5703125" style="2" customWidth="1"/>
    <col min="1803" max="1806" width="6.28515625" style="2" customWidth="1"/>
    <col min="1807" max="1807" width="4.140625" style="2" customWidth="1"/>
    <col min="1808" max="1808" width="6" style="2" customWidth="1"/>
    <col min="1809" max="1809" width="5.5703125" style="2" customWidth="1"/>
    <col min="1810" max="1810" width="4.85546875" style="2" customWidth="1"/>
    <col min="1811" max="1811" width="6.140625" style="2" customWidth="1"/>
    <col min="1812" max="1812" width="7.85546875" style="2" customWidth="1"/>
    <col min="1813" max="1813" width="2.7109375" style="2" customWidth="1"/>
    <col min="1814" max="1814" width="3.42578125" style="2" customWidth="1"/>
    <col min="1815" max="1815" width="3.140625" style="2" customWidth="1"/>
    <col min="1816" max="1816" width="3.5703125" style="2" customWidth="1"/>
    <col min="1817" max="1818" width="3.42578125" style="2" customWidth="1"/>
    <col min="1819" max="1819" width="5.7109375" style="2" customWidth="1"/>
    <col min="1820" max="1820" width="3.85546875" style="2" customWidth="1"/>
    <col min="1821" max="1821" width="5.5703125" style="2" customWidth="1"/>
    <col min="1822" max="1822" width="6" style="2" customWidth="1"/>
    <col min="1823" max="1823" width="4.28515625" style="2" customWidth="1"/>
    <col min="1824" max="1824" width="7.140625" style="2" customWidth="1"/>
    <col min="1825" max="1825" width="4.7109375" style="2" customWidth="1"/>
    <col min="1826" max="1826" width="4.140625" style="2" customWidth="1"/>
    <col min="1827" max="1827" width="3.28515625" style="2" customWidth="1"/>
    <col min="1828" max="1829" width="9.140625" style="2"/>
    <col min="1830" max="1830" width="7.5703125" style="2" customWidth="1"/>
    <col min="1831" max="1833" width="9.140625" style="2"/>
    <col min="1834" max="1834" width="7.7109375" style="2" customWidth="1"/>
    <col min="1835" max="1835" width="9.140625" style="2"/>
    <col min="1836" max="1836" width="9.28515625" style="2" customWidth="1"/>
    <col min="1837" max="1837" width="8.28515625" style="2" customWidth="1"/>
    <col min="1838" max="1838" width="7.5703125" style="2" customWidth="1"/>
    <col min="1839" max="1841" width="9.140625" style="2"/>
    <col min="1842" max="1842" width="7.140625" style="2" customWidth="1"/>
    <col min="1843" max="1843" width="9.140625" style="2"/>
    <col min="1844" max="1844" width="7.42578125" style="2" customWidth="1"/>
    <col min="1845" max="1845" width="8" style="2" customWidth="1"/>
    <col min="1846" max="1846" width="7" style="2" customWidth="1"/>
    <col min="1847" max="1848" width="9.140625" style="2"/>
    <col min="1849" max="1849" width="3.7109375" style="2" customWidth="1"/>
    <col min="1850" max="1850" width="3.42578125" style="2" customWidth="1"/>
    <col min="1851" max="2049" width="9.140625" style="2"/>
    <col min="2050" max="2050" width="4.85546875" style="2" customWidth="1"/>
    <col min="2051" max="2051" width="7.140625" style="2" customWidth="1"/>
    <col min="2052" max="2052" width="9.140625" style="2"/>
    <col min="2053" max="2053" width="4.85546875" style="2" customWidth="1"/>
    <col min="2054" max="2054" width="3.7109375" style="2" customWidth="1"/>
    <col min="2055" max="2055" width="5.5703125" style="2" customWidth="1"/>
    <col min="2056" max="2056" width="5.85546875" style="2" customWidth="1"/>
    <col min="2057" max="2057" width="6.28515625" style="2" customWidth="1"/>
    <col min="2058" max="2058" width="5.5703125" style="2" customWidth="1"/>
    <col min="2059" max="2062" width="6.28515625" style="2" customWidth="1"/>
    <col min="2063" max="2063" width="4.140625" style="2" customWidth="1"/>
    <col min="2064" max="2064" width="6" style="2" customWidth="1"/>
    <col min="2065" max="2065" width="5.5703125" style="2" customWidth="1"/>
    <col min="2066" max="2066" width="4.85546875" style="2" customWidth="1"/>
    <col min="2067" max="2067" width="6.140625" style="2" customWidth="1"/>
    <col min="2068" max="2068" width="7.85546875" style="2" customWidth="1"/>
    <col min="2069" max="2069" width="2.7109375" style="2" customWidth="1"/>
    <col min="2070" max="2070" width="3.42578125" style="2" customWidth="1"/>
    <col min="2071" max="2071" width="3.140625" style="2" customWidth="1"/>
    <col min="2072" max="2072" width="3.5703125" style="2" customWidth="1"/>
    <col min="2073" max="2074" width="3.42578125" style="2" customWidth="1"/>
    <col min="2075" max="2075" width="5.7109375" style="2" customWidth="1"/>
    <col min="2076" max="2076" width="3.85546875" style="2" customWidth="1"/>
    <col min="2077" max="2077" width="5.5703125" style="2" customWidth="1"/>
    <col min="2078" max="2078" width="6" style="2" customWidth="1"/>
    <col min="2079" max="2079" width="4.28515625" style="2" customWidth="1"/>
    <col min="2080" max="2080" width="7.140625" style="2" customWidth="1"/>
    <col min="2081" max="2081" width="4.7109375" style="2" customWidth="1"/>
    <col min="2082" max="2082" width="4.140625" style="2" customWidth="1"/>
    <col min="2083" max="2083" width="3.28515625" style="2" customWidth="1"/>
    <col min="2084" max="2085" width="9.140625" style="2"/>
    <col min="2086" max="2086" width="7.5703125" style="2" customWidth="1"/>
    <col min="2087" max="2089" width="9.140625" style="2"/>
    <col min="2090" max="2090" width="7.7109375" style="2" customWidth="1"/>
    <col min="2091" max="2091" width="9.140625" style="2"/>
    <col min="2092" max="2092" width="9.28515625" style="2" customWidth="1"/>
    <col min="2093" max="2093" width="8.28515625" style="2" customWidth="1"/>
    <col min="2094" max="2094" width="7.5703125" style="2" customWidth="1"/>
    <col min="2095" max="2097" width="9.140625" style="2"/>
    <col min="2098" max="2098" width="7.140625" style="2" customWidth="1"/>
    <col min="2099" max="2099" width="9.140625" style="2"/>
    <col min="2100" max="2100" width="7.42578125" style="2" customWidth="1"/>
    <col min="2101" max="2101" width="8" style="2" customWidth="1"/>
    <col min="2102" max="2102" width="7" style="2" customWidth="1"/>
    <col min="2103" max="2104" width="9.140625" style="2"/>
    <col min="2105" max="2105" width="3.7109375" style="2" customWidth="1"/>
    <col min="2106" max="2106" width="3.42578125" style="2" customWidth="1"/>
    <col min="2107" max="2305" width="9.140625" style="2"/>
    <col min="2306" max="2306" width="4.85546875" style="2" customWidth="1"/>
    <col min="2307" max="2307" width="7.140625" style="2" customWidth="1"/>
    <col min="2308" max="2308" width="9.140625" style="2"/>
    <col min="2309" max="2309" width="4.85546875" style="2" customWidth="1"/>
    <col min="2310" max="2310" width="3.7109375" style="2" customWidth="1"/>
    <col min="2311" max="2311" width="5.5703125" style="2" customWidth="1"/>
    <col min="2312" max="2312" width="5.85546875" style="2" customWidth="1"/>
    <col min="2313" max="2313" width="6.28515625" style="2" customWidth="1"/>
    <col min="2314" max="2314" width="5.5703125" style="2" customWidth="1"/>
    <col min="2315" max="2318" width="6.28515625" style="2" customWidth="1"/>
    <col min="2319" max="2319" width="4.140625" style="2" customWidth="1"/>
    <col min="2320" max="2320" width="6" style="2" customWidth="1"/>
    <col min="2321" max="2321" width="5.5703125" style="2" customWidth="1"/>
    <col min="2322" max="2322" width="4.85546875" style="2" customWidth="1"/>
    <col min="2323" max="2323" width="6.140625" style="2" customWidth="1"/>
    <col min="2324" max="2324" width="7.85546875" style="2" customWidth="1"/>
    <col min="2325" max="2325" width="2.7109375" style="2" customWidth="1"/>
    <col min="2326" max="2326" width="3.42578125" style="2" customWidth="1"/>
    <col min="2327" max="2327" width="3.140625" style="2" customWidth="1"/>
    <col min="2328" max="2328" width="3.5703125" style="2" customWidth="1"/>
    <col min="2329" max="2330" width="3.42578125" style="2" customWidth="1"/>
    <col min="2331" max="2331" width="5.7109375" style="2" customWidth="1"/>
    <col min="2332" max="2332" width="3.85546875" style="2" customWidth="1"/>
    <col min="2333" max="2333" width="5.5703125" style="2" customWidth="1"/>
    <col min="2334" max="2334" width="6" style="2" customWidth="1"/>
    <col min="2335" max="2335" width="4.28515625" style="2" customWidth="1"/>
    <col min="2336" max="2336" width="7.140625" style="2" customWidth="1"/>
    <col min="2337" max="2337" width="4.7109375" style="2" customWidth="1"/>
    <col min="2338" max="2338" width="4.140625" style="2" customWidth="1"/>
    <col min="2339" max="2339" width="3.28515625" style="2" customWidth="1"/>
    <col min="2340" max="2341" width="9.140625" style="2"/>
    <col min="2342" max="2342" width="7.5703125" style="2" customWidth="1"/>
    <col min="2343" max="2345" width="9.140625" style="2"/>
    <col min="2346" max="2346" width="7.7109375" style="2" customWidth="1"/>
    <col min="2347" max="2347" width="9.140625" style="2"/>
    <col min="2348" max="2348" width="9.28515625" style="2" customWidth="1"/>
    <col min="2349" max="2349" width="8.28515625" style="2" customWidth="1"/>
    <col min="2350" max="2350" width="7.5703125" style="2" customWidth="1"/>
    <col min="2351" max="2353" width="9.140625" style="2"/>
    <col min="2354" max="2354" width="7.140625" style="2" customWidth="1"/>
    <col min="2355" max="2355" width="9.140625" style="2"/>
    <col min="2356" max="2356" width="7.42578125" style="2" customWidth="1"/>
    <col min="2357" max="2357" width="8" style="2" customWidth="1"/>
    <col min="2358" max="2358" width="7" style="2" customWidth="1"/>
    <col min="2359" max="2360" width="9.140625" style="2"/>
    <col min="2361" max="2361" width="3.7109375" style="2" customWidth="1"/>
    <col min="2362" max="2362" width="3.42578125" style="2" customWidth="1"/>
    <col min="2363" max="2561" width="9.140625" style="2"/>
    <col min="2562" max="2562" width="4.85546875" style="2" customWidth="1"/>
    <col min="2563" max="2563" width="7.140625" style="2" customWidth="1"/>
    <col min="2564" max="2564" width="9.140625" style="2"/>
    <col min="2565" max="2565" width="4.85546875" style="2" customWidth="1"/>
    <col min="2566" max="2566" width="3.7109375" style="2" customWidth="1"/>
    <col min="2567" max="2567" width="5.5703125" style="2" customWidth="1"/>
    <col min="2568" max="2568" width="5.85546875" style="2" customWidth="1"/>
    <col min="2569" max="2569" width="6.28515625" style="2" customWidth="1"/>
    <col min="2570" max="2570" width="5.5703125" style="2" customWidth="1"/>
    <col min="2571" max="2574" width="6.28515625" style="2" customWidth="1"/>
    <col min="2575" max="2575" width="4.140625" style="2" customWidth="1"/>
    <col min="2576" max="2576" width="6" style="2" customWidth="1"/>
    <col min="2577" max="2577" width="5.5703125" style="2" customWidth="1"/>
    <col min="2578" max="2578" width="4.85546875" style="2" customWidth="1"/>
    <col min="2579" max="2579" width="6.140625" style="2" customWidth="1"/>
    <col min="2580" max="2580" width="7.85546875" style="2" customWidth="1"/>
    <col min="2581" max="2581" width="2.7109375" style="2" customWidth="1"/>
    <col min="2582" max="2582" width="3.42578125" style="2" customWidth="1"/>
    <col min="2583" max="2583" width="3.140625" style="2" customWidth="1"/>
    <col min="2584" max="2584" width="3.5703125" style="2" customWidth="1"/>
    <col min="2585" max="2586" width="3.42578125" style="2" customWidth="1"/>
    <col min="2587" max="2587" width="5.7109375" style="2" customWidth="1"/>
    <col min="2588" max="2588" width="3.85546875" style="2" customWidth="1"/>
    <col min="2589" max="2589" width="5.5703125" style="2" customWidth="1"/>
    <col min="2590" max="2590" width="6" style="2" customWidth="1"/>
    <col min="2591" max="2591" width="4.28515625" style="2" customWidth="1"/>
    <col min="2592" max="2592" width="7.140625" style="2" customWidth="1"/>
    <col min="2593" max="2593" width="4.7109375" style="2" customWidth="1"/>
    <col min="2594" max="2594" width="4.140625" style="2" customWidth="1"/>
    <col min="2595" max="2595" width="3.28515625" style="2" customWidth="1"/>
    <col min="2596" max="2597" width="9.140625" style="2"/>
    <col min="2598" max="2598" width="7.5703125" style="2" customWidth="1"/>
    <col min="2599" max="2601" width="9.140625" style="2"/>
    <col min="2602" max="2602" width="7.7109375" style="2" customWidth="1"/>
    <col min="2603" max="2603" width="9.140625" style="2"/>
    <col min="2604" max="2604" width="9.28515625" style="2" customWidth="1"/>
    <col min="2605" max="2605" width="8.28515625" style="2" customWidth="1"/>
    <col min="2606" max="2606" width="7.5703125" style="2" customWidth="1"/>
    <col min="2607" max="2609" width="9.140625" style="2"/>
    <col min="2610" max="2610" width="7.140625" style="2" customWidth="1"/>
    <col min="2611" max="2611" width="9.140625" style="2"/>
    <col min="2612" max="2612" width="7.42578125" style="2" customWidth="1"/>
    <col min="2613" max="2613" width="8" style="2" customWidth="1"/>
    <col min="2614" max="2614" width="7" style="2" customWidth="1"/>
    <col min="2615" max="2616" width="9.140625" style="2"/>
    <col min="2617" max="2617" width="3.7109375" style="2" customWidth="1"/>
    <col min="2618" max="2618" width="3.42578125" style="2" customWidth="1"/>
    <col min="2619" max="2817" width="9.140625" style="2"/>
    <col min="2818" max="2818" width="4.85546875" style="2" customWidth="1"/>
    <col min="2819" max="2819" width="7.140625" style="2" customWidth="1"/>
    <col min="2820" max="2820" width="9.140625" style="2"/>
    <col min="2821" max="2821" width="4.85546875" style="2" customWidth="1"/>
    <col min="2822" max="2822" width="3.7109375" style="2" customWidth="1"/>
    <col min="2823" max="2823" width="5.5703125" style="2" customWidth="1"/>
    <col min="2824" max="2824" width="5.85546875" style="2" customWidth="1"/>
    <col min="2825" max="2825" width="6.28515625" style="2" customWidth="1"/>
    <col min="2826" max="2826" width="5.5703125" style="2" customWidth="1"/>
    <col min="2827" max="2830" width="6.28515625" style="2" customWidth="1"/>
    <col min="2831" max="2831" width="4.140625" style="2" customWidth="1"/>
    <col min="2832" max="2832" width="6" style="2" customWidth="1"/>
    <col min="2833" max="2833" width="5.5703125" style="2" customWidth="1"/>
    <col min="2834" max="2834" width="4.85546875" style="2" customWidth="1"/>
    <col min="2835" max="2835" width="6.140625" style="2" customWidth="1"/>
    <col min="2836" max="2836" width="7.85546875" style="2" customWidth="1"/>
    <col min="2837" max="2837" width="2.7109375" style="2" customWidth="1"/>
    <col min="2838" max="2838" width="3.42578125" style="2" customWidth="1"/>
    <col min="2839" max="2839" width="3.140625" style="2" customWidth="1"/>
    <col min="2840" max="2840" width="3.5703125" style="2" customWidth="1"/>
    <col min="2841" max="2842" width="3.42578125" style="2" customWidth="1"/>
    <col min="2843" max="2843" width="5.7109375" style="2" customWidth="1"/>
    <col min="2844" max="2844" width="3.85546875" style="2" customWidth="1"/>
    <col min="2845" max="2845" width="5.5703125" style="2" customWidth="1"/>
    <col min="2846" max="2846" width="6" style="2" customWidth="1"/>
    <col min="2847" max="2847" width="4.28515625" style="2" customWidth="1"/>
    <col min="2848" max="2848" width="7.140625" style="2" customWidth="1"/>
    <col min="2849" max="2849" width="4.7109375" style="2" customWidth="1"/>
    <col min="2850" max="2850" width="4.140625" style="2" customWidth="1"/>
    <col min="2851" max="2851" width="3.28515625" style="2" customWidth="1"/>
    <col min="2852" max="2853" width="9.140625" style="2"/>
    <col min="2854" max="2854" width="7.5703125" style="2" customWidth="1"/>
    <col min="2855" max="2857" width="9.140625" style="2"/>
    <col min="2858" max="2858" width="7.7109375" style="2" customWidth="1"/>
    <col min="2859" max="2859" width="9.140625" style="2"/>
    <col min="2860" max="2860" width="9.28515625" style="2" customWidth="1"/>
    <col min="2861" max="2861" width="8.28515625" style="2" customWidth="1"/>
    <col min="2862" max="2862" width="7.5703125" style="2" customWidth="1"/>
    <col min="2863" max="2865" width="9.140625" style="2"/>
    <col min="2866" max="2866" width="7.140625" style="2" customWidth="1"/>
    <col min="2867" max="2867" width="9.140625" style="2"/>
    <col min="2868" max="2868" width="7.42578125" style="2" customWidth="1"/>
    <col min="2869" max="2869" width="8" style="2" customWidth="1"/>
    <col min="2870" max="2870" width="7" style="2" customWidth="1"/>
    <col min="2871" max="2872" width="9.140625" style="2"/>
    <col min="2873" max="2873" width="3.7109375" style="2" customWidth="1"/>
    <col min="2874" max="2874" width="3.42578125" style="2" customWidth="1"/>
    <col min="2875" max="3073" width="9.140625" style="2"/>
    <col min="3074" max="3074" width="4.85546875" style="2" customWidth="1"/>
    <col min="3075" max="3075" width="7.140625" style="2" customWidth="1"/>
    <col min="3076" max="3076" width="9.140625" style="2"/>
    <col min="3077" max="3077" width="4.85546875" style="2" customWidth="1"/>
    <col min="3078" max="3078" width="3.7109375" style="2" customWidth="1"/>
    <col min="3079" max="3079" width="5.5703125" style="2" customWidth="1"/>
    <col min="3080" max="3080" width="5.85546875" style="2" customWidth="1"/>
    <col min="3081" max="3081" width="6.28515625" style="2" customWidth="1"/>
    <col min="3082" max="3082" width="5.5703125" style="2" customWidth="1"/>
    <col min="3083" max="3086" width="6.28515625" style="2" customWidth="1"/>
    <col min="3087" max="3087" width="4.140625" style="2" customWidth="1"/>
    <col min="3088" max="3088" width="6" style="2" customWidth="1"/>
    <col min="3089" max="3089" width="5.5703125" style="2" customWidth="1"/>
    <col min="3090" max="3090" width="4.85546875" style="2" customWidth="1"/>
    <col min="3091" max="3091" width="6.140625" style="2" customWidth="1"/>
    <col min="3092" max="3092" width="7.85546875" style="2" customWidth="1"/>
    <col min="3093" max="3093" width="2.7109375" style="2" customWidth="1"/>
    <col min="3094" max="3094" width="3.42578125" style="2" customWidth="1"/>
    <col min="3095" max="3095" width="3.140625" style="2" customWidth="1"/>
    <col min="3096" max="3096" width="3.5703125" style="2" customWidth="1"/>
    <col min="3097" max="3098" width="3.42578125" style="2" customWidth="1"/>
    <col min="3099" max="3099" width="5.7109375" style="2" customWidth="1"/>
    <col min="3100" max="3100" width="3.85546875" style="2" customWidth="1"/>
    <col min="3101" max="3101" width="5.5703125" style="2" customWidth="1"/>
    <col min="3102" max="3102" width="6" style="2" customWidth="1"/>
    <col min="3103" max="3103" width="4.28515625" style="2" customWidth="1"/>
    <col min="3104" max="3104" width="7.140625" style="2" customWidth="1"/>
    <col min="3105" max="3105" width="4.7109375" style="2" customWidth="1"/>
    <col min="3106" max="3106" width="4.140625" style="2" customWidth="1"/>
    <col min="3107" max="3107" width="3.28515625" style="2" customWidth="1"/>
    <col min="3108" max="3109" width="9.140625" style="2"/>
    <col min="3110" max="3110" width="7.5703125" style="2" customWidth="1"/>
    <col min="3111" max="3113" width="9.140625" style="2"/>
    <col min="3114" max="3114" width="7.7109375" style="2" customWidth="1"/>
    <col min="3115" max="3115" width="9.140625" style="2"/>
    <col min="3116" max="3116" width="9.28515625" style="2" customWidth="1"/>
    <col min="3117" max="3117" width="8.28515625" style="2" customWidth="1"/>
    <col min="3118" max="3118" width="7.5703125" style="2" customWidth="1"/>
    <col min="3119" max="3121" width="9.140625" style="2"/>
    <col min="3122" max="3122" width="7.140625" style="2" customWidth="1"/>
    <col min="3123" max="3123" width="9.140625" style="2"/>
    <col min="3124" max="3124" width="7.42578125" style="2" customWidth="1"/>
    <col min="3125" max="3125" width="8" style="2" customWidth="1"/>
    <col min="3126" max="3126" width="7" style="2" customWidth="1"/>
    <col min="3127" max="3128" width="9.140625" style="2"/>
    <col min="3129" max="3129" width="3.7109375" style="2" customWidth="1"/>
    <col min="3130" max="3130" width="3.42578125" style="2" customWidth="1"/>
    <col min="3131" max="3329" width="9.140625" style="2"/>
    <col min="3330" max="3330" width="4.85546875" style="2" customWidth="1"/>
    <col min="3331" max="3331" width="7.140625" style="2" customWidth="1"/>
    <col min="3332" max="3332" width="9.140625" style="2"/>
    <col min="3333" max="3333" width="4.85546875" style="2" customWidth="1"/>
    <col min="3334" max="3334" width="3.7109375" style="2" customWidth="1"/>
    <col min="3335" max="3335" width="5.5703125" style="2" customWidth="1"/>
    <col min="3336" max="3336" width="5.85546875" style="2" customWidth="1"/>
    <col min="3337" max="3337" width="6.28515625" style="2" customWidth="1"/>
    <col min="3338" max="3338" width="5.5703125" style="2" customWidth="1"/>
    <col min="3339" max="3342" width="6.28515625" style="2" customWidth="1"/>
    <col min="3343" max="3343" width="4.140625" style="2" customWidth="1"/>
    <col min="3344" max="3344" width="6" style="2" customWidth="1"/>
    <col min="3345" max="3345" width="5.5703125" style="2" customWidth="1"/>
    <col min="3346" max="3346" width="4.85546875" style="2" customWidth="1"/>
    <col min="3347" max="3347" width="6.140625" style="2" customWidth="1"/>
    <col min="3348" max="3348" width="7.85546875" style="2" customWidth="1"/>
    <col min="3349" max="3349" width="2.7109375" style="2" customWidth="1"/>
    <col min="3350" max="3350" width="3.42578125" style="2" customWidth="1"/>
    <col min="3351" max="3351" width="3.140625" style="2" customWidth="1"/>
    <col min="3352" max="3352" width="3.5703125" style="2" customWidth="1"/>
    <col min="3353" max="3354" width="3.42578125" style="2" customWidth="1"/>
    <col min="3355" max="3355" width="5.7109375" style="2" customWidth="1"/>
    <col min="3356" max="3356" width="3.85546875" style="2" customWidth="1"/>
    <col min="3357" max="3357" width="5.5703125" style="2" customWidth="1"/>
    <col min="3358" max="3358" width="6" style="2" customWidth="1"/>
    <col min="3359" max="3359" width="4.28515625" style="2" customWidth="1"/>
    <col min="3360" max="3360" width="7.140625" style="2" customWidth="1"/>
    <col min="3361" max="3361" width="4.7109375" style="2" customWidth="1"/>
    <col min="3362" max="3362" width="4.140625" style="2" customWidth="1"/>
    <col min="3363" max="3363" width="3.28515625" style="2" customWidth="1"/>
    <col min="3364" max="3365" width="9.140625" style="2"/>
    <col min="3366" max="3366" width="7.5703125" style="2" customWidth="1"/>
    <col min="3367" max="3369" width="9.140625" style="2"/>
    <col min="3370" max="3370" width="7.7109375" style="2" customWidth="1"/>
    <col min="3371" max="3371" width="9.140625" style="2"/>
    <col min="3372" max="3372" width="9.28515625" style="2" customWidth="1"/>
    <col min="3373" max="3373" width="8.28515625" style="2" customWidth="1"/>
    <col min="3374" max="3374" width="7.5703125" style="2" customWidth="1"/>
    <col min="3375" max="3377" width="9.140625" style="2"/>
    <col min="3378" max="3378" width="7.140625" style="2" customWidth="1"/>
    <col min="3379" max="3379" width="9.140625" style="2"/>
    <col min="3380" max="3380" width="7.42578125" style="2" customWidth="1"/>
    <col min="3381" max="3381" width="8" style="2" customWidth="1"/>
    <col min="3382" max="3382" width="7" style="2" customWidth="1"/>
    <col min="3383" max="3384" width="9.140625" style="2"/>
    <col min="3385" max="3385" width="3.7109375" style="2" customWidth="1"/>
    <col min="3386" max="3386" width="3.42578125" style="2" customWidth="1"/>
    <col min="3387" max="3585" width="9.140625" style="2"/>
    <col min="3586" max="3586" width="4.85546875" style="2" customWidth="1"/>
    <col min="3587" max="3587" width="7.140625" style="2" customWidth="1"/>
    <col min="3588" max="3588" width="9.140625" style="2"/>
    <col min="3589" max="3589" width="4.85546875" style="2" customWidth="1"/>
    <col min="3590" max="3590" width="3.7109375" style="2" customWidth="1"/>
    <col min="3591" max="3591" width="5.5703125" style="2" customWidth="1"/>
    <col min="3592" max="3592" width="5.85546875" style="2" customWidth="1"/>
    <col min="3593" max="3593" width="6.28515625" style="2" customWidth="1"/>
    <col min="3594" max="3594" width="5.5703125" style="2" customWidth="1"/>
    <col min="3595" max="3598" width="6.28515625" style="2" customWidth="1"/>
    <col min="3599" max="3599" width="4.140625" style="2" customWidth="1"/>
    <col min="3600" max="3600" width="6" style="2" customWidth="1"/>
    <col min="3601" max="3601" width="5.5703125" style="2" customWidth="1"/>
    <col min="3602" max="3602" width="4.85546875" style="2" customWidth="1"/>
    <col min="3603" max="3603" width="6.140625" style="2" customWidth="1"/>
    <col min="3604" max="3604" width="7.85546875" style="2" customWidth="1"/>
    <col min="3605" max="3605" width="2.7109375" style="2" customWidth="1"/>
    <col min="3606" max="3606" width="3.42578125" style="2" customWidth="1"/>
    <col min="3607" max="3607" width="3.140625" style="2" customWidth="1"/>
    <col min="3608" max="3608" width="3.5703125" style="2" customWidth="1"/>
    <col min="3609" max="3610" width="3.42578125" style="2" customWidth="1"/>
    <col min="3611" max="3611" width="5.7109375" style="2" customWidth="1"/>
    <col min="3612" max="3612" width="3.85546875" style="2" customWidth="1"/>
    <col min="3613" max="3613" width="5.5703125" style="2" customWidth="1"/>
    <col min="3614" max="3614" width="6" style="2" customWidth="1"/>
    <col min="3615" max="3615" width="4.28515625" style="2" customWidth="1"/>
    <col min="3616" max="3616" width="7.140625" style="2" customWidth="1"/>
    <col min="3617" max="3617" width="4.7109375" style="2" customWidth="1"/>
    <col min="3618" max="3618" width="4.140625" style="2" customWidth="1"/>
    <col min="3619" max="3619" width="3.28515625" style="2" customWidth="1"/>
    <col min="3620" max="3621" width="9.140625" style="2"/>
    <col min="3622" max="3622" width="7.5703125" style="2" customWidth="1"/>
    <col min="3623" max="3625" width="9.140625" style="2"/>
    <col min="3626" max="3626" width="7.7109375" style="2" customWidth="1"/>
    <col min="3627" max="3627" width="9.140625" style="2"/>
    <col min="3628" max="3628" width="9.28515625" style="2" customWidth="1"/>
    <col min="3629" max="3629" width="8.28515625" style="2" customWidth="1"/>
    <col min="3630" max="3630" width="7.5703125" style="2" customWidth="1"/>
    <col min="3631" max="3633" width="9.140625" style="2"/>
    <col min="3634" max="3634" width="7.140625" style="2" customWidth="1"/>
    <col min="3635" max="3635" width="9.140625" style="2"/>
    <col min="3636" max="3636" width="7.42578125" style="2" customWidth="1"/>
    <col min="3637" max="3637" width="8" style="2" customWidth="1"/>
    <col min="3638" max="3638" width="7" style="2" customWidth="1"/>
    <col min="3639" max="3640" width="9.140625" style="2"/>
    <col min="3641" max="3641" width="3.7109375" style="2" customWidth="1"/>
    <col min="3642" max="3642" width="3.42578125" style="2" customWidth="1"/>
    <col min="3643" max="3841" width="9.140625" style="2"/>
    <col min="3842" max="3842" width="4.85546875" style="2" customWidth="1"/>
    <col min="3843" max="3843" width="7.140625" style="2" customWidth="1"/>
    <col min="3844" max="3844" width="9.140625" style="2"/>
    <col min="3845" max="3845" width="4.85546875" style="2" customWidth="1"/>
    <col min="3846" max="3846" width="3.7109375" style="2" customWidth="1"/>
    <col min="3847" max="3847" width="5.5703125" style="2" customWidth="1"/>
    <col min="3848" max="3848" width="5.85546875" style="2" customWidth="1"/>
    <col min="3849" max="3849" width="6.28515625" style="2" customWidth="1"/>
    <col min="3850" max="3850" width="5.5703125" style="2" customWidth="1"/>
    <col min="3851" max="3854" width="6.28515625" style="2" customWidth="1"/>
    <col min="3855" max="3855" width="4.140625" style="2" customWidth="1"/>
    <col min="3856" max="3856" width="6" style="2" customWidth="1"/>
    <col min="3857" max="3857" width="5.5703125" style="2" customWidth="1"/>
    <col min="3858" max="3858" width="4.85546875" style="2" customWidth="1"/>
    <col min="3859" max="3859" width="6.140625" style="2" customWidth="1"/>
    <col min="3860" max="3860" width="7.85546875" style="2" customWidth="1"/>
    <col min="3861" max="3861" width="2.7109375" style="2" customWidth="1"/>
    <col min="3862" max="3862" width="3.42578125" style="2" customWidth="1"/>
    <col min="3863" max="3863" width="3.140625" style="2" customWidth="1"/>
    <col min="3864" max="3864" width="3.5703125" style="2" customWidth="1"/>
    <col min="3865" max="3866" width="3.42578125" style="2" customWidth="1"/>
    <col min="3867" max="3867" width="5.7109375" style="2" customWidth="1"/>
    <col min="3868" max="3868" width="3.85546875" style="2" customWidth="1"/>
    <col min="3869" max="3869" width="5.5703125" style="2" customWidth="1"/>
    <col min="3870" max="3870" width="6" style="2" customWidth="1"/>
    <col min="3871" max="3871" width="4.28515625" style="2" customWidth="1"/>
    <col min="3872" max="3872" width="7.140625" style="2" customWidth="1"/>
    <col min="3873" max="3873" width="4.7109375" style="2" customWidth="1"/>
    <col min="3874" max="3874" width="4.140625" style="2" customWidth="1"/>
    <col min="3875" max="3875" width="3.28515625" style="2" customWidth="1"/>
    <col min="3876" max="3877" width="9.140625" style="2"/>
    <col min="3878" max="3878" width="7.5703125" style="2" customWidth="1"/>
    <col min="3879" max="3881" width="9.140625" style="2"/>
    <col min="3882" max="3882" width="7.7109375" style="2" customWidth="1"/>
    <col min="3883" max="3883" width="9.140625" style="2"/>
    <col min="3884" max="3884" width="9.28515625" style="2" customWidth="1"/>
    <col min="3885" max="3885" width="8.28515625" style="2" customWidth="1"/>
    <col min="3886" max="3886" width="7.5703125" style="2" customWidth="1"/>
    <col min="3887" max="3889" width="9.140625" style="2"/>
    <col min="3890" max="3890" width="7.140625" style="2" customWidth="1"/>
    <col min="3891" max="3891" width="9.140625" style="2"/>
    <col min="3892" max="3892" width="7.42578125" style="2" customWidth="1"/>
    <col min="3893" max="3893" width="8" style="2" customWidth="1"/>
    <col min="3894" max="3894" width="7" style="2" customWidth="1"/>
    <col min="3895" max="3896" width="9.140625" style="2"/>
    <col min="3897" max="3897" width="3.7109375" style="2" customWidth="1"/>
    <col min="3898" max="3898" width="3.42578125" style="2" customWidth="1"/>
    <col min="3899" max="4097" width="9.140625" style="2"/>
    <col min="4098" max="4098" width="4.85546875" style="2" customWidth="1"/>
    <col min="4099" max="4099" width="7.140625" style="2" customWidth="1"/>
    <col min="4100" max="4100" width="9.140625" style="2"/>
    <col min="4101" max="4101" width="4.85546875" style="2" customWidth="1"/>
    <col min="4102" max="4102" width="3.7109375" style="2" customWidth="1"/>
    <col min="4103" max="4103" width="5.5703125" style="2" customWidth="1"/>
    <col min="4104" max="4104" width="5.85546875" style="2" customWidth="1"/>
    <col min="4105" max="4105" width="6.28515625" style="2" customWidth="1"/>
    <col min="4106" max="4106" width="5.5703125" style="2" customWidth="1"/>
    <col min="4107" max="4110" width="6.28515625" style="2" customWidth="1"/>
    <col min="4111" max="4111" width="4.140625" style="2" customWidth="1"/>
    <col min="4112" max="4112" width="6" style="2" customWidth="1"/>
    <col min="4113" max="4113" width="5.5703125" style="2" customWidth="1"/>
    <col min="4114" max="4114" width="4.85546875" style="2" customWidth="1"/>
    <col min="4115" max="4115" width="6.140625" style="2" customWidth="1"/>
    <col min="4116" max="4116" width="7.85546875" style="2" customWidth="1"/>
    <col min="4117" max="4117" width="2.7109375" style="2" customWidth="1"/>
    <col min="4118" max="4118" width="3.42578125" style="2" customWidth="1"/>
    <col min="4119" max="4119" width="3.140625" style="2" customWidth="1"/>
    <col min="4120" max="4120" width="3.5703125" style="2" customWidth="1"/>
    <col min="4121" max="4122" width="3.42578125" style="2" customWidth="1"/>
    <col min="4123" max="4123" width="5.7109375" style="2" customWidth="1"/>
    <col min="4124" max="4124" width="3.85546875" style="2" customWidth="1"/>
    <col min="4125" max="4125" width="5.5703125" style="2" customWidth="1"/>
    <col min="4126" max="4126" width="6" style="2" customWidth="1"/>
    <col min="4127" max="4127" width="4.28515625" style="2" customWidth="1"/>
    <col min="4128" max="4128" width="7.140625" style="2" customWidth="1"/>
    <col min="4129" max="4129" width="4.7109375" style="2" customWidth="1"/>
    <col min="4130" max="4130" width="4.140625" style="2" customWidth="1"/>
    <col min="4131" max="4131" width="3.28515625" style="2" customWidth="1"/>
    <col min="4132" max="4133" width="9.140625" style="2"/>
    <col min="4134" max="4134" width="7.5703125" style="2" customWidth="1"/>
    <col min="4135" max="4137" width="9.140625" style="2"/>
    <col min="4138" max="4138" width="7.7109375" style="2" customWidth="1"/>
    <col min="4139" max="4139" width="9.140625" style="2"/>
    <col min="4140" max="4140" width="9.28515625" style="2" customWidth="1"/>
    <col min="4141" max="4141" width="8.28515625" style="2" customWidth="1"/>
    <col min="4142" max="4142" width="7.5703125" style="2" customWidth="1"/>
    <col min="4143" max="4145" width="9.140625" style="2"/>
    <col min="4146" max="4146" width="7.140625" style="2" customWidth="1"/>
    <col min="4147" max="4147" width="9.140625" style="2"/>
    <col min="4148" max="4148" width="7.42578125" style="2" customWidth="1"/>
    <col min="4149" max="4149" width="8" style="2" customWidth="1"/>
    <col min="4150" max="4150" width="7" style="2" customWidth="1"/>
    <col min="4151" max="4152" width="9.140625" style="2"/>
    <col min="4153" max="4153" width="3.7109375" style="2" customWidth="1"/>
    <col min="4154" max="4154" width="3.42578125" style="2" customWidth="1"/>
    <col min="4155" max="4353" width="9.140625" style="2"/>
    <col min="4354" max="4354" width="4.85546875" style="2" customWidth="1"/>
    <col min="4355" max="4355" width="7.140625" style="2" customWidth="1"/>
    <col min="4356" max="4356" width="9.140625" style="2"/>
    <col min="4357" max="4357" width="4.85546875" style="2" customWidth="1"/>
    <col min="4358" max="4358" width="3.7109375" style="2" customWidth="1"/>
    <col min="4359" max="4359" width="5.5703125" style="2" customWidth="1"/>
    <col min="4360" max="4360" width="5.85546875" style="2" customWidth="1"/>
    <col min="4361" max="4361" width="6.28515625" style="2" customWidth="1"/>
    <col min="4362" max="4362" width="5.5703125" style="2" customWidth="1"/>
    <col min="4363" max="4366" width="6.28515625" style="2" customWidth="1"/>
    <col min="4367" max="4367" width="4.140625" style="2" customWidth="1"/>
    <col min="4368" max="4368" width="6" style="2" customWidth="1"/>
    <col min="4369" max="4369" width="5.5703125" style="2" customWidth="1"/>
    <col min="4370" max="4370" width="4.85546875" style="2" customWidth="1"/>
    <col min="4371" max="4371" width="6.140625" style="2" customWidth="1"/>
    <col min="4372" max="4372" width="7.85546875" style="2" customWidth="1"/>
    <col min="4373" max="4373" width="2.7109375" style="2" customWidth="1"/>
    <col min="4374" max="4374" width="3.42578125" style="2" customWidth="1"/>
    <col min="4375" max="4375" width="3.140625" style="2" customWidth="1"/>
    <col min="4376" max="4376" width="3.5703125" style="2" customWidth="1"/>
    <col min="4377" max="4378" width="3.42578125" style="2" customWidth="1"/>
    <col min="4379" max="4379" width="5.7109375" style="2" customWidth="1"/>
    <col min="4380" max="4380" width="3.85546875" style="2" customWidth="1"/>
    <col min="4381" max="4381" width="5.5703125" style="2" customWidth="1"/>
    <col min="4382" max="4382" width="6" style="2" customWidth="1"/>
    <col min="4383" max="4383" width="4.28515625" style="2" customWidth="1"/>
    <col min="4384" max="4384" width="7.140625" style="2" customWidth="1"/>
    <col min="4385" max="4385" width="4.7109375" style="2" customWidth="1"/>
    <col min="4386" max="4386" width="4.140625" style="2" customWidth="1"/>
    <col min="4387" max="4387" width="3.28515625" style="2" customWidth="1"/>
    <col min="4388" max="4389" width="9.140625" style="2"/>
    <col min="4390" max="4390" width="7.5703125" style="2" customWidth="1"/>
    <col min="4391" max="4393" width="9.140625" style="2"/>
    <col min="4394" max="4394" width="7.7109375" style="2" customWidth="1"/>
    <col min="4395" max="4395" width="9.140625" style="2"/>
    <col min="4396" max="4396" width="9.28515625" style="2" customWidth="1"/>
    <col min="4397" max="4397" width="8.28515625" style="2" customWidth="1"/>
    <col min="4398" max="4398" width="7.5703125" style="2" customWidth="1"/>
    <col min="4399" max="4401" width="9.140625" style="2"/>
    <col min="4402" max="4402" width="7.140625" style="2" customWidth="1"/>
    <col min="4403" max="4403" width="9.140625" style="2"/>
    <col min="4404" max="4404" width="7.42578125" style="2" customWidth="1"/>
    <col min="4405" max="4405" width="8" style="2" customWidth="1"/>
    <col min="4406" max="4406" width="7" style="2" customWidth="1"/>
    <col min="4407" max="4408" width="9.140625" style="2"/>
    <col min="4409" max="4409" width="3.7109375" style="2" customWidth="1"/>
    <col min="4410" max="4410" width="3.42578125" style="2" customWidth="1"/>
    <col min="4411" max="4609" width="9.140625" style="2"/>
    <col min="4610" max="4610" width="4.85546875" style="2" customWidth="1"/>
    <col min="4611" max="4611" width="7.140625" style="2" customWidth="1"/>
    <col min="4612" max="4612" width="9.140625" style="2"/>
    <col min="4613" max="4613" width="4.85546875" style="2" customWidth="1"/>
    <col min="4614" max="4614" width="3.7109375" style="2" customWidth="1"/>
    <col min="4615" max="4615" width="5.5703125" style="2" customWidth="1"/>
    <col min="4616" max="4616" width="5.85546875" style="2" customWidth="1"/>
    <col min="4617" max="4617" width="6.28515625" style="2" customWidth="1"/>
    <col min="4618" max="4618" width="5.5703125" style="2" customWidth="1"/>
    <col min="4619" max="4622" width="6.28515625" style="2" customWidth="1"/>
    <col min="4623" max="4623" width="4.140625" style="2" customWidth="1"/>
    <col min="4624" max="4624" width="6" style="2" customWidth="1"/>
    <col min="4625" max="4625" width="5.5703125" style="2" customWidth="1"/>
    <col min="4626" max="4626" width="4.85546875" style="2" customWidth="1"/>
    <col min="4627" max="4627" width="6.140625" style="2" customWidth="1"/>
    <col min="4628" max="4628" width="7.85546875" style="2" customWidth="1"/>
    <col min="4629" max="4629" width="2.7109375" style="2" customWidth="1"/>
    <col min="4630" max="4630" width="3.42578125" style="2" customWidth="1"/>
    <col min="4631" max="4631" width="3.140625" style="2" customWidth="1"/>
    <col min="4632" max="4632" width="3.5703125" style="2" customWidth="1"/>
    <col min="4633" max="4634" width="3.42578125" style="2" customWidth="1"/>
    <col min="4635" max="4635" width="5.7109375" style="2" customWidth="1"/>
    <col min="4636" max="4636" width="3.85546875" style="2" customWidth="1"/>
    <col min="4637" max="4637" width="5.5703125" style="2" customWidth="1"/>
    <col min="4638" max="4638" width="6" style="2" customWidth="1"/>
    <col min="4639" max="4639" width="4.28515625" style="2" customWidth="1"/>
    <col min="4640" max="4640" width="7.140625" style="2" customWidth="1"/>
    <col min="4641" max="4641" width="4.7109375" style="2" customWidth="1"/>
    <col min="4642" max="4642" width="4.140625" style="2" customWidth="1"/>
    <col min="4643" max="4643" width="3.28515625" style="2" customWidth="1"/>
    <col min="4644" max="4645" width="9.140625" style="2"/>
    <col min="4646" max="4646" width="7.5703125" style="2" customWidth="1"/>
    <col min="4647" max="4649" width="9.140625" style="2"/>
    <col min="4650" max="4650" width="7.7109375" style="2" customWidth="1"/>
    <col min="4651" max="4651" width="9.140625" style="2"/>
    <col min="4652" max="4652" width="9.28515625" style="2" customWidth="1"/>
    <col min="4653" max="4653" width="8.28515625" style="2" customWidth="1"/>
    <col min="4654" max="4654" width="7.5703125" style="2" customWidth="1"/>
    <col min="4655" max="4657" width="9.140625" style="2"/>
    <col min="4658" max="4658" width="7.140625" style="2" customWidth="1"/>
    <col min="4659" max="4659" width="9.140625" style="2"/>
    <col min="4660" max="4660" width="7.42578125" style="2" customWidth="1"/>
    <col min="4661" max="4661" width="8" style="2" customWidth="1"/>
    <col min="4662" max="4662" width="7" style="2" customWidth="1"/>
    <col min="4663" max="4664" width="9.140625" style="2"/>
    <col min="4665" max="4665" width="3.7109375" style="2" customWidth="1"/>
    <col min="4666" max="4666" width="3.42578125" style="2" customWidth="1"/>
    <col min="4667" max="4865" width="9.140625" style="2"/>
    <col min="4866" max="4866" width="4.85546875" style="2" customWidth="1"/>
    <col min="4867" max="4867" width="7.140625" style="2" customWidth="1"/>
    <col min="4868" max="4868" width="9.140625" style="2"/>
    <col min="4869" max="4869" width="4.85546875" style="2" customWidth="1"/>
    <col min="4870" max="4870" width="3.7109375" style="2" customWidth="1"/>
    <col min="4871" max="4871" width="5.5703125" style="2" customWidth="1"/>
    <col min="4872" max="4872" width="5.85546875" style="2" customWidth="1"/>
    <col min="4873" max="4873" width="6.28515625" style="2" customWidth="1"/>
    <col min="4874" max="4874" width="5.5703125" style="2" customWidth="1"/>
    <col min="4875" max="4878" width="6.28515625" style="2" customWidth="1"/>
    <col min="4879" max="4879" width="4.140625" style="2" customWidth="1"/>
    <col min="4880" max="4880" width="6" style="2" customWidth="1"/>
    <col min="4881" max="4881" width="5.5703125" style="2" customWidth="1"/>
    <col min="4882" max="4882" width="4.85546875" style="2" customWidth="1"/>
    <col min="4883" max="4883" width="6.140625" style="2" customWidth="1"/>
    <col min="4884" max="4884" width="7.85546875" style="2" customWidth="1"/>
    <col min="4885" max="4885" width="2.7109375" style="2" customWidth="1"/>
    <col min="4886" max="4886" width="3.42578125" style="2" customWidth="1"/>
    <col min="4887" max="4887" width="3.140625" style="2" customWidth="1"/>
    <col min="4888" max="4888" width="3.5703125" style="2" customWidth="1"/>
    <col min="4889" max="4890" width="3.42578125" style="2" customWidth="1"/>
    <col min="4891" max="4891" width="5.7109375" style="2" customWidth="1"/>
    <col min="4892" max="4892" width="3.85546875" style="2" customWidth="1"/>
    <col min="4893" max="4893" width="5.5703125" style="2" customWidth="1"/>
    <col min="4894" max="4894" width="6" style="2" customWidth="1"/>
    <col min="4895" max="4895" width="4.28515625" style="2" customWidth="1"/>
    <col min="4896" max="4896" width="7.140625" style="2" customWidth="1"/>
    <col min="4897" max="4897" width="4.7109375" style="2" customWidth="1"/>
    <col min="4898" max="4898" width="4.140625" style="2" customWidth="1"/>
    <col min="4899" max="4899" width="3.28515625" style="2" customWidth="1"/>
    <col min="4900" max="4901" width="9.140625" style="2"/>
    <col min="4902" max="4902" width="7.5703125" style="2" customWidth="1"/>
    <col min="4903" max="4905" width="9.140625" style="2"/>
    <col min="4906" max="4906" width="7.7109375" style="2" customWidth="1"/>
    <col min="4907" max="4907" width="9.140625" style="2"/>
    <col min="4908" max="4908" width="9.28515625" style="2" customWidth="1"/>
    <col min="4909" max="4909" width="8.28515625" style="2" customWidth="1"/>
    <col min="4910" max="4910" width="7.5703125" style="2" customWidth="1"/>
    <col min="4911" max="4913" width="9.140625" style="2"/>
    <col min="4914" max="4914" width="7.140625" style="2" customWidth="1"/>
    <col min="4915" max="4915" width="9.140625" style="2"/>
    <col min="4916" max="4916" width="7.42578125" style="2" customWidth="1"/>
    <col min="4917" max="4917" width="8" style="2" customWidth="1"/>
    <col min="4918" max="4918" width="7" style="2" customWidth="1"/>
    <col min="4919" max="4920" width="9.140625" style="2"/>
    <col min="4921" max="4921" width="3.7109375" style="2" customWidth="1"/>
    <col min="4922" max="4922" width="3.42578125" style="2" customWidth="1"/>
    <col min="4923" max="5121" width="9.140625" style="2"/>
    <col min="5122" max="5122" width="4.85546875" style="2" customWidth="1"/>
    <col min="5123" max="5123" width="7.140625" style="2" customWidth="1"/>
    <col min="5124" max="5124" width="9.140625" style="2"/>
    <col min="5125" max="5125" width="4.85546875" style="2" customWidth="1"/>
    <col min="5126" max="5126" width="3.7109375" style="2" customWidth="1"/>
    <col min="5127" max="5127" width="5.5703125" style="2" customWidth="1"/>
    <col min="5128" max="5128" width="5.85546875" style="2" customWidth="1"/>
    <col min="5129" max="5129" width="6.28515625" style="2" customWidth="1"/>
    <col min="5130" max="5130" width="5.5703125" style="2" customWidth="1"/>
    <col min="5131" max="5134" width="6.28515625" style="2" customWidth="1"/>
    <col min="5135" max="5135" width="4.140625" style="2" customWidth="1"/>
    <col min="5136" max="5136" width="6" style="2" customWidth="1"/>
    <col min="5137" max="5137" width="5.5703125" style="2" customWidth="1"/>
    <col min="5138" max="5138" width="4.85546875" style="2" customWidth="1"/>
    <col min="5139" max="5139" width="6.140625" style="2" customWidth="1"/>
    <col min="5140" max="5140" width="7.85546875" style="2" customWidth="1"/>
    <col min="5141" max="5141" width="2.7109375" style="2" customWidth="1"/>
    <col min="5142" max="5142" width="3.42578125" style="2" customWidth="1"/>
    <col min="5143" max="5143" width="3.140625" style="2" customWidth="1"/>
    <col min="5144" max="5144" width="3.5703125" style="2" customWidth="1"/>
    <col min="5145" max="5146" width="3.42578125" style="2" customWidth="1"/>
    <col min="5147" max="5147" width="5.7109375" style="2" customWidth="1"/>
    <col min="5148" max="5148" width="3.85546875" style="2" customWidth="1"/>
    <col min="5149" max="5149" width="5.5703125" style="2" customWidth="1"/>
    <col min="5150" max="5150" width="6" style="2" customWidth="1"/>
    <col min="5151" max="5151" width="4.28515625" style="2" customWidth="1"/>
    <col min="5152" max="5152" width="7.140625" style="2" customWidth="1"/>
    <col min="5153" max="5153" width="4.7109375" style="2" customWidth="1"/>
    <col min="5154" max="5154" width="4.140625" style="2" customWidth="1"/>
    <col min="5155" max="5155" width="3.28515625" style="2" customWidth="1"/>
    <col min="5156" max="5157" width="9.140625" style="2"/>
    <col min="5158" max="5158" width="7.5703125" style="2" customWidth="1"/>
    <col min="5159" max="5161" width="9.140625" style="2"/>
    <col min="5162" max="5162" width="7.7109375" style="2" customWidth="1"/>
    <col min="5163" max="5163" width="9.140625" style="2"/>
    <col min="5164" max="5164" width="9.28515625" style="2" customWidth="1"/>
    <col min="5165" max="5165" width="8.28515625" style="2" customWidth="1"/>
    <col min="5166" max="5166" width="7.5703125" style="2" customWidth="1"/>
    <col min="5167" max="5169" width="9.140625" style="2"/>
    <col min="5170" max="5170" width="7.140625" style="2" customWidth="1"/>
    <col min="5171" max="5171" width="9.140625" style="2"/>
    <col min="5172" max="5172" width="7.42578125" style="2" customWidth="1"/>
    <col min="5173" max="5173" width="8" style="2" customWidth="1"/>
    <col min="5174" max="5174" width="7" style="2" customWidth="1"/>
    <col min="5175" max="5176" width="9.140625" style="2"/>
    <col min="5177" max="5177" width="3.7109375" style="2" customWidth="1"/>
    <col min="5178" max="5178" width="3.42578125" style="2" customWidth="1"/>
    <col min="5179" max="5377" width="9.140625" style="2"/>
    <col min="5378" max="5378" width="4.85546875" style="2" customWidth="1"/>
    <col min="5379" max="5379" width="7.140625" style="2" customWidth="1"/>
    <col min="5380" max="5380" width="9.140625" style="2"/>
    <col min="5381" max="5381" width="4.85546875" style="2" customWidth="1"/>
    <col min="5382" max="5382" width="3.7109375" style="2" customWidth="1"/>
    <col min="5383" max="5383" width="5.5703125" style="2" customWidth="1"/>
    <col min="5384" max="5384" width="5.85546875" style="2" customWidth="1"/>
    <col min="5385" max="5385" width="6.28515625" style="2" customWidth="1"/>
    <col min="5386" max="5386" width="5.5703125" style="2" customWidth="1"/>
    <col min="5387" max="5390" width="6.28515625" style="2" customWidth="1"/>
    <col min="5391" max="5391" width="4.140625" style="2" customWidth="1"/>
    <col min="5392" max="5392" width="6" style="2" customWidth="1"/>
    <col min="5393" max="5393" width="5.5703125" style="2" customWidth="1"/>
    <col min="5394" max="5394" width="4.85546875" style="2" customWidth="1"/>
    <col min="5395" max="5395" width="6.140625" style="2" customWidth="1"/>
    <col min="5396" max="5396" width="7.85546875" style="2" customWidth="1"/>
    <col min="5397" max="5397" width="2.7109375" style="2" customWidth="1"/>
    <col min="5398" max="5398" width="3.42578125" style="2" customWidth="1"/>
    <col min="5399" max="5399" width="3.140625" style="2" customWidth="1"/>
    <col min="5400" max="5400" width="3.5703125" style="2" customWidth="1"/>
    <col min="5401" max="5402" width="3.42578125" style="2" customWidth="1"/>
    <col min="5403" max="5403" width="5.7109375" style="2" customWidth="1"/>
    <col min="5404" max="5404" width="3.85546875" style="2" customWidth="1"/>
    <col min="5405" max="5405" width="5.5703125" style="2" customWidth="1"/>
    <col min="5406" max="5406" width="6" style="2" customWidth="1"/>
    <col min="5407" max="5407" width="4.28515625" style="2" customWidth="1"/>
    <col min="5408" max="5408" width="7.140625" style="2" customWidth="1"/>
    <col min="5409" max="5409" width="4.7109375" style="2" customWidth="1"/>
    <col min="5410" max="5410" width="4.140625" style="2" customWidth="1"/>
    <col min="5411" max="5411" width="3.28515625" style="2" customWidth="1"/>
    <col min="5412" max="5413" width="9.140625" style="2"/>
    <col min="5414" max="5414" width="7.5703125" style="2" customWidth="1"/>
    <col min="5415" max="5417" width="9.140625" style="2"/>
    <col min="5418" max="5418" width="7.7109375" style="2" customWidth="1"/>
    <col min="5419" max="5419" width="9.140625" style="2"/>
    <col min="5420" max="5420" width="9.28515625" style="2" customWidth="1"/>
    <col min="5421" max="5421" width="8.28515625" style="2" customWidth="1"/>
    <col min="5422" max="5422" width="7.5703125" style="2" customWidth="1"/>
    <col min="5423" max="5425" width="9.140625" style="2"/>
    <col min="5426" max="5426" width="7.140625" style="2" customWidth="1"/>
    <col min="5427" max="5427" width="9.140625" style="2"/>
    <col min="5428" max="5428" width="7.42578125" style="2" customWidth="1"/>
    <col min="5429" max="5429" width="8" style="2" customWidth="1"/>
    <col min="5430" max="5430" width="7" style="2" customWidth="1"/>
    <col min="5431" max="5432" width="9.140625" style="2"/>
    <col min="5433" max="5433" width="3.7109375" style="2" customWidth="1"/>
    <col min="5434" max="5434" width="3.42578125" style="2" customWidth="1"/>
    <col min="5435" max="5633" width="9.140625" style="2"/>
    <col min="5634" max="5634" width="4.85546875" style="2" customWidth="1"/>
    <col min="5635" max="5635" width="7.140625" style="2" customWidth="1"/>
    <col min="5636" max="5636" width="9.140625" style="2"/>
    <col min="5637" max="5637" width="4.85546875" style="2" customWidth="1"/>
    <col min="5638" max="5638" width="3.7109375" style="2" customWidth="1"/>
    <col min="5639" max="5639" width="5.5703125" style="2" customWidth="1"/>
    <col min="5640" max="5640" width="5.85546875" style="2" customWidth="1"/>
    <col min="5641" max="5641" width="6.28515625" style="2" customWidth="1"/>
    <col min="5642" max="5642" width="5.5703125" style="2" customWidth="1"/>
    <col min="5643" max="5646" width="6.28515625" style="2" customWidth="1"/>
    <col min="5647" max="5647" width="4.140625" style="2" customWidth="1"/>
    <col min="5648" max="5648" width="6" style="2" customWidth="1"/>
    <col min="5649" max="5649" width="5.5703125" style="2" customWidth="1"/>
    <col min="5650" max="5650" width="4.85546875" style="2" customWidth="1"/>
    <col min="5651" max="5651" width="6.140625" style="2" customWidth="1"/>
    <col min="5652" max="5652" width="7.85546875" style="2" customWidth="1"/>
    <col min="5653" max="5653" width="2.7109375" style="2" customWidth="1"/>
    <col min="5654" max="5654" width="3.42578125" style="2" customWidth="1"/>
    <col min="5655" max="5655" width="3.140625" style="2" customWidth="1"/>
    <col min="5656" max="5656" width="3.5703125" style="2" customWidth="1"/>
    <col min="5657" max="5658" width="3.42578125" style="2" customWidth="1"/>
    <col min="5659" max="5659" width="5.7109375" style="2" customWidth="1"/>
    <col min="5660" max="5660" width="3.85546875" style="2" customWidth="1"/>
    <col min="5661" max="5661" width="5.5703125" style="2" customWidth="1"/>
    <col min="5662" max="5662" width="6" style="2" customWidth="1"/>
    <col min="5663" max="5663" width="4.28515625" style="2" customWidth="1"/>
    <col min="5664" max="5664" width="7.140625" style="2" customWidth="1"/>
    <col min="5665" max="5665" width="4.7109375" style="2" customWidth="1"/>
    <col min="5666" max="5666" width="4.140625" style="2" customWidth="1"/>
    <col min="5667" max="5667" width="3.28515625" style="2" customWidth="1"/>
    <col min="5668" max="5669" width="9.140625" style="2"/>
    <col min="5670" max="5670" width="7.5703125" style="2" customWidth="1"/>
    <col min="5671" max="5673" width="9.140625" style="2"/>
    <col min="5674" max="5674" width="7.7109375" style="2" customWidth="1"/>
    <col min="5675" max="5675" width="9.140625" style="2"/>
    <col min="5676" max="5676" width="9.28515625" style="2" customWidth="1"/>
    <col min="5677" max="5677" width="8.28515625" style="2" customWidth="1"/>
    <col min="5678" max="5678" width="7.5703125" style="2" customWidth="1"/>
    <col min="5679" max="5681" width="9.140625" style="2"/>
    <col min="5682" max="5682" width="7.140625" style="2" customWidth="1"/>
    <col min="5683" max="5683" width="9.140625" style="2"/>
    <col min="5684" max="5684" width="7.42578125" style="2" customWidth="1"/>
    <col min="5685" max="5685" width="8" style="2" customWidth="1"/>
    <col min="5686" max="5686" width="7" style="2" customWidth="1"/>
    <col min="5687" max="5688" width="9.140625" style="2"/>
    <col min="5689" max="5689" width="3.7109375" style="2" customWidth="1"/>
    <col min="5690" max="5690" width="3.42578125" style="2" customWidth="1"/>
    <col min="5691" max="5889" width="9.140625" style="2"/>
    <col min="5890" max="5890" width="4.85546875" style="2" customWidth="1"/>
    <col min="5891" max="5891" width="7.140625" style="2" customWidth="1"/>
    <col min="5892" max="5892" width="9.140625" style="2"/>
    <col min="5893" max="5893" width="4.85546875" style="2" customWidth="1"/>
    <col min="5894" max="5894" width="3.7109375" style="2" customWidth="1"/>
    <col min="5895" max="5895" width="5.5703125" style="2" customWidth="1"/>
    <col min="5896" max="5896" width="5.85546875" style="2" customWidth="1"/>
    <col min="5897" max="5897" width="6.28515625" style="2" customWidth="1"/>
    <col min="5898" max="5898" width="5.5703125" style="2" customWidth="1"/>
    <col min="5899" max="5902" width="6.28515625" style="2" customWidth="1"/>
    <col min="5903" max="5903" width="4.140625" style="2" customWidth="1"/>
    <col min="5904" max="5904" width="6" style="2" customWidth="1"/>
    <col min="5905" max="5905" width="5.5703125" style="2" customWidth="1"/>
    <col min="5906" max="5906" width="4.85546875" style="2" customWidth="1"/>
    <col min="5907" max="5907" width="6.140625" style="2" customWidth="1"/>
    <col min="5908" max="5908" width="7.85546875" style="2" customWidth="1"/>
    <col min="5909" max="5909" width="2.7109375" style="2" customWidth="1"/>
    <col min="5910" max="5910" width="3.42578125" style="2" customWidth="1"/>
    <col min="5911" max="5911" width="3.140625" style="2" customWidth="1"/>
    <col min="5912" max="5912" width="3.5703125" style="2" customWidth="1"/>
    <col min="5913" max="5914" width="3.42578125" style="2" customWidth="1"/>
    <col min="5915" max="5915" width="5.7109375" style="2" customWidth="1"/>
    <col min="5916" max="5916" width="3.85546875" style="2" customWidth="1"/>
    <col min="5917" max="5917" width="5.5703125" style="2" customWidth="1"/>
    <col min="5918" max="5918" width="6" style="2" customWidth="1"/>
    <col min="5919" max="5919" width="4.28515625" style="2" customWidth="1"/>
    <col min="5920" max="5920" width="7.140625" style="2" customWidth="1"/>
    <col min="5921" max="5921" width="4.7109375" style="2" customWidth="1"/>
    <col min="5922" max="5922" width="4.140625" style="2" customWidth="1"/>
    <col min="5923" max="5923" width="3.28515625" style="2" customWidth="1"/>
    <col min="5924" max="5925" width="9.140625" style="2"/>
    <col min="5926" max="5926" width="7.5703125" style="2" customWidth="1"/>
    <col min="5927" max="5929" width="9.140625" style="2"/>
    <col min="5930" max="5930" width="7.7109375" style="2" customWidth="1"/>
    <col min="5931" max="5931" width="9.140625" style="2"/>
    <col min="5932" max="5932" width="9.28515625" style="2" customWidth="1"/>
    <col min="5933" max="5933" width="8.28515625" style="2" customWidth="1"/>
    <col min="5934" max="5934" width="7.5703125" style="2" customWidth="1"/>
    <col min="5935" max="5937" width="9.140625" style="2"/>
    <col min="5938" max="5938" width="7.140625" style="2" customWidth="1"/>
    <col min="5939" max="5939" width="9.140625" style="2"/>
    <col min="5940" max="5940" width="7.42578125" style="2" customWidth="1"/>
    <col min="5941" max="5941" width="8" style="2" customWidth="1"/>
    <col min="5942" max="5942" width="7" style="2" customWidth="1"/>
    <col min="5943" max="5944" width="9.140625" style="2"/>
    <col min="5945" max="5945" width="3.7109375" style="2" customWidth="1"/>
    <col min="5946" max="5946" width="3.42578125" style="2" customWidth="1"/>
    <col min="5947" max="6145" width="9.140625" style="2"/>
    <col min="6146" max="6146" width="4.85546875" style="2" customWidth="1"/>
    <col min="6147" max="6147" width="7.140625" style="2" customWidth="1"/>
    <col min="6148" max="6148" width="9.140625" style="2"/>
    <col min="6149" max="6149" width="4.85546875" style="2" customWidth="1"/>
    <col min="6150" max="6150" width="3.7109375" style="2" customWidth="1"/>
    <col min="6151" max="6151" width="5.5703125" style="2" customWidth="1"/>
    <col min="6152" max="6152" width="5.85546875" style="2" customWidth="1"/>
    <col min="6153" max="6153" width="6.28515625" style="2" customWidth="1"/>
    <col min="6154" max="6154" width="5.5703125" style="2" customWidth="1"/>
    <col min="6155" max="6158" width="6.28515625" style="2" customWidth="1"/>
    <col min="6159" max="6159" width="4.140625" style="2" customWidth="1"/>
    <col min="6160" max="6160" width="6" style="2" customWidth="1"/>
    <col min="6161" max="6161" width="5.5703125" style="2" customWidth="1"/>
    <col min="6162" max="6162" width="4.85546875" style="2" customWidth="1"/>
    <col min="6163" max="6163" width="6.140625" style="2" customWidth="1"/>
    <col min="6164" max="6164" width="7.85546875" style="2" customWidth="1"/>
    <col min="6165" max="6165" width="2.7109375" style="2" customWidth="1"/>
    <col min="6166" max="6166" width="3.42578125" style="2" customWidth="1"/>
    <col min="6167" max="6167" width="3.140625" style="2" customWidth="1"/>
    <col min="6168" max="6168" width="3.5703125" style="2" customWidth="1"/>
    <col min="6169" max="6170" width="3.42578125" style="2" customWidth="1"/>
    <col min="6171" max="6171" width="5.7109375" style="2" customWidth="1"/>
    <col min="6172" max="6172" width="3.85546875" style="2" customWidth="1"/>
    <col min="6173" max="6173" width="5.5703125" style="2" customWidth="1"/>
    <col min="6174" max="6174" width="6" style="2" customWidth="1"/>
    <col min="6175" max="6175" width="4.28515625" style="2" customWidth="1"/>
    <col min="6176" max="6176" width="7.140625" style="2" customWidth="1"/>
    <col min="6177" max="6177" width="4.7109375" style="2" customWidth="1"/>
    <col min="6178" max="6178" width="4.140625" style="2" customWidth="1"/>
    <col min="6179" max="6179" width="3.28515625" style="2" customWidth="1"/>
    <col min="6180" max="6181" width="9.140625" style="2"/>
    <col min="6182" max="6182" width="7.5703125" style="2" customWidth="1"/>
    <col min="6183" max="6185" width="9.140625" style="2"/>
    <col min="6186" max="6186" width="7.7109375" style="2" customWidth="1"/>
    <col min="6187" max="6187" width="9.140625" style="2"/>
    <col min="6188" max="6188" width="9.28515625" style="2" customWidth="1"/>
    <col min="6189" max="6189" width="8.28515625" style="2" customWidth="1"/>
    <col min="6190" max="6190" width="7.5703125" style="2" customWidth="1"/>
    <col min="6191" max="6193" width="9.140625" style="2"/>
    <col min="6194" max="6194" width="7.140625" style="2" customWidth="1"/>
    <col min="6195" max="6195" width="9.140625" style="2"/>
    <col min="6196" max="6196" width="7.42578125" style="2" customWidth="1"/>
    <col min="6197" max="6197" width="8" style="2" customWidth="1"/>
    <col min="6198" max="6198" width="7" style="2" customWidth="1"/>
    <col min="6199" max="6200" width="9.140625" style="2"/>
    <col min="6201" max="6201" width="3.7109375" style="2" customWidth="1"/>
    <col min="6202" max="6202" width="3.42578125" style="2" customWidth="1"/>
    <col min="6203" max="6401" width="9.140625" style="2"/>
    <col min="6402" max="6402" width="4.85546875" style="2" customWidth="1"/>
    <col min="6403" max="6403" width="7.140625" style="2" customWidth="1"/>
    <col min="6404" max="6404" width="9.140625" style="2"/>
    <col min="6405" max="6405" width="4.85546875" style="2" customWidth="1"/>
    <col min="6406" max="6406" width="3.7109375" style="2" customWidth="1"/>
    <col min="6407" max="6407" width="5.5703125" style="2" customWidth="1"/>
    <col min="6408" max="6408" width="5.85546875" style="2" customWidth="1"/>
    <col min="6409" max="6409" width="6.28515625" style="2" customWidth="1"/>
    <col min="6410" max="6410" width="5.5703125" style="2" customWidth="1"/>
    <col min="6411" max="6414" width="6.28515625" style="2" customWidth="1"/>
    <col min="6415" max="6415" width="4.140625" style="2" customWidth="1"/>
    <col min="6416" max="6416" width="6" style="2" customWidth="1"/>
    <col min="6417" max="6417" width="5.5703125" style="2" customWidth="1"/>
    <col min="6418" max="6418" width="4.85546875" style="2" customWidth="1"/>
    <col min="6419" max="6419" width="6.140625" style="2" customWidth="1"/>
    <col min="6420" max="6420" width="7.85546875" style="2" customWidth="1"/>
    <col min="6421" max="6421" width="2.7109375" style="2" customWidth="1"/>
    <col min="6422" max="6422" width="3.42578125" style="2" customWidth="1"/>
    <col min="6423" max="6423" width="3.140625" style="2" customWidth="1"/>
    <col min="6424" max="6424" width="3.5703125" style="2" customWidth="1"/>
    <col min="6425" max="6426" width="3.42578125" style="2" customWidth="1"/>
    <col min="6427" max="6427" width="5.7109375" style="2" customWidth="1"/>
    <col min="6428" max="6428" width="3.85546875" style="2" customWidth="1"/>
    <col min="6429" max="6429" width="5.5703125" style="2" customWidth="1"/>
    <col min="6430" max="6430" width="6" style="2" customWidth="1"/>
    <col min="6431" max="6431" width="4.28515625" style="2" customWidth="1"/>
    <col min="6432" max="6432" width="7.140625" style="2" customWidth="1"/>
    <col min="6433" max="6433" width="4.7109375" style="2" customWidth="1"/>
    <col min="6434" max="6434" width="4.140625" style="2" customWidth="1"/>
    <col min="6435" max="6435" width="3.28515625" style="2" customWidth="1"/>
    <col min="6436" max="6437" width="9.140625" style="2"/>
    <col min="6438" max="6438" width="7.5703125" style="2" customWidth="1"/>
    <col min="6439" max="6441" width="9.140625" style="2"/>
    <col min="6442" max="6442" width="7.7109375" style="2" customWidth="1"/>
    <col min="6443" max="6443" width="9.140625" style="2"/>
    <col min="6444" max="6444" width="9.28515625" style="2" customWidth="1"/>
    <col min="6445" max="6445" width="8.28515625" style="2" customWidth="1"/>
    <col min="6446" max="6446" width="7.5703125" style="2" customWidth="1"/>
    <col min="6447" max="6449" width="9.140625" style="2"/>
    <col min="6450" max="6450" width="7.140625" style="2" customWidth="1"/>
    <col min="6451" max="6451" width="9.140625" style="2"/>
    <col min="6452" max="6452" width="7.42578125" style="2" customWidth="1"/>
    <col min="6453" max="6453" width="8" style="2" customWidth="1"/>
    <col min="6454" max="6454" width="7" style="2" customWidth="1"/>
    <col min="6455" max="6456" width="9.140625" style="2"/>
    <col min="6457" max="6457" width="3.7109375" style="2" customWidth="1"/>
    <col min="6458" max="6458" width="3.42578125" style="2" customWidth="1"/>
    <col min="6459" max="6657" width="9.140625" style="2"/>
    <col min="6658" max="6658" width="4.85546875" style="2" customWidth="1"/>
    <col min="6659" max="6659" width="7.140625" style="2" customWidth="1"/>
    <col min="6660" max="6660" width="9.140625" style="2"/>
    <col min="6661" max="6661" width="4.85546875" style="2" customWidth="1"/>
    <col min="6662" max="6662" width="3.7109375" style="2" customWidth="1"/>
    <col min="6663" max="6663" width="5.5703125" style="2" customWidth="1"/>
    <col min="6664" max="6664" width="5.85546875" style="2" customWidth="1"/>
    <col min="6665" max="6665" width="6.28515625" style="2" customWidth="1"/>
    <col min="6666" max="6666" width="5.5703125" style="2" customWidth="1"/>
    <col min="6667" max="6670" width="6.28515625" style="2" customWidth="1"/>
    <col min="6671" max="6671" width="4.140625" style="2" customWidth="1"/>
    <col min="6672" max="6672" width="6" style="2" customWidth="1"/>
    <col min="6673" max="6673" width="5.5703125" style="2" customWidth="1"/>
    <col min="6674" max="6674" width="4.85546875" style="2" customWidth="1"/>
    <col min="6675" max="6675" width="6.140625" style="2" customWidth="1"/>
    <col min="6676" max="6676" width="7.85546875" style="2" customWidth="1"/>
    <col min="6677" max="6677" width="2.7109375" style="2" customWidth="1"/>
    <col min="6678" max="6678" width="3.42578125" style="2" customWidth="1"/>
    <col min="6679" max="6679" width="3.140625" style="2" customWidth="1"/>
    <col min="6680" max="6680" width="3.5703125" style="2" customWidth="1"/>
    <col min="6681" max="6682" width="3.42578125" style="2" customWidth="1"/>
    <col min="6683" max="6683" width="5.7109375" style="2" customWidth="1"/>
    <col min="6684" max="6684" width="3.85546875" style="2" customWidth="1"/>
    <col min="6685" max="6685" width="5.5703125" style="2" customWidth="1"/>
    <col min="6686" max="6686" width="6" style="2" customWidth="1"/>
    <col min="6687" max="6687" width="4.28515625" style="2" customWidth="1"/>
    <col min="6688" max="6688" width="7.140625" style="2" customWidth="1"/>
    <col min="6689" max="6689" width="4.7109375" style="2" customWidth="1"/>
    <col min="6690" max="6690" width="4.140625" style="2" customWidth="1"/>
    <col min="6691" max="6691" width="3.28515625" style="2" customWidth="1"/>
    <col min="6692" max="6693" width="9.140625" style="2"/>
    <col min="6694" max="6694" width="7.5703125" style="2" customWidth="1"/>
    <col min="6695" max="6697" width="9.140625" style="2"/>
    <col min="6698" max="6698" width="7.7109375" style="2" customWidth="1"/>
    <col min="6699" max="6699" width="9.140625" style="2"/>
    <col min="6700" max="6700" width="9.28515625" style="2" customWidth="1"/>
    <col min="6701" max="6701" width="8.28515625" style="2" customWidth="1"/>
    <col min="6702" max="6702" width="7.5703125" style="2" customWidth="1"/>
    <col min="6703" max="6705" width="9.140625" style="2"/>
    <col min="6706" max="6706" width="7.140625" style="2" customWidth="1"/>
    <col min="6707" max="6707" width="9.140625" style="2"/>
    <col min="6708" max="6708" width="7.42578125" style="2" customWidth="1"/>
    <col min="6709" max="6709" width="8" style="2" customWidth="1"/>
    <col min="6710" max="6710" width="7" style="2" customWidth="1"/>
    <col min="6711" max="6712" width="9.140625" style="2"/>
    <col min="6713" max="6713" width="3.7109375" style="2" customWidth="1"/>
    <col min="6714" max="6714" width="3.42578125" style="2" customWidth="1"/>
    <col min="6715" max="6913" width="9.140625" style="2"/>
    <col min="6914" max="6914" width="4.85546875" style="2" customWidth="1"/>
    <col min="6915" max="6915" width="7.140625" style="2" customWidth="1"/>
    <col min="6916" max="6916" width="9.140625" style="2"/>
    <col min="6917" max="6917" width="4.85546875" style="2" customWidth="1"/>
    <col min="6918" max="6918" width="3.7109375" style="2" customWidth="1"/>
    <col min="6919" max="6919" width="5.5703125" style="2" customWidth="1"/>
    <col min="6920" max="6920" width="5.85546875" style="2" customWidth="1"/>
    <col min="6921" max="6921" width="6.28515625" style="2" customWidth="1"/>
    <col min="6922" max="6922" width="5.5703125" style="2" customWidth="1"/>
    <col min="6923" max="6926" width="6.28515625" style="2" customWidth="1"/>
    <col min="6927" max="6927" width="4.140625" style="2" customWidth="1"/>
    <col min="6928" max="6928" width="6" style="2" customWidth="1"/>
    <col min="6929" max="6929" width="5.5703125" style="2" customWidth="1"/>
    <col min="6930" max="6930" width="4.85546875" style="2" customWidth="1"/>
    <col min="6931" max="6931" width="6.140625" style="2" customWidth="1"/>
    <col min="6932" max="6932" width="7.85546875" style="2" customWidth="1"/>
    <col min="6933" max="6933" width="2.7109375" style="2" customWidth="1"/>
    <col min="6934" max="6934" width="3.42578125" style="2" customWidth="1"/>
    <col min="6935" max="6935" width="3.140625" style="2" customWidth="1"/>
    <col min="6936" max="6936" width="3.5703125" style="2" customWidth="1"/>
    <col min="6937" max="6938" width="3.42578125" style="2" customWidth="1"/>
    <col min="6939" max="6939" width="5.7109375" style="2" customWidth="1"/>
    <col min="6940" max="6940" width="3.85546875" style="2" customWidth="1"/>
    <col min="6941" max="6941" width="5.5703125" style="2" customWidth="1"/>
    <col min="6942" max="6942" width="6" style="2" customWidth="1"/>
    <col min="6943" max="6943" width="4.28515625" style="2" customWidth="1"/>
    <col min="6944" max="6944" width="7.140625" style="2" customWidth="1"/>
    <col min="6945" max="6945" width="4.7109375" style="2" customWidth="1"/>
    <col min="6946" max="6946" width="4.140625" style="2" customWidth="1"/>
    <col min="6947" max="6947" width="3.28515625" style="2" customWidth="1"/>
    <col min="6948" max="6949" width="9.140625" style="2"/>
    <col min="6950" max="6950" width="7.5703125" style="2" customWidth="1"/>
    <col min="6951" max="6953" width="9.140625" style="2"/>
    <col min="6954" max="6954" width="7.7109375" style="2" customWidth="1"/>
    <col min="6955" max="6955" width="9.140625" style="2"/>
    <col min="6956" max="6956" width="9.28515625" style="2" customWidth="1"/>
    <col min="6957" max="6957" width="8.28515625" style="2" customWidth="1"/>
    <col min="6958" max="6958" width="7.5703125" style="2" customWidth="1"/>
    <col min="6959" max="6961" width="9.140625" style="2"/>
    <col min="6962" max="6962" width="7.140625" style="2" customWidth="1"/>
    <col min="6963" max="6963" width="9.140625" style="2"/>
    <col min="6964" max="6964" width="7.42578125" style="2" customWidth="1"/>
    <col min="6965" max="6965" width="8" style="2" customWidth="1"/>
    <col min="6966" max="6966" width="7" style="2" customWidth="1"/>
    <col min="6967" max="6968" width="9.140625" style="2"/>
    <col min="6969" max="6969" width="3.7109375" style="2" customWidth="1"/>
    <col min="6970" max="6970" width="3.42578125" style="2" customWidth="1"/>
    <col min="6971" max="7169" width="9.140625" style="2"/>
    <col min="7170" max="7170" width="4.85546875" style="2" customWidth="1"/>
    <col min="7171" max="7171" width="7.140625" style="2" customWidth="1"/>
    <col min="7172" max="7172" width="9.140625" style="2"/>
    <col min="7173" max="7173" width="4.85546875" style="2" customWidth="1"/>
    <col min="7174" max="7174" width="3.7109375" style="2" customWidth="1"/>
    <col min="7175" max="7175" width="5.5703125" style="2" customWidth="1"/>
    <col min="7176" max="7176" width="5.85546875" style="2" customWidth="1"/>
    <col min="7177" max="7177" width="6.28515625" style="2" customWidth="1"/>
    <col min="7178" max="7178" width="5.5703125" style="2" customWidth="1"/>
    <col min="7179" max="7182" width="6.28515625" style="2" customWidth="1"/>
    <col min="7183" max="7183" width="4.140625" style="2" customWidth="1"/>
    <col min="7184" max="7184" width="6" style="2" customWidth="1"/>
    <col min="7185" max="7185" width="5.5703125" style="2" customWidth="1"/>
    <col min="7186" max="7186" width="4.85546875" style="2" customWidth="1"/>
    <col min="7187" max="7187" width="6.140625" style="2" customWidth="1"/>
    <col min="7188" max="7188" width="7.85546875" style="2" customWidth="1"/>
    <col min="7189" max="7189" width="2.7109375" style="2" customWidth="1"/>
    <col min="7190" max="7190" width="3.42578125" style="2" customWidth="1"/>
    <col min="7191" max="7191" width="3.140625" style="2" customWidth="1"/>
    <col min="7192" max="7192" width="3.5703125" style="2" customWidth="1"/>
    <col min="7193" max="7194" width="3.42578125" style="2" customWidth="1"/>
    <col min="7195" max="7195" width="5.7109375" style="2" customWidth="1"/>
    <col min="7196" max="7196" width="3.85546875" style="2" customWidth="1"/>
    <col min="7197" max="7197" width="5.5703125" style="2" customWidth="1"/>
    <col min="7198" max="7198" width="6" style="2" customWidth="1"/>
    <col min="7199" max="7199" width="4.28515625" style="2" customWidth="1"/>
    <col min="7200" max="7200" width="7.140625" style="2" customWidth="1"/>
    <col min="7201" max="7201" width="4.7109375" style="2" customWidth="1"/>
    <col min="7202" max="7202" width="4.140625" style="2" customWidth="1"/>
    <col min="7203" max="7203" width="3.28515625" style="2" customWidth="1"/>
    <col min="7204" max="7205" width="9.140625" style="2"/>
    <col min="7206" max="7206" width="7.5703125" style="2" customWidth="1"/>
    <col min="7207" max="7209" width="9.140625" style="2"/>
    <col min="7210" max="7210" width="7.7109375" style="2" customWidth="1"/>
    <col min="7211" max="7211" width="9.140625" style="2"/>
    <col min="7212" max="7212" width="9.28515625" style="2" customWidth="1"/>
    <col min="7213" max="7213" width="8.28515625" style="2" customWidth="1"/>
    <col min="7214" max="7214" width="7.5703125" style="2" customWidth="1"/>
    <col min="7215" max="7217" width="9.140625" style="2"/>
    <col min="7218" max="7218" width="7.140625" style="2" customWidth="1"/>
    <col min="7219" max="7219" width="9.140625" style="2"/>
    <col min="7220" max="7220" width="7.42578125" style="2" customWidth="1"/>
    <col min="7221" max="7221" width="8" style="2" customWidth="1"/>
    <col min="7222" max="7222" width="7" style="2" customWidth="1"/>
    <col min="7223" max="7224" width="9.140625" style="2"/>
    <col min="7225" max="7225" width="3.7109375" style="2" customWidth="1"/>
    <col min="7226" max="7226" width="3.42578125" style="2" customWidth="1"/>
    <col min="7227" max="7425" width="9.140625" style="2"/>
    <col min="7426" max="7426" width="4.85546875" style="2" customWidth="1"/>
    <col min="7427" max="7427" width="7.140625" style="2" customWidth="1"/>
    <col min="7428" max="7428" width="9.140625" style="2"/>
    <col min="7429" max="7429" width="4.85546875" style="2" customWidth="1"/>
    <col min="7430" max="7430" width="3.7109375" style="2" customWidth="1"/>
    <col min="7431" max="7431" width="5.5703125" style="2" customWidth="1"/>
    <col min="7432" max="7432" width="5.85546875" style="2" customWidth="1"/>
    <col min="7433" max="7433" width="6.28515625" style="2" customWidth="1"/>
    <col min="7434" max="7434" width="5.5703125" style="2" customWidth="1"/>
    <col min="7435" max="7438" width="6.28515625" style="2" customWidth="1"/>
    <col min="7439" max="7439" width="4.140625" style="2" customWidth="1"/>
    <col min="7440" max="7440" width="6" style="2" customWidth="1"/>
    <col min="7441" max="7441" width="5.5703125" style="2" customWidth="1"/>
    <col min="7442" max="7442" width="4.85546875" style="2" customWidth="1"/>
    <col min="7443" max="7443" width="6.140625" style="2" customWidth="1"/>
    <col min="7444" max="7444" width="7.85546875" style="2" customWidth="1"/>
    <col min="7445" max="7445" width="2.7109375" style="2" customWidth="1"/>
    <col min="7446" max="7446" width="3.42578125" style="2" customWidth="1"/>
    <col min="7447" max="7447" width="3.140625" style="2" customWidth="1"/>
    <col min="7448" max="7448" width="3.5703125" style="2" customWidth="1"/>
    <col min="7449" max="7450" width="3.42578125" style="2" customWidth="1"/>
    <col min="7451" max="7451" width="5.7109375" style="2" customWidth="1"/>
    <col min="7452" max="7452" width="3.85546875" style="2" customWidth="1"/>
    <col min="7453" max="7453" width="5.5703125" style="2" customWidth="1"/>
    <col min="7454" max="7454" width="6" style="2" customWidth="1"/>
    <col min="7455" max="7455" width="4.28515625" style="2" customWidth="1"/>
    <col min="7456" max="7456" width="7.140625" style="2" customWidth="1"/>
    <col min="7457" max="7457" width="4.7109375" style="2" customWidth="1"/>
    <col min="7458" max="7458" width="4.140625" style="2" customWidth="1"/>
    <col min="7459" max="7459" width="3.28515625" style="2" customWidth="1"/>
    <col min="7460" max="7461" width="9.140625" style="2"/>
    <col min="7462" max="7462" width="7.5703125" style="2" customWidth="1"/>
    <col min="7463" max="7465" width="9.140625" style="2"/>
    <col min="7466" max="7466" width="7.7109375" style="2" customWidth="1"/>
    <col min="7467" max="7467" width="9.140625" style="2"/>
    <col min="7468" max="7468" width="9.28515625" style="2" customWidth="1"/>
    <col min="7469" max="7469" width="8.28515625" style="2" customWidth="1"/>
    <col min="7470" max="7470" width="7.5703125" style="2" customWidth="1"/>
    <col min="7471" max="7473" width="9.140625" style="2"/>
    <col min="7474" max="7474" width="7.140625" style="2" customWidth="1"/>
    <col min="7475" max="7475" width="9.140625" style="2"/>
    <col min="7476" max="7476" width="7.42578125" style="2" customWidth="1"/>
    <col min="7477" max="7477" width="8" style="2" customWidth="1"/>
    <col min="7478" max="7478" width="7" style="2" customWidth="1"/>
    <col min="7479" max="7480" width="9.140625" style="2"/>
    <col min="7481" max="7481" width="3.7109375" style="2" customWidth="1"/>
    <col min="7482" max="7482" width="3.42578125" style="2" customWidth="1"/>
    <col min="7483" max="7681" width="9.140625" style="2"/>
    <col min="7682" max="7682" width="4.85546875" style="2" customWidth="1"/>
    <col min="7683" max="7683" width="7.140625" style="2" customWidth="1"/>
    <col min="7684" max="7684" width="9.140625" style="2"/>
    <col min="7685" max="7685" width="4.85546875" style="2" customWidth="1"/>
    <col min="7686" max="7686" width="3.7109375" style="2" customWidth="1"/>
    <col min="7687" max="7687" width="5.5703125" style="2" customWidth="1"/>
    <col min="7688" max="7688" width="5.85546875" style="2" customWidth="1"/>
    <col min="7689" max="7689" width="6.28515625" style="2" customWidth="1"/>
    <col min="7690" max="7690" width="5.5703125" style="2" customWidth="1"/>
    <col min="7691" max="7694" width="6.28515625" style="2" customWidth="1"/>
    <col min="7695" max="7695" width="4.140625" style="2" customWidth="1"/>
    <col min="7696" max="7696" width="6" style="2" customWidth="1"/>
    <col min="7697" max="7697" width="5.5703125" style="2" customWidth="1"/>
    <col min="7698" max="7698" width="4.85546875" style="2" customWidth="1"/>
    <col min="7699" max="7699" width="6.140625" style="2" customWidth="1"/>
    <col min="7700" max="7700" width="7.85546875" style="2" customWidth="1"/>
    <col min="7701" max="7701" width="2.7109375" style="2" customWidth="1"/>
    <col min="7702" max="7702" width="3.42578125" style="2" customWidth="1"/>
    <col min="7703" max="7703" width="3.140625" style="2" customWidth="1"/>
    <col min="7704" max="7704" width="3.5703125" style="2" customWidth="1"/>
    <col min="7705" max="7706" width="3.42578125" style="2" customWidth="1"/>
    <col min="7707" max="7707" width="5.7109375" style="2" customWidth="1"/>
    <col min="7708" max="7708" width="3.85546875" style="2" customWidth="1"/>
    <col min="7709" max="7709" width="5.5703125" style="2" customWidth="1"/>
    <col min="7710" max="7710" width="6" style="2" customWidth="1"/>
    <col min="7711" max="7711" width="4.28515625" style="2" customWidth="1"/>
    <col min="7712" max="7712" width="7.140625" style="2" customWidth="1"/>
    <col min="7713" max="7713" width="4.7109375" style="2" customWidth="1"/>
    <col min="7714" max="7714" width="4.140625" style="2" customWidth="1"/>
    <col min="7715" max="7715" width="3.28515625" style="2" customWidth="1"/>
    <col min="7716" max="7717" width="9.140625" style="2"/>
    <col min="7718" max="7718" width="7.5703125" style="2" customWidth="1"/>
    <col min="7719" max="7721" width="9.140625" style="2"/>
    <col min="7722" max="7722" width="7.7109375" style="2" customWidth="1"/>
    <col min="7723" max="7723" width="9.140625" style="2"/>
    <col min="7724" max="7724" width="9.28515625" style="2" customWidth="1"/>
    <col min="7725" max="7725" width="8.28515625" style="2" customWidth="1"/>
    <col min="7726" max="7726" width="7.5703125" style="2" customWidth="1"/>
    <col min="7727" max="7729" width="9.140625" style="2"/>
    <col min="7730" max="7730" width="7.140625" style="2" customWidth="1"/>
    <col min="7731" max="7731" width="9.140625" style="2"/>
    <col min="7732" max="7732" width="7.42578125" style="2" customWidth="1"/>
    <col min="7733" max="7733" width="8" style="2" customWidth="1"/>
    <col min="7734" max="7734" width="7" style="2" customWidth="1"/>
    <col min="7735" max="7736" width="9.140625" style="2"/>
    <col min="7737" max="7737" width="3.7109375" style="2" customWidth="1"/>
    <col min="7738" max="7738" width="3.42578125" style="2" customWidth="1"/>
    <col min="7739" max="7937" width="9.140625" style="2"/>
    <col min="7938" max="7938" width="4.85546875" style="2" customWidth="1"/>
    <col min="7939" max="7939" width="7.140625" style="2" customWidth="1"/>
    <col min="7940" max="7940" width="9.140625" style="2"/>
    <col min="7941" max="7941" width="4.85546875" style="2" customWidth="1"/>
    <col min="7942" max="7942" width="3.7109375" style="2" customWidth="1"/>
    <col min="7943" max="7943" width="5.5703125" style="2" customWidth="1"/>
    <col min="7944" max="7944" width="5.85546875" style="2" customWidth="1"/>
    <col min="7945" max="7945" width="6.28515625" style="2" customWidth="1"/>
    <col min="7946" max="7946" width="5.5703125" style="2" customWidth="1"/>
    <col min="7947" max="7950" width="6.28515625" style="2" customWidth="1"/>
    <col min="7951" max="7951" width="4.140625" style="2" customWidth="1"/>
    <col min="7952" max="7952" width="6" style="2" customWidth="1"/>
    <col min="7953" max="7953" width="5.5703125" style="2" customWidth="1"/>
    <col min="7954" max="7954" width="4.85546875" style="2" customWidth="1"/>
    <col min="7955" max="7955" width="6.140625" style="2" customWidth="1"/>
    <col min="7956" max="7956" width="7.85546875" style="2" customWidth="1"/>
    <col min="7957" max="7957" width="2.7109375" style="2" customWidth="1"/>
    <col min="7958" max="7958" width="3.42578125" style="2" customWidth="1"/>
    <col min="7959" max="7959" width="3.140625" style="2" customWidth="1"/>
    <col min="7960" max="7960" width="3.5703125" style="2" customWidth="1"/>
    <col min="7961" max="7962" width="3.42578125" style="2" customWidth="1"/>
    <col min="7963" max="7963" width="5.7109375" style="2" customWidth="1"/>
    <col min="7964" max="7964" width="3.85546875" style="2" customWidth="1"/>
    <col min="7965" max="7965" width="5.5703125" style="2" customWidth="1"/>
    <col min="7966" max="7966" width="6" style="2" customWidth="1"/>
    <col min="7967" max="7967" width="4.28515625" style="2" customWidth="1"/>
    <col min="7968" max="7968" width="7.140625" style="2" customWidth="1"/>
    <col min="7969" max="7969" width="4.7109375" style="2" customWidth="1"/>
    <col min="7970" max="7970" width="4.140625" style="2" customWidth="1"/>
    <col min="7971" max="7971" width="3.28515625" style="2" customWidth="1"/>
    <col min="7972" max="7973" width="9.140625" style="2"/>
    <col min="7974" max="7974" width="7.5703125" style="2" customWidth="1"/>
    <col min="7975" max="7977" width="9.140625" style="2"/>
    <col min="7978" max="7978" width="7.7109375" style="2" customWidth="1"/>
    <col min="7979" max="7979" width="9.140625" style="2"/>
    <col min="7980" max="7980" width="9.28515625" style="2" customWidth="1"/>
    <col min="7981" max="7981" width="8.28515625" style="2" customWidth="1"/>
    <col min="7982" max="7982" width="7.5703125" style="2" customWidth="1"/>
    <col min="7983" max="7985" width="9.140625" style="2"/>
    <col min="7986" max="7986" width="7.140625" style="2" customWidth="1"/>
    <col min="7987" max="7987" width="9.140625" style="2"/>
    <col min="7988" max="7988" width="7.42578125" style="2" customWidth="1"/>
    <col min="7989" max="7989" width="8" style="2" customWidth="1"/>
    <col min="7990" max="7990" width="7" style="2" customWidth="1"/>
    <col min="7991" max="7992" width="9.140625" style="2"/>
    <col min="7993" max="7993" width="3.7109375" style="2" customWidth="1"/>
    <col min="7994" max="7994" width="3.42578125" style="2" customWidth="1"/>
    <col min="7995" max="8193" width="9.140625" style="2"/>
    <col min="8194" max="8194" width="4.85546875" style="2" customWidth="1"/>
    <col min="8195" max="8195" width="7.140625" style="2" customWidth="1"/>
    <col min="8196" max="8196" width="9.140625" style="2"/>
    <col min="8197" max="8197" width="4.85546875" style="2" customWidth="1"/>
    <col min="8198" max="8198" width="3.7109375" style="2" customWidth="1"/>
    <col min="8199" max="8199" width="5.5703125" style="2" customWidth="1"/>
    <col min="8200" max="8200" width="5.85546875" style="2" customWidth="1"/>
    <col min="8201" max="8201" width="6.28515625" style="2" customWidth="1"/>
    <col min="8202" max="8202" width="5.5703125" style="2" customWidth="1"/>
    <col min="8203" max="8206" width="6.28515625" style="2" customWidth="1"/>
    <col min="8207" max="8207" width="4.140625" style="2" customWidth="1"/>
    <col min="8208" max="8208" width="6" style="2" customWidth="1"/>
    <col min="8209" max="8209" width="5.5703125" style="2" customWidth="1"/>
    <col min="8210" max="8210" width="4.85546875" style="2" customWidth="1"/>
    <col min="8211" max="8211" width="6.140625" style="2" customWidth="1"/>
    <col min="8212" max="8212" width="7.85546875" style="2" customWidth="1"/>
    <col min="8213" max="8213" width="2.7109375" style="2" customWidth="1"/>
    <col min="8214" max="8214" width="3.42578125" style="2" customWidth="1"/>
    <col min="8215" max="8215" width="3.140625" style="2" customWidth="1"/>
    <col min="8216" max="8216" width="3.5703125" style="2" customWidth="1"/>
    <col min="8217" max="8218" width="3.42578125" style="2" customWidth="1"/>
    <col min="8219" max="8219" width="5.7109375" style="2" customWidth="1"/>
    <col min="8220" max="8220" width="3.85546875" style="2" customWidth="1"/>
    <col min="8221" max="8221" width="5.5703125" style="2" customWidth="1"/>
    <col min="8222" max="8222" width="6" style="2" customWidth="1"/>
    <col min="8223" max="8223" width="4.28515625" style="2" customWidth="1"/>
    <col min="8224" max="8224" width="7.140625" style="2" customWidth="1"/>
    <col min="8225" max="8225" width="4.7109375" style="2" customWidth="1"/>
    <col min="8226" max="8226" width="4.140625" style="2" customWidth="1"/>
    <col min="8227" max="8227" width="3.28515625" style="2" customWidth="1"/>
    <col min="8228" max="8229" width="9.140625" style="2"/>
    <col min="8230" max="8230" width="7.5703125" style="2" customWidth="1"/>
    <col min="8231" max="8233" width="9.140625" style="2"/>
    <col min="8234" max="8234" width="7.7109375" style="2" customWidth="1"/>
    <col min="8235" max="8235" width="9.140625" style="2"/>
    <col min="8236" max="8236" width="9.28515625" style="2" customWidth="1"/>
    <col min="8237" max="8237" width="8.28515625" style="2" customWidth="1"/>
    <col min="8238" max="8238" width="7.5703125" style="2" customWidth="1"/>
    <col min="8239" max="8241" width="9.140625" style="2"/>
    <col min="8242" max="8242" width="7.140625" style="2" customWidth="1"/>
    <col min="8243" max="8243" width="9.140625" style="2"/>
    <col min="8244" max="8244" width="7.42578125" style="2" customWidth="1"/>
    <col min="8245" max="8245" width="8" style="2" customWidth="1"/>
    <col min="8246" max="8246" width="7" style="2" customWidth="1"/>
    <col min="8247" max="8248" width="9.140625" style="2"/>
    <col min="8249" max="8249" width="3.7109375" style="2" customWidth="1"/>
    <col min="8250" max="8250" width="3.42578125" style="2" customWidth="1"/>
    <col min="8251" max="8449" width="9.140625" style="2"/>
    <col min="8450" max="8450" width="4.85546875" style="2" customWidth="1"/>
    <col min="8451" max="8451" width="7.140625" style="2" customWidth="1"/>
    <col min="8452" max="8452" width="9.140625" style="2"/>
    <col min="8453" max="8453" width="4.85546875" style="2" customWidth="1"/>
    <col min="8454" max="8454" width="3.7109375" style="2" customWidth="1"/>
    <col min="8455" max="8455" width="5.5703125" style="2" customWidth="1"/>
    <col min="8456" max="8456" width="5.85546875" style="2" customWidth="1"/>
    <col min="8457" max="8457" width="6.28515625" style="2" customWidth="1"/>
    <col min="8458" max="8458" width="5.5703125" style="2" customWidth="1"/>
    <col min="8459" max="8462" width="6.28515625" style="2" customWidth="1"/>
    <col min="8463" max="8463" width="4.140625" style="2" customWidth="1"/>
    <col min="8464" max="8464" width="6" style="2" customWidth="1"/>
    <col min="8465" max="8465" width="5.5703125" style="2" customWidth="1"/>
    <col min="8466" max="8466" width="4.85546875" style="2" customWidth="1"/>
    <col min="8467" max="8467" width="6.140625" style="2" customWidth="1"/>
    <col min="8468" max="8468" width="7.85546875" style="2" customWidth="1"/>
    <col min="8469" max="8469" width="2.7109375" style="2" customWidth="1"/>
    <col min="8470" max="8470" width="3.42578125" style="2" customWidth="1"/>
    <col min="8471" max="8471" width="3.140625" style="2" customWidth="1"/>
    <col min="8472" max="8472" width="3.5703125" style="2" customWidth="1"/>
    <col min="8473" max="8474" width="3.42578125" style="2" customWidth="1"/>
    <col min="8475" max="8475" width="5.7109375" style="2" customWidth="1"/>
    <col min="8476" max="8476" width="3.85546875" style="2" customWidth="1"/>
    <col min="8477" max="8477" width="5.5703125" style="2" customWidth="1"/>
    <col min="8478" max="8478" width="6" style="2" customWidth="1"/>
    <col min="8479" max="8479" width="4.28515625" style="2" customWidth="1"/>
    <col min="8480" max="8480" width="7.140625" style="2" customWidth="1"/>
    <col min="8481" max="8481" width="4.7109375" style="2" customWidth="1"/>
    <col min="8482" max="8482" width="4.140625" style="2" customWidth="1"/>
    <col min="8483" max="8483" width="3.28515625" style="2" customWidth="1"/>
    <col min="8484" max="8485" width="9.140625" style="2"/>
    <col min="8486" max="8486" width="7.5703125" style="2" customWidth="1"/>
    <col min="8487" max="8489" width="9.140625" style="2"/>
    <col min="8490" max="8490" width="7.7109375" style="2" customWidth="1"/>
    <col min="8491" max="8491" width="9.140625" style="2"/>
    <col min="8492" max="8492" width="9.28515625" style="2" customWidth="1"/>
    <col min="8493" max="8493" width="8.28515625" style="2" customWidth="1"/>
    <col min="8494" max="8494" width="7.5703125" style="2" customWidth="1"/>
    <col min="8495" max="8497" width="9.140625" style="2"/>
    <col min="8498" max="8498" width="7.140625" style="2" customWidth="1"/>
    <col min="8499" max="8499" width="9.140625" style="2"/>
    <col min="8500" max="8500" width="7.42578125" style="2" customWidth="1"/>
    <col min="8501" max="8501" width="8" style="2" customWidth="1"/>
    <col min="8502" max="8502" width="7" style="2" customWidth="1"/>
    <col min="8503" max="8504" width="9.140625" style="2"/>
    <col min="8505" max="8505" width="3.7109375" style="2" customWidth="1"/>
    <col min="8506" max="8506" width="3.42578125" style="2" customWidth="1"/>
    <col min="8507" max="8705" width="9.140625" style="2"/>
    <col min="8706" max="8706" width="4.85546875" style="2" customWidth="1"/>
    <col min="8707" max="8707" width="7.140625" style="2" customWidth="1"/>
    <col min="8708" max="8708" width="9.140625" style="2"/>
    <col min="8709" max="8709" width="4.85546875" style="2" customWidth="1"/>
    <col min="8710" max="8710" width="3.7109375" style="2" customWidth="1"/>
    <col min="8711" max="8711" width="5.5703125" style="2" customWidth="1"/>
    <col min="8712" max="8712" width="5.85546875" style="2" customWidth="1"/>
    <col min="8713" max="8713" width="6.28515625" style="2" customWidth="1"/>
    <col min="8714" max="8714" width="5.5703125" style="2" customWidth="1"/>
    <col min="8715" max="8718" width="6.28515625" style="2" customWidth="1"/>
    <col min="8719" max="8719" width="4.140625" style="2" customWidth="1"/>
    <col min="8720" max="8720" width="6" style="2" customWidth="1"/>
    <col min="8721" max="8721" width="5.5703125" style="2" customWidth="1"/>
    <col min="8722" max="8722" width="4.85546875" style="2" customWidth="1"/>
    <col min="8723" max="8723" width="6.140625" style="2" customWidth="1"/>
    <col min="8724" max="8724" width="7.85546875" style="2" customWidth="1"/>
    <col min="8725" max="8725" width="2.7109375" style="2" customWidth="1"/>
    <col min="8726" max="8726" width="3.42578125" style="2" customWidth="1"/>
    <col min="8727" max="8727" width="3.140625" style="2" customWidth="1"/>
    <col min="8728" max="8728" width="3.5703125" style="2" customWidth="1"/>
    <col min="8729" max="8730" width="3.42578125" style="2" customWidth="1"/>
    <col min="8731" max="8731" width="5.7109375" style="2" customWidth="1"/>
    <col min="8732" max="8732" width="3.85546875" style="2" customWidth="1"/>
    <col min="8733" max="8733" width="5.5703125" style="2" customWidth="1"/>
    <col min="8734" max="8734" width="6" style="2" customWidth="1"/>
    <col min="8735" max="8735" width="4.28515625" style="2" customWidth="1"/>
    <col min="8736" max="8736" width="7.140625" style="2" customWidth="1"/>
    <col min="8737" max="8737" width="4.7109375" style="2" customWidth="1"/>
    <col min="8738" max="8738" width="4.140625" style="2" customWidth="1"/>
    <col min="8739" max="8739" width="3.28515625" style="2" customWidth="1"/>
    <col min="8740" max="8741" width="9.140625" style="2"/>
    <col min="8742" max="8742" width="7.5703125" style="2" customWidth="1"/>
    <col min="8743" max="8745" width="9.140625" style="2"/>
    <col min="8746" max="8746" width="7.7109375" style="2" customWidth="1"/>
    <col min="8747" max="8747" width="9.140625" style="2"/>
    <col min="8748" max="8748" width="9.28515625" style="2" customWidth="1"/>
    <col min="8749" max="8749" width="8.28515625" style="2" customWidth="1"/>
    <col min="8750" max="8750" width="7.5703125" style="2" customWidth="1"/>
    <col min="8751" max="8753" width="9.140625" style="2"/>
    <col min="8754" max="8754" width="7.140625" style="2" customWidth="1"/>
    <col min="8755" max="8755" width="9.140625" style="2"/>
    <col min="8756" max="8756" width="7.42578125" style="2" customWidth="1"/>
    <col min="8757" max="8757" width="8" style="2" customWidth="1"/>
    <col min="8758" max="8758" width="7" style="2" customWidth="1"/>
    <col min="8759" max="8760" width="9.140625" style="2"/>
    <col min="8761" max="8761" width="3.7109375" style="2" customWidth="1"/>
    <col min="8762" max="8762" width="3.42578125" style="2" customWidth="1"/>
    <col min="8763" max="8961" width="9.140625" style="2"/>
    <col min="8962" max="8962" width="4.85546875" style="2" customWidth="1"/>
    <col min="8963" max="8963" width="7.140625" style="2" customWidth="1"/>
    <col min="8964" max="8964" width="9.140625" style="2"/>
    <col min="8965" max="8965" width="4.85546875" style="2" customWidth="1"/>
    <col min="8966" max="8966" width="3.7109375" style="2" customWidth="1"/>
    <col min="8967" max="8967" width="5.5703125" style="2" customWidth="1"/>
    <col min="8968" max="8968" width="5.85546875" style="2" customWidth="1"/>
    <col min="8969" max="8969" width="6.28515625" style="2" customWidth="1"/>
    <col min="8970" max="8970" width="5.5703125" style="2" customWidth="1"/>
    <col min="8971" max="8974" width="6.28515625" style="2" customWidth="1"/>
    <col min="8975" max="8975" width="4.140625" style="2" customWidth="1"/>
    <col min="8976" max="8976" width="6" style="2" customWidth="1"/>
    <col min="8977" max="8977" width="5.5703125" style="2" customWidth="1"/>
    <col min="8978" max="8978" width="4.85546875" style="2" customWidth="1"/>
    <col min="8979" max="8979" width="6.140625" style="2" customWidth="1"/>
    <col min="8980" max="8980" width="7.85546875" style="2" customWidth="1"/>
    <col min="8981" max="8981" width="2.7109375" style="2" customWidth="1"/>
    <col min="8982" max="8982" width="3.42578125" style="2" customWidth="1"/>
    <col min="8983" max="8983" width="3.140625" style="2" customWidth="1"/>
    <col min="8984" max="8984" width="3.5703125" style="2" customWidth="1"/>
    <col min="8985" max="8986" width="3.42578125" style="2" customWidth="1"/>
    <col min="8987" max="8987" width="5.7109375" style="2" customWidth="1"/>
    <col min="8988" max="8988" width="3.85546875" style="2" customWidth="1"/>
    <col min="8989" max="8989" width="5.5703125" style="2" customWidth="1"/>
    <col min="8990" max="8990" width="6" style="2" customWidth="1"/>
    <col min="8991" max="8991" width="4.28515625" style="2" customWidth="1"/>
    <col min="8992" max="8992" width="7.140625" style="2" customWidth="1"/>
    <col min="8993" max="8993" width="4.7109375" style="2" customWidth="1"/>
    <col min="8994" max="8994" width="4.140625" style="2" customWidth="1"/>
    <col min="8995" max="8995" width="3.28515625" style="2" customWidth="1"/>
    <col min="8996" max="8997" width="9.140625" style="2"/>
    <col min="8998" max="8998" width="7.5703125" style="2" customWidth="1"/>
    <col min="8999" max="9001" width="9.140625" style="2"/>
    <col min="9002" max="9002" width="7.7109375" style="2" customWidth="1"/>
    <col min="9003" max="9003" width="9.140625" style="2"/>
    <col min="9004" max="9004" width="9.28515625" style="2" customWidth="1"/>
    <col min="9005" max="9005" width="8.28515625" style="2" customWidth="1"/>
    <col min="9006" max="9006" width="7.5703125" style="2" customWidth="1"/>
    <col min="9007" max="9009" width="9.140625" style="2"/>
    <col min="9010" max="9010" width="7.140625" style="2" customWidth="1"/>
    <col min="9011" max="9011" width="9.140625" style="2"/>
    <col min="9012" max="9012" width="7.42578125" style="2" customWidth="1"/>
    <col min="9013" max="9013" width="8" style="2" customWidth="1"/>
    <col min="9014" max="9014" width="7" style="2" customWidth="1"/>
    <col min="9015" max="9016" width="9.140625" style="2"/>
    <col min="9017" max="9017" width="3.7109375" style="2" customWidth="1"/>
    <col min="9018" max="9018" width="3.42578125" style="2" customWidth="1"/>
    <col min="9019" max="9217" width="9.140625" style="2"/>
    <col min="9218" max="9218" width="4.85546875" style="2" customWidth="1"/>
    <col min="9219" max="9219" width="7.140625" style="2" customWidth="1"/>
    <col min="9220" max="9220" width="9.140625" style="2"/>
    <col min="9221" max="9221" width="4.85546875" style="2" customWidth="1"/>
    <col min="9222" max="9222" width="3.7109375" style="2" customWidth="1"/>
    <col min="9223" max="9223" width="5.5703125" style="2" customWidth="1"/>
    <col min="9224" max="9224" width="5.85546875" style="2" customWidth="1"/>
    <col min="9225" max="9225" width="6.28515625" style="2" customWidth="1"/>
    <col min="9226" max="9226" width="5.5703125" style="2" customWidth="1"/>
    <col min="9227" max="9230" width="6.28515625" style="2" customWidth="1"/>
    <col min="9231" max="9231" width="4.140625" style="2" customWidth="1"/>
    <col min="9232" max="9232" width="6" style="2" customWidth="1"/>
    <col min="9233" max="9233" width="5.5703125" style="2" customWidth="1"/>
    <col min="9234" max="9234" width="4.85546875" style="2" customWidth="1"/>
    <col min="9235" max="9235" width="6.140625" style="2" customWidth="1"/>
    <col min="9236" max="9236" width="7.85546875" style="2" customWidth="1"/>
    <col min="9237" max="9237" width="2.7109375" style="2" customWidth="1"/>
    <col min="9238" max="9238" width="3.42578125" style="2" customWidth="1"/>
    <col min="9239" max="9239" width="3.140625" style="2" customWidth="1"/>
    <col min="9240" max="9240" width="3.5703125" style="2" customWidth="1"/>
    <col min="9241" max="9242" width="3.42578125" style="2" customWidth="1"/>
    <col min="9243" max="9243" width="5.7109375" style="2" customWidth="1"/>
    <col min="9244" max="9244" width="3.85546875" style="2" customWidth="1"/>
    <col min="9245" max="9245" width="5.5703125" style="2" customWidth="1"/>
    <col min="9246" max="9246" width="6" style="2" customWidth="1"/>
    <col min="9247" max="9247" width="4.28515625" style="2" customWidth="1"/>
    <col min="9248" max="9248" width="7.140625" style="2" customWidth="1"/>
    <col min="9249" max="9249" width="4.7109375" style="2" customWidth="1"/>
    <col min="9250" max="9250" width="4.140625" style="2" customWidth="1"/>
    <col min="9251" max="9251" width="3.28515625" style="2" customWidth="1"/>
    <col min="9252" max="9253" width="9.140625" style="2"/>
    <col min="9254" max="9254" width="7.5703125" style="2" customWidth="1"/>
    <col min="9255" max="9257" width="9.140625" style="2"/>
    <col min="9258" max="9258" width="7.7109375" style="2" customWidth="1"/>
    <col min="9259" max="9259" width="9.140625" style="2"/>
    <col min="9260" max="9260" width="9.28515625" style="2" customWidth="1"/>
    <col min="9261" max="9261" width="8.28515625" style="2" customWidth="1"/>
    <col min="9262" max="9262" width="7.5703125" style="2" customWidth="1"/>
    <col min="9263" max="9265" width="9.140625" style="2"/>
    <col min="9266" max="9266" width="7.140625" style="2" customWidth="1"/>
    <col min="9267" max="9267" width="9.140625" style="2"/>
    <col min="9268" max="9268" width="7.42578125" style="2" customWidth="1"/>
    <col min="9269" max="9269" width="8" style="2" customWidth="1"/>
    <col min="9270" max="9270" width="7" style="2" customWidth="1"/>
    <col min="9271" max="9272" width="9.140625" style="2"/>
    <col min="9273" max="9273" width="3.7109375" style="2" customWidth="1"/>
    <col min="9274" max="9274" width="3.42578125" style="2" customWidth="1"/>
    <col min="9275" max="9473" width="9.140625" style="2"/>
    <col min="9474" max="9474" width="4.85546875" style="2" customWidth="1"/>
    <col min="9475" max="9475" width="7.140625" style="2" customWidth="1"/>
    <col min="9476" max="9476" width="9.140625" style="2"/>
    <col min="9477" max="9477" width="4.85546875" style="2" customWidth="1"/>
    <col min="9478" max="9478" width="3.7109375" style="2" customWidth="1"/>
    <col min="9479" max="9479" width="5.5703125" style="2" customWidth="1"/>
    <col min="9480" max="9480" width="5.85546875" style="2" customWidth="1"/>
    <col min="9481" max="9481" width="6.28515625" style="2" customWidth="1"/>
    <col min="9482" max="9482" width="5.5703125" style="2" customWidth="1"/>
    <col min="9483" max="9486" width="6.28515625" style="2" customWidth="1"/>
    <col min="9487" max="9487" width="4.140625" style="2" customWidth="1"/>
    <col min="9488" max="9488" width="6" style="2" customWidth="1"/>
    <col min="9489" max="9489" width="5.5703125" style="2" customWidth="1"/>
    <col min="9490" max="9490" width="4.85546875" style="2" customWidth="1"/>
    <col min="9491" max="9491" width="6.140625" style="2" customWidth="1"/>
    <col min="9492" max="9492" width="7.85546875" style="2" customWidth="1"/>
    <col min="9493" max="9493" width="2.7109375" style="2" customWidth="1"/>
    <col min="9494" max="9494" width="3.42578125" style="2" customWidth="1"/>
    <col min="9495" max="9495" width="3.140625" style="2" customWidth="1"/>
    <col min="9496" max="9496" width="3.5703125" style="2" customWidth="1"/>
    <col min="9497" max="9498" width="3.42578125" style="2" customWidth="1"/>
    <col min="9499" max="9499" width="5.7109375" style="2" customWidth="1"/>
    <col min="9500" max="9500" width="3.85546875" style="2" customWidth="1"/>
    <col min="9501" max="9501" width="5.5703125" style="2" customWidth="1"/>
    <col min="9502" max="9502" width="6" style="2" customWidth="1"/>
    <col min="9503" max="9503" width="4.28515625" style="2" customWidth="1"/>
    <col min="9504" max="9504" width="7.140625" style="2" customWidth="1"/>
    <col min="9505" max="9505" width="4.7109375" style="2" customWidth="1"/>
    <col min="9506" max="9506" width="4.140625" style="2" customWidth="1"/>
    <col min="9507" max="9507" width="3.28515625" style="2" customWidth="1"/>
    <col min="9508" max="9509" width="9.140625" style="2"/>
    <col min="9510" max="9510" width="7.5703125" style="2" customWidth="1"/>
    <col min="9511" max="9513" width="9.140625" style="2"/>
    <col min="9514" max="9514" width="7.7109375" style="2" customWidth="1"/>
    <col min="9515" max="9515" width="9.140625" style="2"/>
    <col min="9516" max="9516" width="9.28515625" style="2" customWidth="1"/>
    <col min="9517" max="9517" width="8.28515625" style="2" customWidth="1"/>
    <col min="9518" max="9518" width="7.5703125" style="2" customWidth="1"/>
    <col min="9519" max="9521" width="9.140625" style="2"/>
    <col min="9522" max="9522" width="7.140625" style="2" customWidth="1"/>
    <col min="9523" max="9523" width="9.140625" style="2"/>
    <col min="9524" max="9524" width="7.42578125" style="2" customWidth="1"/>
    <col min="9525" max="9525" width="8" style="2" customWidth="1"/>
    <col min="9526" max="9526" width="7" style="2" customWidth="1"/>
    <col min="9527" max="9528" width="9.140625" style="2"/>
    <col min="9529" max="9529" width="3.7109375" style="2" customWidth="1"/>
    <col min="9530" max="9530" width="3.42578125" style="2" customWidth="1"/>
    <col min="9531" max="9729" width="9.140625" style="2"/>
    <col min="9730" max="9730" width="4.85546875" style="2" customWidth="1"/>
    <col min="9731" max="9731" width="7.140625" style="2" customWidth="1"/>
    <col min="9732" max="9732" width="9.140625" style="2"/>
    <col min="9733" max="9733" width="4.85546875" style="2" customWidth="1"/>
    <col min="9734" max="9734" width="3.7109375" style="2" customWidth="1"/>
    <col min="9735" max="9735" width="5.5703125" style="2" customWidth="1"/>
    <col min="9736" max="9736" width="5.85546875" style="2" customWidth="1"/>
    <col min="9737" max="9737" width="6.28515625" style="2" customWidth="1"/>
    <col min="9738" max="9738" width="5.5703125" style="2" customWidth="1"/>
    <col min="9739" max="9742" width="6.28515625" style="2" customWidth="1"/>
    <col min="9743" max="9743" width="4.140625" style="2" customWidth="1"/>
    <col min="9744" max="9744" width="6" style="2" customWidth="1"/>
    <col min="9745" max="9745" width="5.5703125" style="2" customWidth="1"/>
    <col min="9746" max="9746" width="4.85546875" style="2" customWidth="1"/>
    <col min="9747" max="9747" width="6.140625" style="2" customWidth="1"/>
    <col min="9748" max="9748" width="7.85546875" style="2" customWidth="1"/>
    <col min="9749" max="9749" width="2.7109375" style="2" customWidth="1"/>
    <col min="9750" max="9750" width="3.42578125" style="2" customWidth="1"/>
    <col min="9751" max="9751" width="3.140625" style="2" customWidth="1"/>
    <col min="9752" max="9752" width="3.5703125" style="2" customWidth="1"/>
    <col min="9753" max="9754" width="3.42578125" style="2" customWidth="1"/>
    <col min="9755" max="9755" width="5.7109375" style="2" customWidth="1"/>
    <col min="9756" max="9756" width="3.85546875" style="2" customWidth="1"/>
    <col min="9757" max="9757" width="5.5703125" style="2" customWidth="1"/>
    <col min="9758" max="9758" width="6" style="2" customWidth="1"/>
    <col min="9759" max="9759" width="4.28515625" style="2" customWidth="1"/>
    <col min="9760" max="9760" width="7.140625" style="2" customWidth="1"/>
    <col min="9761" max="9761" width="4.7109375" style="2" customWidth="1"/>
    <col min="9762" max="9762" width="4.140625" style="2" customWidth="1"/>
    <col min="9763" max="9763" width="3.28515625" style="2" customWidth="1"/>
    <col min="9764" max="9765" width="9.140625" style="2"/>
    <col min="9766" max="9766" width="7.5703125" style="2" customWidth="1"/>
    <col min="9767" max="9769" width="9.140625" style="2"/>
    <col min="9770" max="9770" width="7.7109375" style="2" customWidth="1"/>
    <col min="9771" max="9771" width="9.140625" style="2"/>
    <col min="9772" max="9772" width="9.28515625" style="2" customWidth="1"/>
    <col min="9773" max="9773" width="8.28515625" style="2" customWidth="1"/>
    <col min="9774" max="9774" width="7.5703125" style="2" customWidth="1"/>
    <col min="9775" max="9777" width="9.140625" style="2"/>
    <col min="9778" max="9778" width="7.140625" style="2" customWidth="1"/>
    <col min="9779" max="9779" width="9.140625" style="2"/>
    <col min="9780" max="9780" width="7.42578125" style="2" customWidth="1"/>
    <col min="9781" max="9781" width="8" style="2" customWidth="1"/>
    <col min="9782" max="9782" width="7" style="2" customWidth="1"/>
    <col min="9783" max="9784" width="9.140625" style="2"/>
    <col min="9785" max="9785" width="3.7109375" style="2" customWidth="1"/>
    <col min="9786" max="9786" width="3.42578125" style="2" customWidth="1"/>
    <col min="9787" max="9985" width="9.140625" style="2"/>
    <col min="9986" max="9986" width="4.85546875" style="2" customWidth="1"/>
    <col min="9987" max="9987" width="7.140625" style="2" customWidth="1"/>
    <col min="9988" max="9988" width="9.140625" style="2"/>
    <col min="9989" max="9989" width="4.85546875" style="2" customWidth="1"/>
    <col min="9990" max="9990" width="3.7109375" style="2" customWidth="1"/>
    <col min="9991" max="9991" width="5.5703125" style="2" customWidth="1"/>
    <col min="9992" max="9992" width="5.85546875" style="2" customWidth="1"/>
    <col min="9993" max="9993" width="6.28515625" style="2" customWidth="1"/>
    <col min="9994" max="9994" width="5.5703125" style="2" customWidth="1"/>
    <col min="9995" max="9998" width="6.28515625" style="2" customWidth="1"/>
    <col min="9999" max="9999" width="4.140625" style="2" customWidth="1"/>
    <col min="10000" max="10000" width="6" style="2" customWidth="1"/>
    <col min="10001" max="10001" width="5.5703125" style="2" customWidth="1"/>
    <col min="10002" max="10002" width="4.85546875" style="2" customWidth="1"/>
    <col min="10003" max="10003" width="6.140625" style="2" customWidth="1"/>
    <col min="10004" max="10004" width="7.85546875" style="2" customWidth="1"/>
    <col min="10005" max="10005" width="2.7109375" style="2" customWidth="1"/>
    <col min="10006" max="10006" width="3.42578125" style="2" customWidth="1"/>
    <col min="10007" max="10007" width="3.140625" style="2" customWidth="1"/>
    <col min="10008" max="10008" width="3.5703125" style="2" customWidth="1"/>
    <col min="10009" max="10010" width="3.42578125" style="2" customWidth="1"/>
    <col min="10011" max="10011" width="5.7109375" style="2" customWidth="1"/>
    <col min="10012" max="10012" width="3.85546875" style="2" customWidth="1"/>
    <col min="10013" max="10013" width="5.5703125" style="2" customWidth="1"/>
    <col min="10014" max="10014" width="6" style="2" customWidth="1"/>
    <col min="10015" max="10015" width="4.28515625" style="2" customWidth="1"/>
    <col min="10016" max="10016" width="7.140625" style="2" customWidth="1"/>
    <col min="10017" max="10017" width="4.7109375" style="2" customWidth="1"/>
    <col min="10018" max="10018" width="4.140625" style="2" customWidth="1"/>
    <col min="10019" max="10019" width="3.28515625" style="2" customWidth="1"/>
    <col min="10020" max="10021" width="9.140625" style="2"/>
    <col min="10022" max="10022" width="7.5703125" style="2" customWidth="1"/>
    <col min="10023" max="10025" width="9.140625" style="2"/>
    <col min="10026" max="10026" width="7.7109375" style="2" customWidth="1"/>
    <col min="10027" max="10027" width="9.140625" style="2"/>
    <col min="10028" max="10028" width="9.28515625" style="2" customWidth="1"/>
    <col min="10029" max="10029" width="8.28515625" style="2" customWidth="1"/>
    <col min="10030" max="10030" width="7.5703125" style="2" customWidth="1"/>
    <col min="10031" max="10033" width="9.140625" style="2"/>
    <col min="10034" max="10034" width="7.140625" style="2" customWidth="1"/>
    <col min="10035" max="10035" width="9.140625" style="2"/>
    <col min="10036" max="10036" width="7.42578125" style="2" customWidth="1"/>
    <col min="10037" max="10037" width="8" style="2" customWidth="1"/>
    <col min="10038" max="10038" width="7" style="2" customWidth="1"/>
    <col min="10039" max="10040" width="9.140625" style="2"/>
    <col min="10041" max="10041" width="3.7109375" style="2" customWidth="1"/>
    <col min="10042" max="10042" width="3.42578125" style="2" customWidth="1"/>
    <col min="10043" max="10241" width="9.140625" style="2"/>
    <col min="10242" max="10242" width="4.85546875" style="2" customWidth="1"/>
    <col min="10243" max="10243" width="7.140625" style="2" customWidth="1"/>
    <col min="10244" max="10244" width="9.140625" style="2"/>
    <col min="10245" max="10245" width="4.85546875" style="2" customWidth="1"/>
    <col min="10246" max="10246" width="3.7109375" style="2" customWidth="1"/>
    <col min="10247" max="10247" width="5.5703125" style="2" customWidth="1"/>
    <col min="10248" max="10248" width="5.85546875" style="2" customWidth="1"/>
    <col min="10249" max="10249" width="6.28515625" style="2" customWidth="1"/>
    <col min="10250" max="10250" width="5.5703125" style="2" customWidth="1"/>
    <col min="10251" max="10254" width="6.28515625" style="2" customWidth="1"/>
    <col min="10255" max="10255" width="4.140625" style="2" customWidth="1"/>
    <col min="10256" max="10256" width="6" style="2" customWidth="1"/>
    <col min="10257" max="10257" width="5.5703125" style="2" customWidth="1"/>
    <col min="10258" max="10258" width="4.85546875" style="2" customWidth="1"/>
    <col min="10259" max="10259" width="6.140625" style="2" customWidth="1"/>
    <col min="10260" max="10260" width="7.85546875" style="2" customWidth="1"/>
    <col min="10261" max="10261" width="2.7109375" style="2" customWidth="1"/>
    <col min="10262" max="10262" width="3.42578125" style="2" customWidth="1"/>
    <col min="10263" max="10263" width="3.140625" style="2" customWidth="1"/>
    <col min="10264" max="10264" width="3.5703125" style="2" customWidth="1"/>
    <col min="10265" max="10266" width="3.42578125" style="2" customWidth="1"/>
    <col min="10267" max="10267" width="5.7109375" style="2" customWidth="1"/>
    <col min="10268" max="10268" width="3.85546875" style="2" customWidth="1"/>
    <col min="10269" max="10269" width="5.5703125" style="2" customWidth="1"/>
    <col min="10270" max="10270" width="6" style="2" customWidth="1"/>
    <col min="10271" max="10271" width="4.28515625" style="2" customWidth="1"/>
    <col min="10272" max="10272" width="7.140625" style="2" customWidth="1"/>
    <col min="10273" max="10273" width="4.7109375" style="2" customWidth="1"/>
    <col min="10274" max="10274" width="4.140625" style="2" customWidth="1"/>
    <col min="10275" max="10275" width="3.28515625" style="2" customWidth="1"/>
    <col min="10276" max="10277" width="9.140625" style="2"/>
    <col min="10278" max="10278" width="7.5703125" style="2" customWidth="1"/>
    <col min="10279" max="10281" width="9.140625" style="2"/>
    <col min="10282" max="10282" width="7.7109375" style="2" customWidth="1"/>
    <col min="10283" max="10283" width="9.140625" style="2"/>
    <col min="10284" max="10284" width="9.28515625" style="2" customWidth="1"/>
    <col min="10285" max="10285" width="8.28515625" style="2" customWidth="1"/>
    <col min="10286" max="10286" width="7.5703125" style="2" customWidth="1"/>
    <col min="10287" max="10289" width="9.140625" style="2"/>
    <col min="10290" max="10290" width="7.140625" style="2" customWidth="1"/>
    <col min="10291" max="10291" width="9.140625" style="2"/>
    <col min="10292" max="10292" width="7.42578125" style="2" customWidth="1"/>
    <col min="10293" max="10293" width="8" style="2" customWidth="1"/>
    <col min="10294" max="10294" width="7" style="2" customWidth="1"/>
    <col min="10295" max="10296" width="9.140625" style="2"/>
    <col min="10297" max="10297" width="3.7109375" style="2" customWidth="1"/>
    <col min="10298" max="10298" width="3.42578125" style="2" customWidth="1"/>
    <col min="10299" max="10497" width="9.140625" style="2"/>
    <col min="10498" max="10498" width="4.85546875" style="2" customWidth="1"/>
    <col min="10499" max="10499" width="7.140625" style="2" customWidth="1"/>
    <col min="10500" max="10500" width="9.140625" style="2"/>
    <col min="10501" max="10501" width="4.85546875" style="2" customWidth="1"/>
    <col min="10502" max="10502" width="3.7109375" style="2" customWidth="1"/>
    <col min="10503" max="10503" width="5.5703125" style="2" customWidth="1"/>
    <col min="10504" max="10504" width="5.85546875" style="2" customWidth="1"/>
    <col min="10505" max="10505" width="6.28515625" style="2" customWidth="1"/>
    <col min="10506" max="10506" width="5.5703125" style="2" customWidth="1"/>
    <col min="10507" max="10510" width="6.28515625" style="2" customWidth="1"/>
    <col min="10511" max="10511" width="4.140625" style="2" customWidth="1"/>
    <col min="10512" max="10512" width="6" style="2" customWidth="1"/>
    <col min="10513" max="10513" width="5.5703125" style="2" customWidth="1"/>
    <col min="10514" max="10514" width="4.85546875" style="2" customWidth="1"/>
    <col min="10515" max="10515" width="6.140625" style="2" customWidth="1"/>
    <col min="10516" max="10516" width="7.85546875" style="2" customWidth="1"/>
    <col min="10517" max="10517" width="2.7109375" style="2" customWidth="1"/>
    <col min="10518" max="10518" width="3.42578125" style="2" customWidth="1"/>
    <col min="10519" max="10519" width="3.140625" style="2" customWidth="1"/>
    <col min="10520" max="10520" width="3.5703125" style="2" customWidth="1"/>
    <col min="10521" max="10522" width="3.42578125" style="2" customWidth="1"/>
    <col min="10523" max="10523" width="5.7109375" style="2" customWidth="1"/>
    <col min="10524" max="10524" width="3.85546875" style="2" customWidth="1"/>
    <col min="10525" max="10525" width="5.5703125" style="2" customWidth="1"/>
    <col min="10526" max="10526" width="6" style="2" customWidth="1"/>
    <col min="10527" max="10527" width="4.28515625" style="2" customWidth="1"/>
    <col min="10528" max="10528" width="7.140625" style="2" customWidth="1"/>
    <col min="10529" max="10529" width="4.7109375" style="2" customWidth="1"/>
    <col min="10530" max="10530" width="4.140625" style="2" customWidth="1"/>
    <col min="10531" max="10531" width="3.28515625" style="2" customWidth="1"/>
    <col min="10532" max="10533" width="9.140625" style="2"/>
    <col min="10534" max="10534" width="7.5703125" style="2" customWidth="1"/>
    <col min="10535" max="10537" width="9.140625" style="2"/>
    <col min="10538" max="10538" width="7.7109375" style="2" customWidth="1"/>
    <col min="10539" max="10539" width="9.140625" style="2"/>
    <col min="10540" max="10540" width="9.28515625" style="2" customWidth="1"/>
    <col min="10541" max="10541" width="8.28515625" style="2" customWidth="1"/>
    <col min="10542" max="10542" width="7.5703125" style="2" customWidth="1"/>
    <col min="10543" max="10545" width="9.140625" style="2"/>
    <col min="10546" max="10546" width="7.140625" style="2" customWidth="1"/>
    <col min="10547" max="10547" width="9.140625" style="2"/>
    <col min="10548" max="10548" width="7.42578125" style="2" customWidth="1"/>
    <col min="10549" max="10549" width="8" style="2" customWidth="1"/>
    <col min="10550" max="10550" width="7" style="2" customWidth="1"/>
    <col min="10551" max="10552" width="9.140625" style="2"/>
    <col min="10553" max="10553" width="3.7109375" style="2" customWidth="1"/>
    <col min="10554" max="10554" width="3.42578125" style="2" customWidth="1"/>
    <col min="10555" max="10753" width="9.140625" style="2"/>
    <col min="10754" max="10754" width="4.85546875" style="2" customWidth="1"/>
    <col min="10755" max="10755" width="7.140625" style="2" customWidth="1"/>
    <col min="10756" max="10756" width="9.140625" style="2"/>
    <col min="10757" max="10757" width="4.85546875" style="2" customWidth="1"/>
    <col min="10758" max="10758" width="3.7109375" style="2" customWidth="1"/>
    <col min="10759" max="10759" width="5.5703125" style="2" customWidth="1"/>
    <col min="10760" max="10760" width="5.85546875" style="2" customWidth="1"/>
    <col min="10761" max="10761" width="6.28515625" style="2" customWidth="1"/>
    <col min="10762" max="10762" width="5.5703125" style="2" customWidth="1"/>
    <col min="10763" max="10766" width="6.28515625" style="2" customWidth="1"/>
    <col min="10767" max="10767" width="4.140625" style="2" customWidth="1"/>
    <col min="10768" max="10768" width="6" style="2" customWidth="1"/>
    <col min="10769" max="10769" width="5.5703125" style="2" customWidth="1"/>
    <col min="10770" max="10770" width="4.85546875" style="2" customWidth="1"/>
    <col min="10771" max="10771" width="6.140625" style="2" customWidth="1"/>
    <col min="10772" max="10772" width="7.85546875" style="2" customWidth="1"/>
    <col min="10773" max="10773" width="2.7109375" style="2" customWidth="1"/>
    <col min="10774" max="10774" width="3.42578125" style="2" customWidth="1"/>
    <col min="10775" max="10775" width="3.140625" style="2" customWidth="1"/>
    <col min="10776" max="10776" width="3.5703125" style="2" customWidth="1"/>
    <col min="10777" max="10778" width="3.42578125" style="2" customWidth="1"/>
    <col min="10779" max="10779" width="5.7109375" style="2" customWidth="1"/>
    <col min="10780" max="10780" width="3.85546875" style="2" customWidth="1"/>
    <col min="10781" max="10781" width="5.5703125" style="2" customWidth="1"/>
    <col min="10782" max="10782" width="6" style="2" customWidth="1"/>
    <col min="10783" max="10783" width="4.28515625" style="2" customWidth="1"/>
    <col min="10784" max="10784" width="7.140625" style="2" customWidth="1"/>
    <col min="10785" max="10785" width="4.7109375" style="2" customWidth="1"/>
    <col min="10786" max="10786" width="4.140625" style="2" customWidth="1"/>
    <col min="10787" max="10787" width="3.28515625" style="2" customWidth="1"/>
    <col min="10788" max="10789" width="9.140625" style="2"/>
    <col min="10790" max="10790" width="7.5703125" style="2" customWidth="1"/>
    <col min="10791" max="10793" width="9.140625" style="2"/>
    <col min="10794" max="10794" width="7.7109375" style="2" customWidth="1"/>
    <col min="10795" max="10795" width="9.140625" style="2"/>
    <col min="10796" max="10796" width="9.28515625" style="2" customWidth="1"/>
    <col min="10797" max="10797" width="8.28515625" style="2" customWidth="1"/>
    <col min="10798" max="10798" width="7.5703125" style="2" customWidth="1"/>
    <col min="10799" max="10801" width="9.140625" style="2"/>
    <col min="10802" max="10802" width="7.140625" style="2" customWidth="1"/>
    <col min="10803" max="10803" width="9.140625" style="2"/>
    <col min="10804" max="10804" width="7.42578125" style="2" customWidth="1"/>
    <col min="10805" max="10805" width="8" style="2" customWidth="1"/>
    <col min="10806" max="10806" width="7" style="2" customWidth="1"/>
    <col min="10807" max="10808" width="9.140625" style="2"/>
    <col min="10809" max="10809" width="3.7109375" style="2" customWidth="1"/>
    <col min="10810" max="10810" width="3.42578125" style="2" customWidth="1"/>
    <col min="10811" max="11009" width="9.140625" style="2"/>
    <col min="11010" max="11010" width="4.85546875" style="2" customWidth="1"/>
    <col min="11011" max="11011" width="7.140625" style="2" customWidth="1"/>
    <col min="11012" max="11012" width="9.140625" style="2"/>
    <col min="11013" max="11013" width="4.85546875" style="2" customWidth="1"/>
    <col min="11014" max="11014" width="3.7109375" style="2" customWidth="1"/>
    <col min="11015" max="11015" width="5.5703125" style="2" customWidth="1"/>
    <col min="11016" max="11016" width="5.85546875" style="2" customWidth="1"/>
    <col min="11017" max="11017" width="6.28515625" style="2" customWidth="1"/>
    <col min="11018" max="11018" width="5.5703125" style="2" customWidth="1"/>
    <col min="11019" max="11022" width="6.28515625" style="2" customWidth="1"/>
    <col min="11023" max="11023" width="4.140625" style="2" customWidth="1"/>
    <col min="11024" max="11024" width="6" style="2" customWidth="1"/>
    <col min="11025" max="11025" width="5.5703125" style="2" customWidth="1"/>
    <col min="11026" max="11026" width="4.85546875" style="2" customWidth="1"/>
    <col min="11027" max="11027" width="6.140625" style="2" customWidth="1"/>
    <col min="11028" max="11028" width="7.85546875" style="2" customWidth="1"/>
    <col min="11029" max="11029" width="2.7109375" style="2" customWidth="1"/>
    <col min="11030" max="11030" width="3.42578125" style="2" customWidth="1"/>
    <col min="11031" max="11031" width="3.140625" style="2" customWidth="1"/>
    <col min="11032" max="11032" width="3.5703125" style="2" customWidth="1"/>
    <col min="11033" max="11034" width="3.42578125" style="2" customWidth="1"/>
    <col min="11035" max="11035" width="5.7109375" style="2" customWidth="1"/>
    <col min="11036" max="11036" width="3.85546875" style="2" customWidth="1"/>
    <col min="11037" max="11037" width="5.5703125" style="2" customWidth="1"/>
    <col min="11038" max="11038" width="6" style="2" customWidth="1"/>
    <col min="11039" max="11039" width="4.28515625" style="2" customWidth="1"/>
    <col min="11040" max="11040" width="7.140625" style="2" customWidth="1"/>
    <col min="11041" max="11041" width="4.7109375" style="2" customWidth="1"/>
    <col min="11042" max="11042" width="4.140625" style="2" customWidth="1"/>
    <col min="11043" max="11043" width="3.28515625" style="2" customWidth="1"/>
    <col min="11044" max="11045" width="9.140625" style="2"/>
    <col min="11046" max="11046" width="7.5703125" style="2" customWidth="1"/>
    <col min="11047" max="11049" width="9.140625" style="2"/>
    <col min="11050" max="11050" width="7.7109375" style="2" customWidth="1"/>
    <col min="11051" max="11051" width="9.140625" style="2"/>
    <col min="11052" max="11052" width="9.28515625" style="2" customWidth="1"/>
    <col min="11053" max="11053" width="8.28515625" style="2" customWidth="1"/>
    <col min="11054" max="11054" width="7.5703125" style="2" customWidth="1"/>
    <col min="11055" max="11057" width="9.140625" style="2"/>
    <col min="11058" max="11058" width="7.140625" style="2" customWidth="1"/>
    <col min="11059" max="11059" width="9.140625" style="2"/>
    <col min="11060" max="11060" width="7.42578125" style="2" customWidth="1"/>
    <col min="11061" max="11061" width="8" style="2" customWidth="1"/>
    <col min="11062" max="11062" width="7" style="2" customWidth="1"/>
    <col min="11063" max="11064" width="9.140625" style="2"/>
    <col min="11065" max="11065" width="3.7109375" style="2" customWidth="1"/>
    <col min="11066" max="11066" width="3.42578125" style="2" customWidth="1"/>
    <col min="11067" max="11265" width="9.140625" style="2"/>
    <col min="11266" max="11266" width="4.85546875" style="2" customWidth="1"/>
    <col min="11267" max="11267" width="7.140625" style="2" customWidth="1"/>
    <col min="11268" max="11268" width="9.140625" style="2"/>
    <col min="11269" max="11269" width="4.85546875" style="2" customWidth="1"/>
    <col min="11270" max="11270" width="3.7109375" style="2" customWidth="1"/>
    <col min="11271" max="11271" width="5.5703125" style="2" customWidth="1"/>
    <col min="11272" max="11272" width="5.85546875" style="2" customWidth="1"/>
    <col min="11273" max="11273" width="6.28515625" style="2" customWidth="1"/>
    <col min="11274" max="11274" width="5.5703125" style="2" customWidth="1"/>
    <col min="11275" max="11278" width="6.28515625" style="2" customWidth="1"/>
    <col min="11279" max="11279" width="4.140625" style="2" customWidth="1"/>
    <col min="11280" max="11280" width="6" style="2" customWidth="1"/>
    <col min="11281" max="11281" width="5.5703125" style="2" customWidth="1"/>
    <col min="11282" max="11282" width="4.85546875" style="2" customWidth="1"/>
    <col min="11283" max="11283" width="6.140625" style="2" customWidth="1"/>
    <col min="11284" max="11284" width="7.85546875" style="2" customWidth="1"/>
    <col min="11285" max="11285" width="2.7109375" style="2" customWidth="1"/>
    <col min="11286" max="11286" width="3.42578125" style="2" customWidth="1"/>
    <col min="11287" max="11287" width="3.140625" style="2" customWidth="1"/>
    <col min="11288" max="11288" width="3.5703125" style="2" customWidth="1"/>
    <col min="11289" max="11290" width="3.42578125" style="2" customWidth="1"/>
    <col min="11291" max="11291" width="5.7109375" style="2" customWidth="1"/>
    <col min="11292" max="11292" width="3.85546875" style="2" customWidth="1"/>
    <col min="11293" max="11293" width="5.5703125" style="2" customWidth="1"/>
    <col min="11294" max="11294" width="6" style="2" customWidth="1"/>
    <col min="11295" max="11295" width="4.28515625" style="2" customWidth="1"/>
    <col min="11296" max="11296" width="7.140625" style="2" customWidth="1"/>
    <col min="11297" max="11297" width="4.7109375" style="2" customWidth="1"/>
    <col min="11298" max="11298" width="4.140625" style="2" customWidth="1"/>
    <col min="11299" max="11299" width="3.28515625" style="2" customWidth="1"/>
    <col min="11300" max="11301" width="9.140625" style="2"/>
    <col min="11302" max="11302" width="7.5703125" style="2" customWidth="1"/>
    <col min="11303" max="11305" width="9.140625" style="2"/>
    <col min="11306" max="11306" width="7.7109375" style="2" customWidth="1"/>
    <col min="11307" max="11307" width="9.140625" style="2"/>
    <col min="11308" max="11308" width="9.28515625" style="2" customWidth="1"/>
    <col min="11309" max="11309" width="8.28515625" style="2" customWidth="1"/>
    <col min="11310" max="11310" width="7.5703125" style="2" customWidth="1"/>
    <col min="11311" max="11313" width="9.140625" style="2"/>
    <col min="11314" max="11314" width="7.140625" style="2" customWidth="1"/>
    <col min="11315" max="11315" width="9.140625" style="2"/>
    <col min="11316" max="11316" width="7.42578125" style="2" customWidth="1"/>
    <col min="11317" max="11317" width="8" style="2" customWidth="1"/>
    <col min="11318" max="11318" width="7" style="2" customWidth="1"/>
    <col min="11319" max="11320" width="9.140625" style="2"/>
    <col min="11321" max="11321" width="3.7109375" style="2" customWidth="1"/>
    <col min="11322" max="11322" width="3.42578125" style="2" customWidth="1"/>
    <col min="11323" max="11521" width="9.140625" style="2"/>
    <col min="11522" max="11522" width="4.85546875" style="2" customWidth="1"/>
    <col min="11523" max="11523" width="7.140625" style="2" customWidth="1"/>
    <col min="11524" max="11524" width="9.140625" style="2"/>
    <col min="11525" max="11525" width="4.85546875" style="2" customWidth="1"/>
    <col min="11526" max="11526" width="3.7109375" style="2" customWidth="1"/>
    <col min="11527" max="11527" width="5.5703125" style="2" customWidth="1"/>
    <col min="11528" max="11528" width="5.85546875" style="2" customWidth="1"/>
    <col min="11529" max="11529" width="6.28515625" style="2" customWidth="1"/>
    <col min="11530" max="11530" width="5.5703125" style="2" customWidth="1"/>
    <col min="11531" max="11534" width="6.28515625" style="2" customWidth="1"/>
    <col min="11535" max="11535" width="4.140625" style="2" customWidth="1"/>
    <col min="11536" max="11536" width="6" style="2" customWidth="1"/>
    <col min="11537" max="11537" width="5.5703125" style="2" customWidth="1"/>
    <col min="11538" max="11538" width="4.85546875" style="2" customWidth="1"/>
    <col min="11539" max="11539" width="6.140625" style="2" customWidth="1"/>
    <col min="11540" max="11540" width="7.85546875" style="2" customWidth="1"/>
    <col min="11541" max="11541" width="2.7109375" style="2" customWidth="1"/>
    <col min="11542" max="11542" width="3.42578125" style="2" customWidth="1"/>
    <col min="11543" max="11543" width="3.140625" style="2" customWidth="1"/>
    <col min="11544" max="11544" width="3.5703125" style="2" customWidth="1"/>
    <col min="11545" max="11546" width="3.42578125" style="2" customWidth="1"/>
    <col min="11547" max="11547" width="5.7109375" style="2" customWidth="1"/>
    <col min="11548" max="11548" width="3.85546875" style="2" customWidth="1"/>
    <col min="11549" max="11549" width="5.5703125" style="2" customWidth="1"/>
    <col min="11550" max="11550" width="6" style="2" customWidth="1"/>
    <col min="11551" max="11551" width="4.28515625" style="2" customWidth="1"/>
    <col min="11552" max="11552" width="7.140625" style="2" customWidth="1"/>
    <col min="11553" max="11553" width="4.7109375" style="2" customWidth="1"/>
    <col min="11554" max="11554" width="4.140625" style="2" customWidth="1"/>
    <col min="11555" max="11555" width="3.28515625" style="2" customWidth="1"/>
    <col min="11556" max="11557" width="9.140625" style="2"/>
    <col min="11558" max="11558" width="7.5703125" style="2" customWidth="1"/>
    <col min="11559" max="11561" width="9.140625" style="2"/>
    <col min="11562" max="11562" width="7.7109375" style="2" customWidth="1"/>
    <col min="11563" max="11563" width="9.140625" style="2"/>
    <col min="11564" max="11564" width="9.28515625" style="2" customWidth="1"/>
    <col min="11565" max="11565" width="8.28515625" style="2" customWidth="1"/>
    <col min="11566" max="11566" width="7.5703125" style="2" customWidth="1"/>
    <col min="11567" max="11569" width="9.140625" style="2"/>
    <col min="11570" max="11570" width="7.140625" style="2" customWidth="1"/>
    <col min="11571" max="11571" width="9.140625" style="2"/>
    <col min="11572" max="11572" width="7.42578125" style="2" customWidth="1"/>
    <col min="11573" max="11573" width="8" style="2" customWidth="1"/>
    <col min="11574" max="11574" width="7" style="2" customWidth="1"/>
    <col min="11575" max="11576" width="9.140625" style="2"/>
    <col min="11577" max="11577" width="3.7109375" style="2" customWidth="1"/>
    <col min="11578" max="11578" width="3.42578125" style="2" customWidth="1"/>
    <col min="11579" max="11777" width="9.140625" style="2"/>
    <col min="11778" max="11778" width="4.85546875" style="2" customWidth="1"/>
    <col min="11779" max="11779" width="7.140625" style="2" customWidth="1"/>
    <col min="11780" max="11780" width="9.140625" style="2"/>
    <col min="11781" max="11781" width="4.85546875" style="2" customWidth="1"/>
    <col min="11782" max="11782" width="3.7109375" style="2" customWidth="1"/>
    <col min="11783" max="11783" width="5.5703125" style="2" customWidth="1"/>
    <col min="11784" max="11784" width="5.85546875" style="2" customWidth="1"/>
    <col min="11785" max="11785" width="6.28515625" style="2" customWidth="1"/>
    <col min="11786" max="11786" width="5.5703125" style="2" customWidth="1"/>
    <col min="11787" max="11790" width="6.28515625" style="2" customWidth="1"/>
    <col min="11791" max="11791" width="4.140625" style="2" customWidth="1"/>
    <col min="11792" max="11792" width="6" style="2" customWidth="1"/>
    <col min="11793" max="11793" width="5.5703125" style="2" customWidth="1"/>
    <col min="11794" max="11794" width="4.85546875" style="2" customWidth="1"/>
    <col min="11795" max="11795" width="6.140625" style="2" customWidth="1"/>
    <col min="11796" max="11796" width="7.85546875" style="2" customWidth="1"/>
    <col min="11797" max="11797" width="2.7109375" style="2" customWidth="1"/>
    <col min="11798" max="11798" width="3.42578125" style="2" customWidth="1"/>
    <col min="11799" max="11799" width="3.140625" style="2" customWidth="1"/>
    <col min="11800" max="11800" width="3.5703125" style="2" customWidth="1"/>
    <col min="11801" max="11802" width="3.42578125" style="2" customWidth="1"/>
    <col min="11803" max="11803" width="5.7109375" style="2" customWidth="1"/>
    <col min="11804" max="11804" width="3.85546875" style="2" customWidth="1"/>
    <col min="11805" max="11805" width="5.5703125" style="2" customWidth="1"/>
    <col min="11806" max="11806" width="6" style="2" customWidth="1"/>
    <col min="11807" max="11807" width="4.28515625" style="2" customWidth="1"/>
    <col min="11808" max="11808" width="7.140625" style="2" customWidth="1"/>
    <col min="11809" max="11809" width="4.7109375" style="2" customWidth="1"/>
    <col min="11810" max="11810" width="4.140625" style="2" customWidth="1"/>
    <col min="11811" max="11811" width="3.28515625" style="2" customWidth="1"/>
    <col min="11812" max="11813" width="9.140625" style="2"/>
    <col min="11814" max="11814" width="7.5703125" style="2" customWidth="1"/>
    <col min="11815" max="11817" width="9.140625" style="2"/>
    <col min="11818" max="11818" width="7.7109375" style="2" customWidth="1"/>
    <col min="11819" max="11819" width="9.140625" style="2"/>
    <col min="11820" max="11820" width="9.28515625" style="2" customWidth="1"/>
    <col min="11821" max="11821" width="8.28515625" style="2" customWidth="1"/>
    <col min="11822" max="11822" width="7.5703125" style="2" customWidth="1"/>
    <col min="11823" max="11825" width="9.140625" style="2"/>
    <col min="11826" max="11826" width="7.140625" style="2" customWidth="1"/>
    <col min="11827" max="11827" width="9.140625" style="2"/>
    <col min="11828" max="11828" width="7.42578125" style="2" customWidth="1"/>
    <col min="11829" max="11829" width="8" style="2" customWidth="1"/>
    <col min="11830" max="11830" width="7" style="2" customWidth="1"/>
    <col min="11831" max="11832" width="9.140625" style="2"/>
    <col min="11833" max="11833" width="3.7109375" style="2" customWidth="1"/>
    <col min="11834" max="11834" width="3.42578125" style="2" customWidth="1"/>
    <col min="11835" max="12033" width="9.140625" style="2"/>
    <col min="12034" max="12034" width="4.85546875" style="2" customWidth="1"/>
    <col min="12035" max="12035" width="7.140625" style="2" customWidth="1"/>
    <col min="12036" max="12036" width="9.140625" style="2"/>
    <col min="12037" max="12037" width="4.85546875" style="2" customWidth="1"/>
    <col min="12038" max="12038" width="3.7109375" style="2" customWidth="1"/>
    <col min="12039" max="12039" width="5.5703125" style="2" customWidth="1"/>
    <col min="12040" max="12040" width="5.85546875" style="2" customWidth="1"/>
    <col min="12041" max="12041" width="6.28515625" style="2" customWidth="1"/>
    <col min="12042" max="12042" width="5.5703125" style="2" customWidth="1"/>
    <col min="12043" max="12046" width="6.28515625" style="2" customWidth="1"/>
    <col min="12047" max="12047" width="4.140625" style="2" customWidth="1"/>
    <col min="12048" max="12048" width="6" style="2" customWidth="1"/>
    <col min="12049" max="12049" width="5.5703125" style="2" customWidth="1"/>
    <col min="12050" max="12050" width="4.85546875" style="2" customWidth="1"/>
    <col min="12051" max="12051" width="6.140625" style="2" customWidth="1"/>
    <col min="12052" max="12052" width="7.85546875" style="2" customWidth="1"/>
    <col min="12053" max="12053" width="2.7109375" style="2" customWidth="1"/>
    <col min="12054" max="12054" width="3.42578125" style="2" customWidth="1"/>
    <col min="12055" max="12055" width="3.140625" style="2" customWidth="1"/>
    <col min="12056" max="12056" width="3.5703125" style="2" customWidth="1"/>
    <col min="12057" max="12058" width="3.42578125" style="2" customWidth="1"/>
    <col min="12059" max="12059" width="5.7109375" style="2" customWidth="1"/>
    <col min="12060" max="12060" width="3.85546875" style="2" customWidth="1"/>
    <col min="12061" max="12061" width="5.5703125" style="2" customWidth="1"/>
    <col min="12062" max="12062" width="6" style="2" customWidth="1"/>
    <col min="12063" max="12063" width="4.28515625" style="2" customWidth="1"/>
    <col min="12064" max="12064" width="7.140625" style="2" customWidth="1"/>
    <col min="12065" max="12065" width="4.7109375" style="2" customWidth="1"/>
    <col min="12066" max="12066" width="4.140625" style="2" customWidth="1"/>
    <col min="12067" max="12067" width="3.28515625" style="2" customWidth="1"/>
    <col min="12068" max="12069" width="9.140625" style="2"/>
    <col min="12070" max="12070" width="7.5703125" style="2" customWidth="1"/>
    <col min="12071" max="12073" width="9.140625" style="2"/>
    <col min="12074" max="12074" width="7.7109375" style="2" customWidth="1"/>
    <col min="12075" max="12075" width="9.140625" style="2"/>
    <col min="12076" max="12076" width="9.28515625" style="2" customWidth="1"/>
    <col min="12077" max="12077" width="8.28515625" style="2" customWidth="1"/>
    <col min="12078" max="12078" width="7.5703125" style="2" customWidth="1"/>
    <col min="12079" max="12081" width="9.140625" style="2"/>
    <col min="12082" max="12082" width="7.140625" style="2" customWidth="1"/>
    <col min="12083" max="12083" width="9.140625" style="2"/>
    <col min="12084" max="12084" width="7.42578125" style="2" customWidth="1"/>
    <col min="12085" max="12085" width="8" style="2" customWidth="1"/>
    <col min="12086" max="12086" width="7" style="2" customWidth="1"/>
    <col min="12087" max="12088" width="9.140625" style="2"/>
    <col min="12089" max="12089" width="3.7109375" style="2" customWidth="1"/>
    <col min="12090" max="12090" width="3.42578125" style="2" customWidth="1"/>
    <col min="12091" max="12289" width="9.140625" style="2"/>
    <col min="12290" max="12290" width="4.85546875" style="2" customWidth="1"/>
    <col min="12291" max="12291" width="7.140625" style="2" customWidth="1"/>
    <col min="12292" max="12292" width="9.140625" style="2"/>
    <col min="12293" max="12293" width="4.85546875" style="2" customWidth="1"/>
    <col min="12294" max="12294" width="3.7109375" style="2" customWidth="1"/>
    <col min="12295" max="12295" width="5.5703125" style="2" customWidth="1"/>
    <col min="12296" max="12296" width="5.85546875" style="2" customWidth="1"/>
    <col min="12297" max="12297" width="6.28515625" style="2" customWidth="1"/>
    <col min="12298" max="12298" width="5.5703125" style="2" customWidth="1"/>
    <col min="12299" max="12302" width="6.28515625" style="2" customWidth="1"/>
    <col min="12303" max="12303" width="4.140625" style="2" customWidth="1"/>
    <col min="12304" max="12304" width="6" style="2" customWidth="1"/>
    <col min="12305" max="12305" width="5.5703125" style="2" customWidth="1"/>
    <col min="12306" max="12306" width="4.85546875" style="2" customWidth="1"/>
    <col min="12307" max="12307" width="6.140625" style="2" customWidth="1"/>
    <col min="12308" max="12308" width="7.85546875" style="2" customWidth="1"/>
    <col min="12309" max="12309" width="2.7109375" style="2" customWidth="1"/>
    <col min="12310" max="12310" width="3.42578125" style="2" customWidth="1"/>
    <col min="12311" max="12311" width="3.140625" style="2" customWidth="1"/>
    <col min="12312" max="12312" width="3.5703125" style="2" customWidth="1"/>
    <col min="12313" max="12314" width="3.42578125" style="2" customWidth="1"/>
    <col min="12315" max="12315" width="5.7109375" style="2" customWidth="1"/>
    <col min="12316" max="12316" width="3.85546875" style="2" customWidth="1"/>
    <col min="12317" max="12317" width="5.5703125" style="2" customWidth="1"/>
    <col min="12318" max="12318" width="6" style="2" customWidth="1"/>
    <col min="12319" max="12319" width="4.28515625" style="2" customWidth="1"/>
    <col min="12320" max="12320" width="7.140625" style="2" customWidth="1"/>
    <col min="12321" max="12321" width="4.7109375" style="2" customWidth="1"/>
    <col min="12322" max="12322" width="4.140625" style="2" customWidth="1"/>
    <col min="12323" max="12323" width="3.28515625" style="2" customWidth="1"/>
    <col min="12324" max="12325" width="9.140625" style="2"/>
    <col min="12326" max="12326" width="7.5703125" style="2" customWidth="1"/>
    <col min="12327" max="12329" width="9.140625" style="2"/>
    <col min="12330" max="12330" width="7.7109375" style="2" customWidth="1"/>
    <col min="12331" max="12331" width="9.140625" style="2"/>
    <col min="12332" max="12332" width="9.28515625" style="2" customWidth="1"/>
    <col min="12333" max="12333" width="8.28515625" style="2" customWidth="1"/>
    <col min="12334" max="12334" width="7.5703125" style="2" customWidth="1"/>
    <col min="12335" max="12337" width="9.140625" style="2"/>
    <col min="12338" max="12338" width="7.140625" style="2" customWidth="1"/>
    <col min="12339" max="12339" width="9.140625" style="2"/>
    <col min="12340" max="12340" width="7.42578125" style="2" customWidth="1"/>
    <col min="12341" max="12341" width="8" style="2" customWidth="1"/>
    <col min="12342" max="12342" width="7" style="2" customWidth="1"/>
    <col min="12343" max="12344" width="9.140625" style="2"/>
    <col min="12345" max="12345" width="3.7109375" style="2" customWidth="1"/>
    <col min="12346" max="12346" width="3.42578125" style="2" customWidth="1"/>
    <col min="12347" max="12545" width="9.140625" style="2"/>
    <col min="12546" max="12546" width="4.85546875" style="2" customWidth="1"/>
    <col min="12547" max="12547" width="7.140625" style="2" customWidth="1"/>
    <col min="12548" max="12548" width="9.140625" style="2"/>
    <col min="12549" max="12549" width="4.85546875" style="2" customWidth="1"/>
    <col min="12550" max="12550" width="3.7109375" style="2" customWidth="1"/>
    <col min="12551" max="12551" width="5.5703125" style="2" customWidth="1"/>
    <col min="12552" max="12552" width="5.85546875" style="2" customWidth="1"/>
    <col min="12553" max="12553" width="6.28515625" style="2" customWidth="1"/>
    <col min="12554" max="12554" width="5.5703125" style="2" customWidth="1"/>
    <col min="12555" max="12558" width="6.28515625" style="2" customWidth="1"/>
    <col min="12559" max="12559" width="4.140625" style="2" customWidth="1"/>
    <col min="12560" max="12560" width="6" style="2" customWidth="1"/>
    <col min="12561" max="12561" width="5.5703125" style="2" customWidth="1"/>
    <col min="12562" max="12562" width="4.85546875" style="2" customWidth="1"/>
    <col min="12563" max="12563" width="6.140625" style="2" customWidth="1"/>
    <col min="12564" max="12564" width="7.85546875" style="2" customWidth="1"/>
    <col min="12565" max="12565" width="2.7109375" style="2" customWidth="1"/>
    <col min="12566" max="12566" width="3.42578125" style="2" customWidth="1"/>
    <col min="12567" max="12567" width="3.140625" style="2" customWidth="1"/>
    <col min="12568" max="12568" width="3.5703125" style="2" customWidth="1"/>
    <col min="12569" max="12570" width="3.42578125" style="2" customWidth="1"/>
    <col min="12571" max="12571" width="5.7109375" style="2" customWidth="1"/>
    <col min="12572" max="12572" width="3.85546875" style="2" customWidth="1"/>
    <col min="12573" max="12573" width="5.5703125" style="2" customWidth="1"/>
    <col min="12574" max="12574" width="6" style="2" customWidth="1"/>
    <col min="12575" max="12575" width="4.28515625" style="2" customWidth="1"/>
    <col min="12576" max="12576" width="7.140625" style="2" customWidth="1"/>
    <col min="12577" max="12577" width="4.7109375" style="2" customWidth="1"/>
    <col min="12578" max="12578" width="4.140625" style="2" customWidth="1"/>
    <col min="12579" max="12579" width="3.28515625" style="2" customWidth="1"/>
    <col min="12580" max="12581" width="9.140625" style="2"/>
    <col min="12582" max="12582" width="7.5703125" style="2" customWidth="1"/>
    <col min="12583" max="12585" width="9.140625" style="2"/>
    <col min="12586" max="12586" width="7.7109375" style="2" customWidth="1"/>
    <col min="12587" max="12587" width="9.140625" style="2"/>
    <col min="12588" max="12588" width="9.28515625" style="2" customWidth="1"/>
    <col min="12589" max="12589" width="8.28515625" style="2" customWidth="1"/>
    <col min="12590" max="12590" width="7.5703125" style="2" customWidth="1"/>
    <col min="12591" max="12593" width="9.140625" style="2"/>
    <col min="12594" max="12594" width="7.140625" style="2" customWidth="1"/>
    <col min="12595" max="12595" width="9.140625" style="2"/>
    <col min="12596" max="12596" width="7.42578125" style="2" customWidth="1"/>
    <col min="12597" max="12597" width="8" style="2" customWidth="1"/>
    <col min="12598" max="12598" width="7" style="2" customWidth="1"/>
    <col min="12599" max="12600" width="9.140625" style="2"/>
    <col min="12601" max="12601" width="3.7109375" style="2" customWidth="1"/>
    <col min="12602" max="12602" width="3.42578125" style="2" customWidth="1"/>
    <col min="12603" max="12801" width="9.140625" style="2"/>
    <col min="12802" max="12802" width="4.85546875" style="2" customWidth="1"/>
    <col min="12803" max="12803" width="7.140625" style="2" customWidth="1"/>
    <col min="12804" max="12804" width="9.140625" style="2"/>
    <col min="12805" max="12805" width="4.85546875" style="2" customWidth="1"/>
    <col min="12806" max="12806" width="3.7109375" style="2" customWidth="1"/>
    <col min="12807" max="12807" width="5.5703125" style="2" customWidth="1"/>
    <col min="12808" max="12808" width="5.85546875" style="2" customWidth="1"/>
    <col min="12809" max="12809" width="6.28515625" style="2" customWidth="1"/>
    <col min="12810" max="12810" width="5.5703125" style="2" customWidth="1"/>
    <col min="12811" max="12814" width="6.28515625" style="2" customWidth="1"/>
    <col min="12815" max="12815" width="4.140625" style="2" customWidth="1"/>
    <col min="12816" max="12816" width="6" style="2" customWidth="1"/>
    <col min="12817" max="12817" width="5.5703125" style="2" customWidth="1"/>
    <col min="12818" max="12818" width="4.85546875" style="2" customWidth="1"/>
    <col min="12819" max="12819" width="6.140625" style="2" customWidth="1"/>
    <col min="12820" max="12820" width="7.85546875" style="2" customWidth="1"/>
    <col min="12821" max="12821" width="2.7109375" style="2" customWidth="1"/>
    <col min="12822" max="12822" width="3.42578125" style="2" customWidth="1"/>
    <col min="12823" max="12823" width="3.140625" style="2" customWidth="1"/>
    <col min="12824" max="12824" width="3.5703125" style="2" customWidth="1"/>
    <col min="12825" max="12826" width="3.42578125" style="2" customWidth="1"/>
    <col min="12827" max="12827" width="5.7109375" style="2" customWidth="1"/>
    <col min="12828" max="12828" width="3.85546875" style="2" customWidth="1"/>
    <col min="12829" max="12829" width="5.5703125" style="2" customWidth="1"/>
    <col min="12830" max="12830" width="6" style="2" customWidth="1"/>
    <col min="12831" max="12831" width="4.28515625" style="2" customWidth="1"/>
    <col min="12832" max="12832" width="7.140625" style="2" customWidth="1"/>
    <col min="12833" max="12833" width="4.7109375" style="2" customWidth="1"/>
    <col min="12834" max="12834" width="4.140625" style="2" customWidth="1"/>
    <col min="12835" max="12835" width="3.28515625" style="2" customWidth="1"/>
    <col min="12836" max="12837" width="9.140625" style="2"/>
    <col min="12838" max="12838" width="7.5703125" style="2" customWidth="1"/>
    <col min="12839" max="12841" width="9.140625" style="2"/>
    <col min="12842" max="12842" width="7.7109375" style="2" customWidth="1"/>
    <col min="12843" max="12843" width="9.140625" style="2"/>
    <col min="12844" max="12844" width="9.28515625" style="2" customWidth="1"/>
    <col min="12845" max="12845" width="8.28515625" style="2" customWidth="1"/>
    <col min="12846" max="12846" width="7.5703125" style="2" customWidth="1"/>
    <col min="12847" max="12849" width="9.140625" style="2"/>
    <col min="12850" max="12850" width="7.140625" style="2" customWidth="1"/>
    <col min="12851" max="12851" width="9.140625" style="2"/>
    <col min="12852" max="12852" width="7.42578125" style="2" customWidth="1"/>
    <col min="12853" max="12853" width="8" style="2" customWidth="1"/>
    <col min="12854" max="12854" width="7" style="2" customWidth="1"/>
    <col min="12855" max="12856" width="9.140625" style="2"/>
    <col min="12857" max="12857" width="3.7109375" style="2" customWidth="1"/>
    <col min="12858" max="12858" width="3.42578125" style="2" customWidth="1"/>
    <col min="12859" max="13057" width="9.140625" style="2"/>
    <col min="13058" max="13058" width="4.85546875" style="2" customWidth="1"/>
    <col min="13059" max="13059" width="7.140625" style="2" customWidth="1"/>
    <col min="13060" max="13060" width="9.140625" style="2"/>
    <col min="13061" max="13061" width="4.85546875" style="2" customWidth="1"/>
    <col min="13062" max="13062" width="3.7109375" style="2" customWidth="1"/>
    <col min="13063" max="13063" width="5.5703125" style="2" customWidth="1"/>
    <col min="13064" max="13064" width="5.85546875" style="2" customWidth="1"/>
    <col min="13065" max="13065" width="6.28515625" style="2" customWidth="1"/>
    <col min="13066" max="13066" width="5.5703125" style="2" customWidth="1"/>
    <col min="13067" max="13070" width="6.28515625" style="2" customWidth="1"/>
    <col min="13071" max="13071" width="4.140625" style="2" customWidth="1"/>
    <col min="13072" max="13072" width="6" style="2" customWidth="1"/>
    <col min="13073" max="13073" width="5.5703125" style="2" customWidth="1"/>
    <col min="13074" max="13074" width="4.85546875" style="2" customWidth="1"/>
    <col min="13075" max="13075" width="6.140625" style="2" customWidth="1"/>
    <col min="13076" max="13076" width="7.85546875" style="2" customWidth="1"/>
    <col min="13077" max="13077" width="2.7109375" style="2" customWidth="1"/>
    <col min="13078" max="13078" width="3.42578125" style="2" customWidth="1"/>
    <col min="13079" max="13079" width="3.140625" style="2" customWidth="1"/>
    <col min="13080" max="13080" width="3.5703125" style="2" customWidth="1"/>
    <col min="13081" max="13082" width="3.42578125" style="2" customWidth="1"/>
    <col min="13083" max="13083" width="5.7109375" style="2" customWidth="1"/>
    <col min="13084" max="13084" width="3.85546875" style="2" customWidth="1"/>
    <col min="13085" max="13085" width="5.5703125" style="2" customWidth="1"/>
    <col min="13086" max="13086" width="6" style="2" customWidth="1"/>
    <col min="13087" max="13087" width="4.28515625" style="2" customWidth="1"/>
    <col min="13088" max="13088" width="7.140625" style="2" customWidth="1"/>
    <col min="13089" max="13089" width="4.7109375" style="2" customWidth="1"/>
    <col min="13090" max="13090" width="4.140625" style="2" customWidth="1"/>
    <col min="13091" max="13091" width="3.28515625" style="2" customWidth="1"/>
    <col min="13092" max="13093" width="9.140625" style="2"/>
    <col min="13094" max="13094" width="7.5703125" style="2" customWidth="1"/>
    <col min="13095" max="13097" width="9.140625" style="2"/>
    <col min="13098" max="13098" width="7.7109375" style="2" customWidth="1"/>
    <col min="13099" max="13099" width="9.140625" style="2"/>
    <col min="13100" max="13100" width="9.28515625" style="2" customWidth="1"/>
    <col min="13101" max="13101" width="8.28515625" style="2" customWidth="1"/>
    <col min="13102" max="13102" width="7.5703125" style="2" customWidth="1"/>
    <col min="13103" max="13105" width="9.140625" style="2"/>
    <col min="13106" max="13106" width="7.140625" style="2" customWidth="1"/>
    <col min="13107" max="13107" width="9.140625" style="2"/>
    <col min="13108" max="13108" width="7.42578125" style="2" customWidth="1"/>
    <col min="13109" max="13109" width="8" style="2" customWidth="1"/>
    <col min="13110" max="13110" width="7" style="2" customWidth="1"/>
    <col min="13111" max="13112" width="9.140625" style="2"/>
    <col min="13113" max="13113" width="3.7109375" style="2" customWidth="1"/>
    <col min="13114" max="13114" width="3.42578125" style="2" customWidth="1"/>
    <col min="13115" max="13313" width="9.140625" style="2"/>
    <col min="13314" max="13314" width="4.85546875" style="2" customWidth="1"/>
    <col min="13315" max="13315" width="7.140625" style="2" customWidth="1"/>
    <col min="13316" max="13316" width="9.140625" style="2"/>
    <col min="13317" max="13317" width="4.85546875" style="2" customWidth="1"/>
    <col min="13318" max="13318" width="3.7109375" style="2" customWidth="1"/>
    <col min="13319" max="13319" width="5.5703125" style="2" customWidth="1"/>
    <col min="13320" max="13320" width="5.85546875" style="2" customWidth="1"/>
    <col min="13321" max="13321" width="6.28515625" style="2" customWidth="1"/>
    <col min="13322" max="13322" width="5.5703125" style="2" customWidth="1"/>
    <col min="13323" max="13326" width="6.28515625" style="2" customWidth="1"/>
    <col min="13327" max="13327" width="4.140625" style="2" customWidth="1"/>
    <col min="13328" max="13328" width="6" style="2" customWidth="1"/>
    <col min="13329" max="13329" width="5.5703125" style="2" customWidth="1"/>
    <col min="13330" max="13330" width="4.85546875" style="2" customWidth="1"/>
    <col min="13331" max="13331" width="6.140625" style="2" customWidth="1"/>
    <col min="13332" max="13332" width="7.85546875" style="2" customWidth="1"/>
    <col min="13333" max="13333" width="2.7109375" style="2" customWidth="1"/>
    <col min="13334" max="13334" width="3.42578125" style="2" customWidth="1"/>
    <col min="13335" max="13335" width="3.140625" style="2" customWidth="1"/>
    <col min="13336" max="13336" width="3.5703125" style="2" customWidth="1"/>
    <col min="13337" max="13338" width="3.42578125" style="2" customWidth="1"/>
    <col min="13339" max="13339" width="5.7109375" style="2" customWidth="1"/>
    <col min="13340" max="13340" width="3.85546875" style="2" customWidth="1"/>
    <col min="13341" max="13341" width="5.5703125" style="2" customWidth="1"/>
    <col min="13342" max="13342" width="6" style="2" customWidth="1"/>
    <col min="13343" max="13343" width="4.28515625" style="2" customWidth="1"/>
    <col min="13344" max="13344" width="7.140625" style="2" customWidth="1"/>
    <col min="13345" max="13345" width="4.7109375" style="2" customWidth="1"/>
    <col min="13346" max="13346" width="4.140625" style="2" customWidth="1"/>
    <col min="13347" max="13347" width="3.28515625" style="2" customWidth="1"/>
    <col min="13348" max="13349" width="9.140625" style="2"/>
    <col min="13350" max="13350" width="7.5703125" style="2" customWidth="1"/>
    <col min="13351" max="13353" width="9.140625" style="2"/>
    <col min="13354" max="13354" width="7.7109375" style="2" customWidth="1"/>
    <col min="13355" max="13355" width="9.140625" style="2"/>
    <col min="13356" max="13356" width="9.28515625" style="2" customWidth="1"/>
    <col min="13357" max="13357" width="8.28515625" style="2" customWidth="1"/>
    <col min="13358" max="13358" width="7.5703125" style="2" customWidth="1"/>
    <col min="13359" max="13361" width="9.140625" style="2"/>
    <col min="13362" max="13362" width="7.140625" style="2" customWidth="1"/>
    <col min="13363" max="13363" width="9.140625" style="2"/>
    <col min="13364" max="13364" width="7.42578125" style="2" customWidth="1"/>
    <col min="13365" max="13365" width="8" style="2" customWidth="1"/>
    <col min="13366" max="13366" width="7" style="2" customWidth="1"/>
    <col min="13367" max="13368" width="9.140625" style="2"/>
    <col min="13369" max="13369" width="3.7109375" style="2" customWidth="1"/>
    <col min="13370" max="13370" width="3.42578125" style="2" customWidth="1"/>
    <col min="13371" max="13569" width="9.140625" style="2"/>
    <col min="13570" max="13570" width="4.85546875" style="2" customWidth="1"/>
    <col min="13571" max="13571" width="7.140625" style="2" customWidth="1"/>
    <col min="13572" max="13572" width="9.140625" style="2"/>
    <col min="13573" max="13573" width="4.85546875" style="2" customWidth="1"/>
    <col min="13574" max="13574" width="3.7109375" style="2" customWidth="1"/>
    <col min="13575" max="13575" width="5.5703125" style="2" customWidth="1"/>
    <col min="13576" max="13576" width="5.85546875" style="2" customWidth="1"/>
    <col min="13577" max="13577" width="6.28515625" style="2" customWidth="1"/>
    <col min="13578" max="13578" width="5.5703125" style="2" customWidth="1"/>
    <col min="13579" max="13582" width="6.28515625" style="2" customWidth="1"/>
    <col min="13583" max="13583" width="4.140625" style="2" customWidth="1"/>
    <col min="13584" max="13584" width="6" style="2" customWidth="1"/>
    <col min="13585" max="13585" width="5.5703125" style="2" customWidth="1"/>
    <col min="13586" max="13586" width="4.85546875" style="2" customWidth="1"/>
    <col min="13587" max="13587" width="6.140625" style="2" customWidth="1"/>
    <col min="13588" max="13588" width="7.85546875" style="2" customWidth="1"/>
    <col min="13589" max="13589" width="2.7109375" style="2" customWidth="1"/>
    <col min="13590" max="13590" width="3.42578125" style="2" customWidth="1"/>
    <col min="13591" max="13591" width="3.140625" style="2" customWidth="1"/>
    <col min="13592" max="13592" width="3.5703125" style="2" customWidth="1"/>
    <col min="13593" max="13594" width="3.42578125" style="2" customWidth="1"/>
    <col min="13595" max="13595" width="5.7109375" style="2" customWidth="1"/>
    <col min="13596" max="13596" width="3.85546875" style="2" customWidth="1"/>
    <col min="13597" max="13597" width="5.5703125" style="2" customWidth="1"/>
    <col min="13598" max="13598" width="6" style="2" customWidth="1"/>
    <col min="13599" max="13599" width="4.28515625" style="2" customWidth="1"/>
    <col min="13600" max="13600" width="7.140625" style="2" customWidth="1"/>
    <col min="13601" max="13601" width="4.7109375" style="2" customWidth="1"/>
    <col min="13602" max="13602" width="4.140625" style="2" customWidth="1"/>
    <col min="13603" max="13603" width="3.28515625" style="2" customWidth="1"/>
    <col min="13604" max="13605" width="9.140625" style="2"/>
    <col min="13606" max="13606" width="7.5703125" style="2" customWidth="1"/>
    <col min="13607" max="13609" width="9.140625" style="2"/>
    <col min="13610" max="13610" width="7.7109375" style="2" customWidth="1"/>
    <col min="13611" max="13611" width="9.140625" style="2"/>
    <col min="13612" max="13612" width="9.28515625" style="2" customWidth="1"/>
    <col min="13613" max="13613" width="8.28515625" style="2" customWidth="1"/>
    <col min="13614" max="13614" width="7.5703125" style="2" customWidth="1"/>
    <col min="13615" max="13617" width="9.140625" style="2"/>
    <col min="13618" max="13618" width="7.140625" style="2" customWidth="1"/>
    <col min="13619" max="13619" width="9.140625" style="2"/>
    <col min="13620" max="13620" width="7.42578125" style="2" customWidth="1"/>
    <col min="13621" max="13621" width="8" style="2" customWidth="1"/>
    <col min="13622" max="13622" width="7" style="2" customWidth="1"/>
    <col min="13623" max="13624" width="9.140625" style="2"/>
    <col min="13625" max="13625" width="3.7109375" style="2" customWidth="1"/>
    <col min="13626" max="13626" width="3.42578125" style="2" customWidth="1"/>
    <col min="13627" max="13825" width="9.140625" style="2"/>
    <col min="13826" max="13826" width="4.85546875" style="2" customWidth="1"/>
    <col min="13827" max="13827" width="7.140625" style="2" customWidth="1"/>
    <col min="13828" max="13828" width="9.140625" style="2"/>
    <col min="13829" max="13829" width="4.85546875" style="2" customWidth="1"/>
    <col min="13830" max="13830" width="3.7109375" style="2" customWidth="1"/>
    <col min="13831" max="13831" width="5.5703125" style="2" customWidth="1"/>
    <col min="13832" max="13832" width="5.85546875" style="2" customWidth="1"/>
    <col min="13833" max="13833" width="6.28515625" style="2" customWidth="1"/>
    <col min="13834" max="13834" width="5.5703125" style="2" customWidth="1"/>
    <col min="13835" max="13838" width="6.28515625" style="2" customWidth="1"/>
    <col min="13839" max="13839" width="4.140625" style="2" customWidth="1"/>
    <col min="13840" max="13840" width="6" style="2" customWidth="1"/>
    <col min="13841" max="13841" width="5.5703125" style="2" customWidth="1"/>
    <col min="13842" max="13842" width="4.85546875" style="2" customWidth="1"/>
    <col min="13843" max="13843" width="6.140625" style="2" customWidth="1"/>
    <col min="13844" max="13844" width="7.85546875" style="2" customWidth="1"/>
    <col min="13845" max="13845" width="2.7109375" style="2" customWidth="1"/>
    <col min="13846" max="13846" width="3.42578125" style="2" customWidth="1"/>
    <col min="13847" max="13847" width="3.140625" style="2" customWidth="1"/>
    <col min="13848" max="13848" width="3.5703125" style="2" customWidth="1"/>
    <col min="13849" max="13850" width="3.42578125" style="2" customWidth="1"/>
    <col min="13851" max="13851" width="5.7109375" style="2" customWidth="1"/>
    <col min="13852" max="13852" width="3.85546875" style="2" customWidth="1"/>
    <col min="13853" max="13853" width="5.5703125" style="2" customWidth="1"/>
    <col min="13854" max="13854" width="6" style="2" customWidth="1"/>
    <col min="13855" max="13855" width="4.28515625" style="2" customWidth="1"/>
    <col min="13856" max="13856" width="7.140625" style="2" customWidth="1"/>
    <col min="13857" max="13857" width="4.7109375" style="2" customWidth="1"/>
    <col min="13858" max="13858" width="4.140625" style="2" customWidth="1"/>
    <col min="13859" max="13859" width="3.28515625" style="2" customWidth="1"/>
    <col min="13860" max="13861" width="9.140625" style="2"/>
    <col min="13862" max="13862" width="7.5703125" style="2" customWidth="1"/>
    <col min="13863" max="13865" width="9.140625" style="2"/>
    <col min="13866" max="13866" width="7.7109375" style="2" customWidth="1"/>
    <col min="13867" max="13867" width="9.140625" style="2"/>
    <col min="13868" max="13868" width="9.28515625" style="2" customWidth="1"/>
    <col min="13869" max="13869" width="8.28515625" style="2" customWidth="1"/>
    <col min="13870" max="13870" width="7.5703125" style="2" customWidth="1"/>
    <col min="13871" max="13873" width="9.140625" style="2"/>
    <col min="13874" max="13874" width="7.140625" style="2" customWidth="1"/>
    <col min="13875" max="13875" width="9.140625" style="2"/>
    <col min="13876" max="13876" width="7.42578125" style="2" customWidth="1"/>
    <col min="13877" max="13877" width="8" style="2" customWidth="1"/>
    <col min="13878" max="13878" width="7" style="2" customWidth="1"/>
    <col min="13879" max="13880" width="9.140625" style="2"/>
    <col min="13881" max="13881" width="3.7109375" style="2" customWidth="1"/>
    <col min="13882" max="13882" width="3.42578125" style="2" customWidth="1"/>
    <col min="13883" max="14081" width="9.140625" style="2"/>
    <col min="14082" max="14082" width="4.85546875" style="2" customWidth="1"/>
    <col min="14083" max="14083" width="7.140625" style="2" customWidth="1"/>
    <col min="14084" max="14084" width="9.140625" style="2"/>
    <col min="14085" max="14085" width="4.85546875" style="2" customWidth="1"/>
    <col min="14086" max="14086" width="3.7109375" style="2" customWidth="1"/>
    <col min="14087" max="14087" width="5.5703125" style="2" customWidth="1"/>
    <col min="14088" max="14088" width="5.85546875" style="2" customWidth="1"/>
    <col min="14089" max="14089" width="6.28515625" style="2" customWidth="1"/>
    <col min="14090" max="14090" width="5.5703125" style="2" customWidth="1"/>
    <col min="14091" max="14094" width="6.28515625" style="2" customWidth="1"/>
    <col min="14095" max="14095" width="4.140625" style="2" customWidth="1"/>
    <col min="14096" max="14096" width="6" style="2" customWidth="1"/>
    <col min="14097" max="14097" width="5.5703125" style="2" customWidth="1"/>
    <col min="14098" max="14098" width="4.85546875" style="2" customWidth="1"/>
    <col min="14099" max="14099" width="6.140625" style="2" customWidth="1"/>
    <col min="14100" max="14100" width="7.85546875" style="2" customWidth="1"/>
    <col min="14101" max="14101" width="2.7109375" style="2" customWidth="1"/>
    <col min="14102" max="14102" width="3.42578125" style="2" customWidth="1"/>
    <col min="14103" max="14103" width="3.140625" style="2" customWidth="1"/>
    <col min="14104" max="14104" width="3.5703125" style="2" customWidth="1"/>
    <col min="14105" max="14106" width="3.42578125" style="2" customWidth="1"/>
    <col min="14107" max="14107" width="5.7109375" style="2" customWidth="1"/>
    <col min="14108" max="14108" width="3.85546875" style="2" customWidth="1"/>
    <col min="14109" max="14109" width="5.5703125" style="2" customWidth="1"/>
    <col min="14110" max="14110" width="6" style="2" customWidth="1"/>
    <col min="14111" max="14111" width="4.28515625" style="2" customWidth="1"/>
    <col min="14112" max="14112" width="7.140625" style="2" customWidth="1"/>
    <col min="14113" max="14113" width="4.7109375" style="2" customWidth="1"/>
    <col min="14114" max="14114" width="4.140625" style="2" customWidth="1"/>
    <col min="14115" max="14115" width="3.28515625" style="2" customWidth="1"/>
    <col min="14116" max="14117" width="9.140625" style="2"/>
    <col min="14118" max="14118" width="7.5703125" style="2" customWidth="1"/>
    <col min="14119" max="14121" width="9.140625" style="2"/>
    <col min="14122" max="14122" width="7.7109375" style="2" customWidth="1"/>
    <col min="14123" max="14123" width="9.140625" style="2"/>
    <col min="14124" max="14124" width="9.28515625" style="2" customWidth="1"/>
    <col min="14125" max="14125" width="8.28515625" style="2" customWidth="1"/>
    <col min="14126" max="14126" width="7.5703125" style="2" customWidth="1"/>
    <col min="14127" max="14129" width="9.140625" style="2"/>
    <col min="14130" max="14130" width="7.140625" style="2" customWidth="1"/>
    <col min="14131" max="14131" width="9.140625" style="2"/>
    <col min="14132" max="14132" width="7.42578125" style="2" customWidth="1"/>
    <col min="14133" max="14133" width="8" style="2" customWidth="1"/>
    <col min="14134" max="14134" width="7" style="2" customWidth="1"/>
    <col min="14135" max="14136" width="9.140625" style="2"/>
    <col min="14137" max="14137" width="3.7109375" style="2" customWidth="1"/>
    <col min="14138" max="14138" width="3.42578125" style="2" customWidth="1"/>
    <col min="14139" max="14337" width="9.140625" style="2"/>
    <col min="14338" max="14338" width="4.85546875" style="2" customWidth="1"/>
    <col min="14339" max="14339" width="7.140625" style="2" customWidth="1"/>
    <col min="14340" max="14340" width="9.140625" style="2"/>
    <col min="14341" max="14341" width="4.85546875" style="2" customWidth="1"/>
    <col min="14342" max="14342" width="3.7109375" style="2" customWidth="1"/>
    <col min="14343" max="14343" width="5.5703125" style="2" customWidth="1"/>
    <col min="14344" max="14344" width="5.85546875" style="2" customWidth="1"/>
    <col min="14345" max="14345" width="6.28515625" style="2" customWidth="1"/>
    <col min="14346" max="14346" width="5.5703125" style="2" customWidth="1"/>
    <col min="14347" max="14350" width="6.28515625" style="2" customWidth="1"/>
    <col min="14351" max="14351" width="4.140625" style="2" customWidth="1"/>
    <col min="14352" max="14352" width="6" style="2" customWidth="1"/>
    <col min="14353" max="14353" width="5.5703125" style="2" customWidth="1"/>
    <col min="14354" max="14354" width="4.85546875" style="2" customWidth="1"/>
    <col min="14355" max="14355" width="6.140625" style="2" customWidth="1"/>
    <col min="14356" max="14356" width="7.85546875" style="2" customWidth="1"/>
    <col min="14357" max="14357" width="2.7109375" style="2" customWidth="1"/>
    <col min="14358" max="14358" width="3.42578125" style="2" customWidth="1"/>
    <col min="14359" max="14359" width="3.140625" style="2" customWidth="1"/>
    <col min="14360" max="14360" width="3.5703125" style="2" customWidth="1"/>
    <col min="14361" max="14362" width="3.42578125" style="2" customWidth="1"/>
    <col min="14363" max="14363" width="5.7109375" style="2" customWidth="1"/>
    <col min="14364" max="14364" width="3.85546875" style="2" customWidth="1"/>
    <col min="14365" max="14365" width="5.5703125" style="2" customWidth="1"/>
    <col min="14366" max="14366" width="6" style="2" customWidth="1"/>
    <col min="14367" max="14367" width="4.28515625" style="2" customWidth="1"/>
    <col min="14368" max="14368" width="7.140625" style="2" customWidth="1"/>
    <col min="14369" max="14369" width="4.7109375" style="2" customWidth="1"/>
    <col min="14370" max="14370" width="4.140625" style="2" customWidth="1"/>
    <col min="14371" max="14371" width="3.28515625" style="2" customWidth="1"/>
    <col min="14372" max="14373" width="9.140625" style="2"/>
    <col min="14374" max="14374" width="7.5703125" style="2" customWidth="1"/>
    <col min="14375" max="14377" width="9.140625" style="2"/>
    <col min="14378" max="14378" width="7.7109375" style="2" customWidth="1"/>
    <col min="14379" max="14379" width="9.140625" style="2"/>
    <col min="14380" max="14380" width="9.28515625" style="2" customWidth="1"/>
    <col min="14381" max="14381" width="8.28515625" style="2" customWidth="1"/>
    <col min="14382" max="14382" width="7.5703125" style="2" customWidth="1"/>
    <col min="14383" max="14385" width="9.140625" style="2"/>
    <col min="14386" max="14386" width="7.140625" style="2" customWidth="1"/>
    <col min="14387" max="14387" width="9.140625" style="2"/>
    <col min="14388" max="14388" width="7.42578125" style="2" customWidth="1"/>
    <col min="14389" max="14389" width="8" style="2" customWidth="1"/>
    <col min="14390" max="14390" width="7" style="2" customWidth="1"/>
    <col min="14391" max="14392" width="9.140625" style="2"/>
    <col min="14393" max="14393" width="3.7109375" style="2" customWidth="1"/>
    <col min="14394" max="14394" width="3.42578125" style="2" customWidth="1"/>
    <col min="14395" max="14593" width="9.140625" style="2"/>
    <col min="14594" max="14594" width="4.85546875" style="2" customWidth="1"/>
    <col min="14595" max="14595" width="7.140625" style="2" customWidth="1"/>
    <col min="14596" max="14596" width="9.140625" style="2"/>
    <col min="14597" max="14597" width="4.85546875" style="2" customWidth="1"/>
    <col min="14598" max="14598" width="3.7109375" style="2" customWidth="1"/>
    <col min="14599" max="14599" width="5.5703125" style="2" customWidth="1"/>
    <col min="14600" max="14600" width="5.85546875" style="2" customWidth="1"/>
    <col min="14601" max="14601" width="6.28515625" style="2" customWidth="1"/>
    <col min="14602" max="14602" width="5.5703125" style="2" customWidth="1"/>
    <col min="14603" max="14606" width="6.28515625" style="2" customWidth="1"/>
    <col min="14607" max="14607" width="4.140625" style="2" customWidth="1"/>
    <col min="14608" max="14608" width="6" style="2" customWidth="1"/>
    <col min="14609" max="14609" width="5.5703125" style="2" customWidth="1"/>
    <col min="14610" max="14610" width="4.85546875" style="2" customWidth="1"/>
    <col min="14611" max="14611" width="6.140625" style="2" customWidth="1"/>
    <col min="14612" max="14612" width="7.85546875" style="2" customWidth="1"/>
    <col min="14613" max="14613" width="2.7109375" style="2" customWidth="1"/>
    <col min="14614" max="14614" width="3.42578125" style="2" customWidth="1"/>
    <col min="14615" max="14615" width="3.140625" style="2" customWidth="1"/>
    <col min="14616" max="14616" width="3.5703125" style="2" customWidth="1"/>
    <col min="14617" max="14618" width="3.42578125" style="2" customWidth="1"/>
    <col min="14619" max="14619" width="5.7109375" style="2" customWidth="1"/>
    <col min="14620" max="14620" width="3.85546875" style="2" customWidth="1"/>
    <col min="14621" max="14621" width="5.5703125" style="2" customWidth="1"/>
    <col min="14622" max="14622" width="6" style="2" customWidth="1"/>
    <col min="14623" max="14623" width="4.28515625" style="2" customWidth="1"/>
    <col min="14624" max="14624" width="7.140625" style="2" customWidth="1"/>
    <col min="14625" max="14625" width="4.7109375" style="2" customWidth="1"/>
    <col min="14626" max="14626" width="4.140625" style="2" customWidth="1"/>
    <col min="14627" max="14627" width="3.28515625" style="2" customWidth="1"/>
    <col min="14628" max="14629" width="9.140625" style="2"/>
    <col min="14630" max="14630" width="7.5703125" style="2" customWidth="1"/>
    <col min="14631" max="14633" width="9.140625" style="2"/>
    <col min="14634" max="14634" width="7.7109375" style="2" customWidth="1"/>
    <col min="14635" max="14635" width="9.140625" style="2"/>
    <col min="14636" max="14636" width="9.28515625" style="2" customWidth="1"/>
    <col min="14637" max="14637" width="8.28515625" style="2" customWidth="1"/>
    <col min="14638" max="14638" width="7.5703125" style="2" customWidth="1"/>
    <col min="14639" max="14641" width="9.140625" style="2"/>
    <col min="14642" max="14642" width="7.140625" style="2" customWidth="1"/>
    <col min="14643" max="14643" width="9.140625" style="2"/>
    <col min="14644" max="14644" width="7.42578125" style="2" customWidth="1"/>
    <col min="14645" max="14645" width="8" style="2" customWidth="1"/>
    <col min="14646" max="14646" width="7" style="2" customWidth="1"/>
    <col min="14647" max="14648" width="9.140625" style="2"/>
    <col min="14649" max="14649" width="3.7109375" style="2" customWidth="1"/>
    <col min="14650" max="14650" width="3.42578125" style="2" customWidth="1"/>
    <col min="14651" max="14849" width="9.140625" style="2"/>
    <col min="14850" max="14850" width="4.85546875" style="2" customWidth="1"/>
    <col min="14851" max="14851" width="7.140625" style="2" customWidth="1"/>
    <col min="14852" max="14852" width="9.140625" style="2"/>
    <col min="14853" max="14853" width="4.85546875" style="2" customWidth="1"/>
    <col min="14854" max="14854" width="3.7109375" style="2" customWidth="1"/>
    <col min="14855" max="14855" width="5.5703125" style="2" customWidth="1"/>
    <col min="14856" max="14856" width="5.85546875" style="2" customWidth="1"/>
    <col min="14857" max="14857" width="6.28515625" style="2" customWidth="1"/>
    <col min="14858" max="14858" width="5.5703125" style="2" customWidth="1"/>
    <col min="14859" max="14862" width="6.28515625" style="2" customWidth="1"/>
    <col min="14863" max="14863" width="4.140625" style="2" customWidth="1"/>
    <col min="14864" max="14864" width="6" style="2" customWidth="1"/>
    <col min="14865" max="14865" width="5.5703125" style="2" customWidth="1"/>
    <col min="14866" max="14866" width="4.85546875" style="2" customWidth="1"/>
    <col min="14867" max="14867" width="6.140625" style="2" customWidth="1"/>
    <col min="14868" max="14868" width="7.85546875" style="2" customWidth="1"/>
    <col min="14869" max="14869" width="2.7109375" style="2" customWidth="1"/>
    <col min="14870" max="14870" width="3.42578125" style="2" customWidth="1"/>
    <col min="14871" max="14871" width="3.140625" style="2" customWidth="1"/>
    <col min="14872" max="14872" width="3.5703125" style="2" customWidth="1"/>
    <col min="14873" max="14874" width="3.42578125" style="2" customWidth="1"/>
    <col min="14875" max="14875" width="5.7109375" style="2" customWidth="1"/>
    <col min="14876" max="14876" width="3.85546875" style="2" customWidth="1"/>
    <col min="14877" max="14877" width="5.5703125" style="2" customWidth="1"/>
    <col min="14878" max="14878" width="6" style="2" customWidth="1"/>
    <col min="14879" max="14879" width="4.28515625" style="2" customWidth="1"/>
    <col min="14880" max="14880" width="7.140625" style="2" customWidth="1"/>
    <col min="14881" max="14881" width="4.7109375" style="2" customWidth="1"/>
    <col min="14882" max="14882" width="4.140625" style="2" customWidth="1"/>
    <col min="14883" max="14883" width="3.28515625" style="2" customWidth="1"/>
    <col min="14884" max="14885" width="9.140625" style="2"/>
    <col min="14886" max="14886" width="7.5703125" style="2" customWidth="1"/>
    <col min="14887" max="14889" width="9.140625" style="2"/>
    <col min="14890" max="14890" width="7.7109375" style="2" customWidth="1"/>
    <col min="14891" max="14891" width="9.140625" style="2"/>
    <col min="14892" max="14892" width="9.28515625" style="2" customWidth="1"/>
    <col min="14893" max="14893" width="8.28515625" style="2" customWidth="1"/>
    <col min="14894" max="14894" width="7.5703125" style="2" customWidth="1"/>
    <col min="14895" max="14897" width="9.140625" style="2"/>
    <col min="14898" max="14898" width="7.140625" style="2" customWidth="1"/>
    <col min="14899" max="14899" width="9.140625" style="2"/>
    <col min="14900" max="14900" width="7.42578125" style="2" customWidth="1"/>
    <col min="14901" max="14901" width="8" style="2" customWidth="1"/>
    <col min="14902" max="14902" width="7" style="2" customWidth="1"/>
    <col min="14903" max="14904" width="9.140625" style="2"/>
    <col min="14905" max="14905" width="3.7109375" style="2" customWidth="1"/>
    <col min="14906" max="14906" width="3.42578125" style="2" customWidth="1"/>
    <col min="14907" max="15105" width="9.140625" style="2"/>
    <col min="15106" max="15106" width="4.85546875" style="2" customWidth="1"/>
    <col min="15107" max="15107" width="7.140625" style="2" customWidth="1"/>
    <col min="15108" max="15108" width="9.140625" style="2"/>
    <col min="15109" max="15109" width="4.85546875" style="2" customWidth="1"/>
    <col min="15110" max="15110" width="3.7109375" style="2" customWidth="1"/>
    <col min="15111" max="15111" width="5.5703125" style="2" customWidth="1"/>
    <col min="15112" max="15112" width="5.85546875" style="2" customWidth="1"/>
    <col min="15113" max="15113" width="6.28515625" style="2" customWidth="1"/>
    <col min="15114" max="15114" width="5.5703125" style="2" customWidth="1"/>
    <col min="15115" max="15118" width="6.28515625" style="2" customWidth="1"/>
    <col min="15119" max="15119" width="4.140625" style="2" customWidth="1"/>
    <col min="15120" max="15120" width="6" style="2" customWidth="1"/>
    <col min="15121" max="15121" width="5.5703125" style="2" customWidth="1"/>
    <col min="15122" max="15122" width="4.85546875" style="2" customWidth="1"/>
    <col min="15123" max="15123" width="6.140625" style="2" customWidth="1"/>
    <col min="15124" max="15124" width="7.85546875" style="2" customWidth="1"/>
    <col min="15125" max="15125" width="2.7109375" style="2" customWidth="1"/>
    <col min="15126" max="15126" width="3.42578125" style="2" customWidth="1"/>
    <col min="15127" max="15127" width="3.140625" style="2" customWidth="1"/>
    <col min="15128" max="15128" width="3.5703125" style="2" customWidth="1"/>
    <col min="15129" max="15130" width="3.42578125" style="2" customWidth="1"/>
    <col min="15131" max="15131" width="5.7109375" style="2" customWidth="1"/>
    <col min="15132" max="15132" width="3.85546875" style="2" customWidth="1"/>
    <col min="15133" max="15133" width="5.5703125" style="2" customWidth="1"/>
    <col min="15134" max="15134" width="6" style="2" customWidth="1"/>
    <col min="15135" max="15135" width="4.28515625" style="2" customWidth="1"/>
    <col min="15136" max="15136" width="7.140625" style="2" customWidth="1"/>
    <col min="15137" max="15137" width="4.7109375" style="2" customWidth="1"/>
    <col min="15138" max="15138" width="4.140625" style="2" customWidth="1"/>
    <col min="15139" max="15139" width="3.28515625" style="2" customWidth="1"/>
    <col min="15140" max="15141" width="9.140625" style="2"/>
    <col min="15142" max="15142" width="7.5703125" style="2" customWidth="1"/>
    <col min="15143" max="15145" width="9.140625" style="2"/>
    <col min="15146" max="15146" width="7.7109375" style="2" customWidth="1"/>
    <col min="15147" max="15147" width="9.140625" style="2"/>
    <col min="15148" max="15148" width="9.28515625" style="2" customWidth="1"/>
    <col min="15149" max="15149" width="8.28515625" style="2" customWidth="1"/>
    <col min="15150" max="15150" width="7.5703125" style="2" customWidth="1"/>
    <col min="15151" max="15153" width="9.140625" style="2"/>
    <col min="15154" max="15154" width="7.140625" style="2" customWidth="1"/>
    <col min="15155" max="15155" width="9.140625" style="2"/>
    <col min="15156" max="15156" width="7.42578125" style="2" customWidth="1"/>
    <col min="15157" max="15157" width="8" style="2" customWidth="1"/>
    <col min="15158" max="15158" width="7" style="2" customWidth="1"/>
    <col min="15159" max="15160" width="9.140625" style="2"/>
    <col min="15161" max="15161" width="3.7109375" style="2" customWidth="1"/>
    <col min="15162" max="15162" width="3.42578125" style="2" customWidth="1"/>
    <col min="15163" max="15361" width="9.140625" style="2"/>
    <col min="15362" max="15362" width="4.85546875" style="2" customWidth="1"/>
    <col min="15363" max="15363" width="7.140625" style="2" customWidth="1"/>
    <col min="15364" max="15364" width="9.140625" style="2"/>
    <col min="15365" max="15365" width="4.85546875" style="2" customWidth="1"/>
    <col min="15366" max="15366" width="3.7109375" style="2" customWidth="1"/>
    <col min="15367" max="15367" width="5.5703125" style="2" customWidth="1"/>
    <col min="15368" max="15368" width="5.85546875" style="2" customWidth="1"/>
    <col min="15369" max="15369" width="6.28515625" style="2" customWidth="1"/>
    <col min="15370" max="15370" width="5.5703125" style="2" customWidth="1"/>
    <col min="15371" max="15374" width="6.28515625" style="2" customWidth="1"/>
    <col min="15375" max="15375" width="4.140625" style="2" customWidth="1"/>
    <col min="15376" max="15376" width="6" style="2" customWidth="1"/>
    <col min="15377" max="15377" width="5.5703125" style="2" customWidth="1"/>
    <col min="15378" max="15378" width="4.85546875" style="2" customWidth="1"/>
    <col min="15379" max="15379" width="6.140625" style="2" customWidth="1"/>
    <col min="15380" max="15380" width="7.85546875" style="2" customWidth="1"/>
    <col min="15381" max="15381" width="2.7109375" style="2" customWidth="1"/>
    <col min="15382" max="15382" width="3.42578125" style="2" customWidth="1"/>
    <col min="15383" max="15383" width="3.140625" style="2" customWidth="1"/>
    <col min="15384" max="15384" width="3.5703125" style="2" customWidth="1"/>
    <col min="15385" max="15386" width="3.42578125" style="2" customWidth="1"/>
    <col min="15387" max="15387" width="5.7109375" style="2" customWidth="1"/>
    <col min="15388" max="15388" width="3.85546875" style="2" customWidth="1"/>
    <col min="15389" max="15389" width="5.5703125" style="2" customWidth="1"/>
    <col min="15390" max="15390" width="6" style="2" customWidth="1"/>
    <col min="15391" max="15391" width="4.28515625" style="2" customWidth="1"/>
    <col min="15392" max="15392" width="7.140625" style="2" customWidth="1"/>
    <col min="15393" max="15393" width="4.7109375" style="2" customWidth="1"/>
    <col min="15394" max="15394" width="4.140625" style="2" customWidth="1"/>
    <col min="15395" max="15395" width="3.28515625" style="2" customWidth="1"/>
    <col min="15396" max="15397" width="9.140625" style="2"/>
    <col min="15398" max="15398" width="7.5703125" style="2" customWidth="1"/>
    <col min="15399" max="15401" width="9.140625" style="2"/>
    <col min="15402" max="15402" width="7.7109375" style="2" customWidth="1"/>
    <col min="15403" max="15403" width="9.140625" style="2"/>
    <col min="15404" max="15404" width="9.28515625" style="2" customWidth="1"/>
    <col min="15405" max="15405" width="8.28515625" style="2" customWidth="1"/>
    <col min="15406" max="15406" width="7.5703125" style="2" customWidth="1"/>
    <col min="15407" max="15409" width="9.140625" style="2"/>
    <col min="15410" max="15410" width="7.140625" style="2" customWidth="1"/>
    <col min="15411" max="15411" width="9.140625" style="2"/>
    <col min="15412" max="15412" width="7.42578125" style="2" customWidth="1"/>
    <col min="15413" max="15413" width="8" style="2" customWidth="1"/>
    <col min="15414" max="15414" width="7" style="2" customWidth="1"/>
    <col min="15415" max="15416" width="9.140625" style="2"/>
    <col min="15417" max="15417" width="3.7109375" style="2" customWidth="1"/>
    <col min="15418" max="15418" width="3.42578125" style="2" customWidth="1"/>
    <col min="15419" max="15617" width="9.140625" style="2"/>
    <col min="15618" max="15618" width="4.85546875" style="2" customWidth="1"/>
    <col min="15619" max="15619" width="7.140625" style="2" customWidth="1"/>
    <col min="15620" max="15620" width="9.140625" style="2"/>
    <col min="15621" max="15621" width="4.85546875" style="2" customWidth="1"/>
    <col min="15622" max="15622" width="3.7109375" style="2" customWidth="1"/>
    <col min="15623" max="15623" width="5.5703125" style="2" customWidth="1"/>
    <col min="15624" max="15624" width="5.85546875" style="2" customWidth="1"/>
    <col min="15625" max="15625" width="6.28515625" style="2" customWidth="1"/>
    <col min="15626" max="15626" width="5.5703125" style="2" customWidth="1"/>
    <col min="15627" max="15630" width="6.28515625" style="2" customWidth="1"/>
    <col min="15631" max="15631" width="4.140625" style="2" customWidth="1"/>
    <col min="15632" max="15632" width="6" style="2" customWidth="1"/>
    <col min="15633" max="15633" width="5.5703125" style="2" customWidth="1"/>
    <col min="15634" max="15634" width="4.85546875" style="2" customWidth="1"/>
    <col min="15635" max="15635" width="6.140625" style="2" customWidth="1"/>
    <col min="15636" max="15636" width="7.85546875" style="2" customWidth="1"/>
    <col min="15637" max="15637" width="2.7109375" style="2" customWidth="1"/>
    <col min="15638" max="15638" width="3.42578125" style="2" customWidth="1"/>
    <col min="15639" max="15639" width="3.140625" style="2" customWidth="1"/>
    <col min="15640" max="15640" width="3.5703125" style="2" customWidth="1"/>
    <col min="15641" max="15642" width="3.42578125" style="2" customWidth="1"/>
    <col min="15643" max="15643" width="5.7109375" style="2" customWidth="1"/>
    <col min="15644" max="15644" width="3.85546875" style="2" customWidth="1"/>
    <col min="15645" max="15645" width="5.5703125" style="2" customWidth="1"/>
    <col min="15646" max="15646" width="6" style="2" customWidth="1"/>
    <col min="15647" max="15647" width="4.28515625" style="2" customWidth="1"/>
    <col min="15648" max="15648" width="7.140625" style="2" customWidth="1"/>
    <col min="15649" max="15649" width="4.7109375" style="2" customWidth="1"/>
    <col min="15650" max="15650" width="4.140625" style="2" customWidth="1"/>
    <col min="15651" max="15651" width="3.28515625" style="2" customWidth="1"/>
    <col min="15652" max="15653" width="9.140625" style="2"/>
    <col min="15654" max="15654" width="7.5703125" style="2" customWidth="1"/>
    <col min="15655" max="15657" width="9.140625" style="2"/>
    <col min="15658" max="15658" width="7.7109375" style="2" customWidth="1"/>
    <col min="15659" max="15659" width="9.140625" style="2"/>
    <col min="15660" max="15660" width="9.28515625" style="2" customWidth="1"/>
    <col min="15661" max="15661" width="8.28515625" style="2" customWidth="1"/>
    <col min="15662" max="15662" width="7.5703125" style="2" customWidth="1"/>
    <col min="15663" max="15665" width="9.140625" style="2"/>
    <col min="15666" max="15666" width="7.140625" style="2" customWidth="1"/>
    <col min="15667" max="15667" width="9.140625" style="2"/>
    <col min="15668" max="15668" width="7.42578125" style="2" customWidth="1"/>
    <col min="15669" max="15669" width="8" style="2" customWidth="1"/>
    <col min="15670" max="15670" width="7" style="2" customWidth="1"/>
    <col min="15671" max="15672" width="9.140625" style="2"/>
    <col min="15673" max="15673" width="3.7109375" style="2" customWidth="1"/>
    <col min="15674" max="15674" width="3.42578125" style="2" customWidth="1"/>
    <col min="15675" max="15873" width="9.140625" style="2"/>
    <col min="15874" max="15874" width="4.85546875" style="2" customWidth="1"/>
    <col min="15875" max="15875" width="7.140625" style="2" customWidth="1"/>
    <col min="15876" max="15876" width="9.140625" style="2"/>
    <col min="15877" max="15877" width="4.85546875" style="2" customWidth="1"/>
    <col min="15878" max="15878" width="3.7109375" style="2" customWidth="1"/>
    <col min="15879" max="15879" width="5.5703125" style="2" customWidth="1"/>
    <col min="15880" max="15880" width="5.85546875" style="2" customWidth="1"/>
    <col min="15881" max="15881" width="6.28515625" style="2" customWidth="1"/>
    <col min="15882" max="15882" width="5.5703125" style="2" customWidth="1"/>
    <col min="15883" max="15886" width="6.28515625" style="2" customWidth="1"/>
    <col min="15887" max="15887" width="4.140625" style="2" customWidth="1"/>
    <col min="15888" max="15888" width="6" style="2" customWidth="1"/>
    <col min="15889" max="15889" width="5.5703125" style="2" customWidth="1"/>
    <col min="15890" max="15890" width="4.85546875" style="2" customWidth="1"/>
    <col min="15891" max="15891" width="6.140625" style="2" customWidth="1"/>
    <col min="15892" max="15892" width="7.85546875" style="2" customWidth="1"/>
    <col min="15893" max="15893" width="2.7109375" style="2" customWidth="1"/>
    <col min="15894" max="15894" width="3.42578125" style="2" customWidth="1"/>
    <col min="15895" max="15895" width="3.140625" style="2" customWidth="1"/>
    <col min="15896" max="15896" width="3.5703125" style="2" customWidth="1"/>
    <col min="15897" max="15898" width="3.42578125" style="2" customWidth="1"/>
    <col min="15899" max="15899" width="5.7109375" style="2" customWidth="1"/>
    <col min="15900" max="15900" width="3.85546875" style="2" customWidth="1"/>
    <col min="15901" max="15901" width="5.5703125" style="2" customWidth="1"/>
    <col min="15902" max="15902" width="6" style="2" customWidth="1"/>
    <col min="15903" max="15903" width="4.28515625" style="2" customWidth="1"/>
    <col min="15904" max="15904" width="7.140625" style="2" customWidth="1"/>
    <col min="15905" max="15905" width="4.7109375" style="2" customWidth="1"/>
    <col min="15906" max="15906" width="4.140625" style="2" customWidth="1"/>
    <col min="15907" max="15907" width="3.28515625" style="2" customWidth="1"/>
    <col min="15908" max="15909" width="9.140625" style="2"/>
    <col min="15910" max="15910" width="7.5703125" style="2" customWidth="1"/>
    <col min="15911" max="15913" width="9.140625" style="2"/>
    <col min="15914" max="15914" width="7.7109375" style="2" customWidth="1"/>
    <col min="15915" max="15915" width="9.140625" style="2"/>
    <col min="15916" max="15916" width="9.28515625" style="2" customWidth="1"/>
    <col min="15917" max="15917" width="8.28515625" style="2" customWidth="1"/>
    <col min="15918" max="15918" width="7.5703125" style="2" customWidth="1"/>
    <col min="15919" max="15921" width="9.140625" style="2"/>
    <col min="15922" max="15922" width="7.140625" style="2" customWidth="1"/>
    <col min="15923" max="15923" width="9.140625" style="2"/>
    <col min="15924" max="15924" width="7.42578125" style="2" customWidth="1"/>
    <col min="15925" max="15925" width="8" style="2" customWidth="1"/>
    <col min="15926" max="15926" width="7" style="2" customWidth="1"/>
    <col min="15927" max="15928" width="9.140625" style="2"/>
    <col min="15929" max="15929" width="3.7109375" style="2" customWidth="1"/>
    <col min="15930" max="15930" width="3.42578125" style="2" customWidth="1"/>
    <col min="15931" max="16129" width="9.140625" style="2"/>
    <col min="16130" max="16130" width="4.85546875" style="2" customWidth="1"/>
    <col min="16131" max="16131" width="7.140625" style="2" customWidth="1"/>
    <col min="16132" max="16132" width="9.140625" style="2"/>
    <col min="16133" max="16133" width="4.85546875" style="2" customWidth="1"/>
    <col min="16134" max="16134" width="3.7109375" style="2" customWidth="1"/>
    <col min="16135" max="16135" width="5.5703125" style="2" customWidth="1"/>
    <col min="16136" max="16136" width="5.85546875" style="2" customWidth="1"/>
    <col min="16137" max="16137" width="6.28515625" style="2" customWidth="1"/>
    <col min="16138" max="16138" width="5.5703125" style="2" customWidth="1"/>
    <col min="16139" max="16142" width="6.28515625" style="2" customWidth="1"/>
    <col min="16143" max="16143" width="4.140625" style="2" customWidth="1"/>
    <col min="16144" max="16144" width="6" style="2" customWidth="1"/>
    <col min="16145" max="16145" width="5.5703125" style="2" customWidth="1"/>
    <col min="16146" max="16146" width="4.85546875" style="2" customWidth="1"/>
    <col min="16147" max="16147" width="6.140625" style="2" customWidth="1"/>
    <col min="16148" max="16148" width="7.85546875" style="2" customWidth="1"/>
    <col min="16149" max="16149" width="2.7109375" style="2" customWidth="1"/>
    <col min="16150" max="16150" width="3.42578125" style="2" customWidth="1"/>
    <col min="16151" max="16151" width="3.140625" style="2" customWidth="1"/>
    <col min="16152" max="16152" width="3.5703125" style="2" customWidth="1"/>
    <col min="16153" max="16154" width="3.42578125" style="2" customWidth="1"/>
    <col min="16155" max="16155" width="5.7109375" style="2" customWidth="1"/>
    <col min="16156" max="16156" width="3.85546875" style="2" customWidth="1"/>
    <col min="16157" max="16157" width="5.5703125" style="2" customWidth="1"/>
    <col min="16158" max="16158" width="6" style="2" customWidth="1"/>
    <col min="16159" max="16159" width="4.28515625" style="2" customWidth="1"/>
    <col min="16160" max="16160" width="7.140625" style="2" customWidth="1"/>
    <col min="16161" max="16161" width="4.7109375" style="2" customWidth="1"/>
    <col min="16162" max="16162" width="4.140625" style="2" customWidth="1"/>
    <col min="16163" max="16163" width="3.28515625" style="2" customWidth="1"/>
    <col min="16164" max="16165" width="9.140625" style="2"/>
    <col min="16166" max="16166" width="7.5703125" style="2" customWidth="1"/>
    <col min="16167" max="16169" width="9.140625" style="2"/>
    <col min="16170" max="16170" width="7.7109375" style="2" customWidth="1"/>
    <col min="16171" max="16171" width="9.140625" style="2"/>
    <col min="16172" max="16172" width="9.28515625" style="2" customWidth="1"/>
    <col min="16173" max="16173" width="8.28515625" style="2" customWidth="1"/>
    <col min="16174" max="16174" width="7.5703125" style="2" customWidth="1"/>
    <col min="16175" max="16177" width="9.140625" style="2"/>
    <col min="16178" max="16178" width="7.140625" style="2" customWidth="1"/>
    <col min="16179" max="16179" width="9.140625" style="2"/>
    <col min="16180" max="16180" width="7.42578125" style="2" customWidth="1"/>
    <col min="16181" max="16181" width="8" style="2" customWidth="1"/>
    <col min="16182" max="16182" width="7" style="2" customWidth="1"/>
    <col min="16183" max="16184" width="9.140625" style="2"/>
    <col min="16185" max="16185" width="3.7109375" style="2" customWidth="1"/>
    <col min="16186" max="16186" width="3.42578125" style="2" customWidth="1"/>
    <col min="16187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109</v>
      </c>
      <c r="C10" s="12">
        <v>9.359</v>
      </c>
      <c r="D10" s="12">
        <v>109.38996</v>
      </c>
      <c r="E10" s="12">
        <v>1</v>
      </c>
      <c r="F10" s="12">
        <v>3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>MID(I10,1,1)</f>
        <v>1</v>
      </c>
      <c r="L10" s="13" t="str">
        <f>MID(I10,2,1)</f>
        <v>1</v>
      </c>
      <c r="M10" s="13" t="str">
        <f>MID(I10,3,1)</f>
        <v>2</v>
      </c>
      <c r="N10" s="13" t="str">
        <f>MID(I10,5,1)</f>
        <v>1</v>
      </c>
      <c r="O10" s="13">
        <f>IF(G10&gt;500,0,IF(G10&gt;300,2,1))</f>
        <v>1</v>
      </c>
      <c r="P10" s="12">
        <v>21.5</v>
      </c>
      <c r="Q10" s="12">
        <v>1.07</v>
      </c>
      <c r="R10" s="12">
        <v>1.49</v>
      </c>
      <c r="S10" s="12">
        <v>47.69</v>
      </c>
      <c r="T10" s="12">
        <v>106.19</v>
      </c>
      <c r="U10" s="12">
        <v>1</v>
      </c>
      <c r="V10" s="12">
        <v>0</v>
      </c>
      <c r="W10" s="12">
        <v>2</v>
      </c>
      <c r="X10" s="12">
        <v>0</v>
      </c>
      <c r="Y10" s="12">
        <v>0</v>
      </c>
      <c r="Z10" s="12">
        <v>1</v>
      </c>
      <c r="AA10" s="12">
        <v>270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6.5961999999999996</v>
      </c>
      <c r="AK10" s="12">
        <v>9.2700000000000005E-2</v>
      </c>
      <c r="AL10" s="14">
        <v>0.22700000000000001</v>
      </c>
      <c r="AM10" s="14">
        <v>3.2000000000000002E-3</v>
      </c>
      <c r="AN10" s="14">
        <v>2.9845000000000002</v>
      </c>
      <c r="AO10" s="14">
        <v>4.2000000000000003E-2</v>
      </c>
      <c r="AP10" s="14">
        <v>0.24929999999999999</v>
      </c>
      <c r="AQ10" s="14">
        <v>3.5000000000000001E-3</v>
      </c>
      <c r="AR10" s="14">
        <v>12.399800000000001</v>
      </c>
      <c r="AS10" s="14">
        <v>6.1199999999999997E-2</v>
      </c>
      <c r="AT10" s="14">
        <v>0.22120000000000001</v>
      </c>
      <c r="AU10" s="14">
        <v>1.1000000000000001E-3</v>
      </c>
      <c r="AV10" s="14">
        <v>21.557099999999998</v>
      </c>
      <c r="AW10" s="14">
        <v>0.1186</v>
      </c>
      <c r="AX10" s="14">
        <v>0.28510000000000002</v>
      </c>
      <c r="AY10" s="14">
        <v>1.6000000000000001E-3</v>
      </c>
      <c r="AZ10" s="14">
        <v>6.6991017964071906E-2</v>
      </c>
      <c r="BA10" s="14">
        <v>1.2888788426763111</v>
      </c>
      <c r="BB10" s="14">
        <v>0.12620975706103105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0.232590625</v>
      </c>
      <c r="BH10" s="16">
        <f>DSTDEV(PlotSort,"PhxRed",$BG$35:$BG$38)/SQRT($BF10)</f>
        <v>1.1216695775178324E-3</v>
      </c>
      <c r="BI10" s="16">
        <f>DAVERAGE(PlotSort,"PhxRedEdge",$BG$35:$BG$38)</f>
        <v>0.25577187500000004</v>
      </c>
      <c r="BJ10" s="16">
        <f>DSTDEV(PlotSort,"PhxRedEdge",$BG$35:$BG$38)/SQRT($BF10)</f>
        <v>1.2344461295916475E-3</v>
      </c>
      <c r="BK10" s="16">
        <f>DAVERAGE(PlotSort,"TMRed",$BG$35:$BG$38)</f>
        <v>0.227884375</v>
      </c>
      <c r="BL10" s="16">
        <f>DSTDEV(PlotSort,"TMRed",$BG$35:$BG$38)/SQRT($BF10)</f>
        <v>1.2077861896207913E-3</v>
      </c>
      <c r="BM10" s="16">
        <f>DAVERAGE(PlotSort,"TMNIR",$BG$35:$BG$38)</f>
        <v>0.29166875000000003</v>
      </c>
      <c r="BN10" s="16">
        <f>DSTDEV(PlotSort,"TMNIR",$BG$35:$BG$38)/SQRT($BF10)</f>
        <v>1.4457851081170559E-3</v>
      </c>
      <c r="BO10" s="16">
        <f>DAVERAGE(PlotSort,"NRR",$BG$35:$BG$38)</f>
        <v>6.5562256138040134E-2</v>
      </c>
      <c r="BP10" s="16">
        <f>DSTDEV(PlotSort,"NRR",$BG$35:$BG$38)/SQRT($BF10)</f>
        <v>6.3938837901991188E-4</v>
      </c>
      <c r="BQ10" s="16">
        <f>DAVERAGE(PlotSort,"rvi",$BG$35:$BG$38)</f>
        <v>1.280004649134975</v>
      </c>
      <c r="BR10" s="16">
        <f>DSTDEV(PlotSort,"rvi",$BG$35:$BG$38)/SQRT($BF10)</f>
        <v>1.3505602051993276E-3</v>
      </c>
      <c r="BS10" s="17">
        <f>DAVERAGE(PlotSort,"ndvi",$BG$35:$BG$38)</f>
        <v>0.12279807090215734</v>
      </c>
      <c r="BT10" s="16">
        <f>DSTDEV(PlotSort,"ndvi",$BG$35:$BG$38)/SQRT($BF10)</f>
        <v>5.1966816207847048E-4</v>
      </c>
    </row>
    <row r="11" spans="1:72" ht="13.5" customHeight="1" x14ac:dyDescent="0.2">
      <c r="B11" s="12">
        <v>109</v>
      </c>
      <c r="C11" s="12">
        <v>9.3450000000000006</v>
      </c>
      <c r="D11" s="12">
        <v>109.38937</v>
      </c>
      <c r="E11" s="12">
        <v>1</v>
      </c>
      <c r="F11" s="12">
        <v>3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>MID(I11,1,1)</f>
        <v>1</v>
      </c>
      <c r="L11" s="13" t="str">
        <f>MID(I11,2,1)</f>
        <v>2</v>
      </c>
      <c r="M11" s="13" t="str">
        <f>MID(I11,3,1)</f>
        <v>1</v>
      </c>
      <c r="N11" s="13" t="str">
        <f>MID(I11,5,1)</f>
        <v>1</v>
      </c>
      <c r="O11" s="13">
        <f>IF(G11&gt;500,0,IF(G11&gt;300,2,1))</f>
        <v>1</v>
      </c>
      <c r="P11" s="12">
        <v>21.5</v>
      </c>
      <c r="Q11" s="12">
        <v>1.07</v>
      </c>
      <c r="R11" s="12">
        <v>1.49</v>
      </c>
      <c r="S11" s="12">
        <v>47.85</v>
      </c>
      <c r="T11" s="12">
        <v>106.03</v>
      </c>
      <c r="U11" s="12">
        <v>1</v>
      </c>
      <c r="V11" s="12">
        <v>0</v>
      </c>
      <c r="W11" s="12">
        <v>2</v>
      </c>
      <c r="X11" s="12">
        <v>0</v>
      </c>
      <c r="Y11" s="12">
        <v>0</v>
      </c>
      <c r="Z11" s="12">
        <v>1</v>
      </c>
      <c r="AA11" s="12">
        <v>270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6.8240999999999996</v>
      </c>
      <c r="AK11" s="12">
        <v>2.3300000000000001E-2</v>
      </c>
      <c r="AL11" s="14">
        <v>0.2356</v>
      </c>
      <c r="AM11" s="14">
        <v>8.0000000000000004E-4</v>
      </c>
      <c r="AN11" s="14">
        <v>3.0851999999999999</v>
      </c>
      <c r="AO11" s="14">
        <v>8.0999999999999996E-3</v>
      </c>
      <c r="AP11" s="14">
        <v>0.2586</v>
      </c>
      <c r="AQ11" s="14">
        <v>6.9999999999999999E-4</v>
      </c>
      <c r="AR11" s="14">
        <v>12.955</v>
      </c>
      <c r="AS11" s="14">
        <v>5.4100000000000002E-2</v>
      </c>
      <c r="AT11" s="14">
        <v>0.23180000000000001</v>
      </c>
      <c r="AU11" s="14">
        <v>1E-3</v>
      </c>
      <c r="AV11" s="14">
        <v>22.349599999999999</v>
      </c>
      <c r="AW11" s="14">
        <v>0.1414</v>
      </c>
      <c r="AX11" s="14">
        <v>0.29649999999999999</v>
      </c>
      <c r="AY11" s="14">
        <v>1.9E-3</v>
      </c>
      <c r="AZ11" s="14">
        <v>6.8275986308773184E-2</v>
      </c>
      <c r="BA11" s="14">
        <v>1.2791199309749783</v>
      </c>
      <c r="BB11" s="14">
        <v>0.12246829452962328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0.23382499999999998</v>
      </c>
      <c r="BH11" s="16">
        <f>DSTDEV(PlotSort,"PhxRed",$BG$31:$BG$32)/SQRT($BF11)</f>
        <v>1.6629416706547479E-3</v>
      </c>
      <c r="BI11" s="16">
        <f>DAVERAGE(PlotSort,"PhxRedEdge",$BG$31:$BG$32)</f>
        <v>0.25705000000000006</v>
      </c>
      <c r="BJ11" s="16">
        <f>DSTDEV(PlotSort,"PhxRedEdge",$BG$31:$BG$32)/SQRT($BF11)</f>
        <v>1.8676188047886009E-3</v>
      </c>
      <c r="BK11" s="16">
        <f>DAVERAGE(PlotSort,"TMRed",$BG$31:$BG$32)</f>
        <v>0.22938124999999995</v>
      </c>
      <c r="BL11" s="16">
        <f>DSTDEV(PlotSort,"TMRed",$BG$31:$BG$32)/SQRT($BF11)</f>
        <v>1.9010790521438088E-3</v>
      </c>
      <c r="BM11" s="16">
        <f>DAVERAGE(PlotSort,"TMNIR",$BG$31:$BG$32)</f>
        <v>0.29343750000000002</v>
      </c>
      <c r="BN11" s="16">
        <f>DSTDEV(PlotSort,"TMNIR",$BG$31:$BG$32)/SQRT($BF11)</f>
        <v>2.3436061066939846E-3</v>
      </c>
      <c r="BO11" s="16">
        <f>DAVERAGE(PlotSort,"NRR",$BG$31:$BG$32)</f>
        <v>6.6060360284247457E-2</v>
      </c>
      <c r="BP11" s="16">
        <f>DSTDEV(PlotSort,"NRR",$BG$31:$BG$32)/SQRT($BF11)</f>
        <v>9.1374778888044178E-4</v>
      </c>
      <c r="BQ11" s="16">
        <f>DAVERAGE(PlotSort,"rvi",$BG$31:$BG$32)</f>
        <v>1.2793275436715406</v>
      </c>
      <c r="BR11" s="16">
        <f>DSTDEV(PlotSort,"rvi",$BG$31:$BG$32)/SQRT($BF11)</f>
        <v>1.9164203542828802E-3</v>
      </c>
      <c r="BS11" s="17">
        <f>DAVERAGE(PlotSort,"ndvi",$BG$31:$BG$32)</f>
        <v>0.12253892056738171</v>
      </c>
      <c r="BT11" s="16">
        <f>DSTDEV(PlotSort,"ndvi",$BG$31:$BG$32)/SQRT($BF11)</f>
        <v>7.3772742527140639E-4</v>
      </c>
    </row>
    <row r="12" spans="1:72" ht="13.5" customHeight="1" x14ac:dyDescent="0.2">
      <c r="B12" s="12">
        <v>109</v>
      </c>
      <c r="C12" s="12">
        <v>9.3320000000000007</v>
      </c>
      <c r="D12" s="12">
        <v>109.38883</v>
      </c>
      <c r="E12" s="12">
        <v>1</v>
      </c>
      <c r="F12" s="12">
        <v>3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ref="K12:K41" si="0">MID(I12,1,1)</f>
        <v>1</v>
      </c>
      <c r="L12" s="13" t="str">
        <f t="shared" ref="L12:L41" si="1">MID(I12,2,1)</f>
        <v>3</v>
      </c>
      <c r="M12" s="13" t="str">
        <f t="shared" ref="M12:M41" si="2">MID(I12,3,1)</f>
        <v>2</v>
      </c>
      <c r="N12" s="13" t="str">
        <f t="shared" ref="N12:N41" si="3">MID(I12,5,1)</f>
        <v>1</v>
      </c>
      <c r="O12" s="13">
        <f t="shared" ref="O12:O41" si="4">IF(G12&gt;500,0,IF(G12&gt;300,2,1))</f>
        <v>1</v>
      </c>
      <c r="P12" s="12">
        <v>21.5</v>
      </c>
      <c r="Q12" s="12">
        <v>1.07</v>
      </c>
      <c r="R12" s="12">
        <v>1.49</v>
      </c>
      <c r="S12" s="12">
        <v>48.01</v>
      </c>
      <c r="T12" s="12">
        <v>105.88</v>
      </c>
      <c r="U12" s="12">
        <v>1</v>
      </c>
      <c r="V12" s="12">
        <v>0</v>
      </c>
      <c r="W12" s="12">
        <v>2</v>
      </c>
      <c r="X12" s="12">
        <v>0</v>
      </c>
      <c r="Y12" s="12">
        <v>0</v>
      </c>
      <c r="Z12" s="12">
        <v>1</v>
      </c>
      <c r="AA12" s="12">
        <v>270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6.6665999999999999</v>
      </c>
      <c r="AK12" s="12">
        <v>0.10780000000000001</v>
      </c>
      <c r="AL12" s="14">
        <v>0.23089999999999999</v>
      </c>
      <c r="AM12" s="14">
        <v>3.7000000000000002E-3</v>
      </c>
      <c r="AN12" s="14">
        <v>3.0289000000000001</v>
      </c>
      <c r="AO12" s="14">
        <v>5.5300000000000002E-2</v>
      </c>
      <c r="AP12" s="14">
        <v>0.25459999999999999</v>
      </c>
      <c r="AQ12" s="14">
        <v>4.5999999999999999E-3</v>
      </c>
      <c r="AR12" s="14">
        <v>12.6425</v>
      </c>
      <c r="AS12" s="14">
        <v>9.2999999999999999E-2</v>
      </c>
      <c r="AT12" s="14">
        <v>0.22689999999999999</v>
      </c>
      <c r="AU12" s="14">
        <v>1.6999999999999999E-3</v>
      </c>
      <c r="AV12" s="14">
        <v>22.006399999999999</v>
      </c>
      <c r="AW12" s="14">
        <v>0.13519999999999999</v>
      </c>
      <c r="AX12" s="14">
        <v>0.2928</v>
      </c>
      <c r="AY12" s="14">
        <v>1.8E-3</v>
      </c>
      <c r="AZ12" s="14">
        <v>6.9784435513335796E-2</v>
      </c>
      <c r="BA12" s="14">
        <v>1.2904363155575145</v>
      </c>
      <c r="BB12" s="14">
        <v>0.12680392534154322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0.23135625000000004</v>
      </c>
      <c r="BH12" s="16">
        <f>DSTDEV(PlotSort,"PhxRed",$BH$31:$BH$32)/SQRT($BF12)</f>
        <v>1.6975955729108937E-3</v>
      </c>
      <c r="BI12" s="16">
        <f>DAVERAGE(PlotSort,"PhxRedEdge",$BH$31:$BH$32)</f>
        <v>0.25449374999999996</v>
      </c>
      <c r="BJ12" s="16">
        <f>DSTDEV(PlotSort,"PhxRedEdge",$BH$31:$BH$32)/SQRT($BF12)</f>
        <v>1.8385109180620405E-3</v>
      </c>
      <c r="BK12" s="16">
        <f>DAVERAGE(PlotSort,"TMRed",$BH$31:$BH$32)</f>
        <v>0.22638750000000005</v>
      </c>
      <c r="BL12" s="16">
        <f>DSTDEV(PlotSort,"TMRed",$BH$31:$BH$32)/SQRT($BF12)</f>
        <v>1.6942027377697942E-3</v>
      </c>
      <c r="BM12" s="16">
        <f>DAVERAGE(PlotSort,"TMNIR",$BH$31:$BH$32)</f>
        <v>0.28989999999999999</v>
      </c>
      <c r="BN12" s="16">
        <f>DSTDEV(PlotSort,"TMNIR",$BH$31:$BH$32)/SQRT($BF12)</f>
        <v>1.9519861679837796E-3</v>
      </c>
      <c r="BO12" s="16">
        <f>DAVERAGE(PlotSort,"NRR",$BH$31:$BH$32)</f>
        <v>6.5064151991832825E-2</v>
      </c>
      <c r="BP12" s="16">
        <f>DSTDEV(PlotSort,"NRR",$BH$31:$BH$32)/SQRT($BF12)</f>
        <v>1.0163588527941966E-3</v>
      </c>
      <c r="BQ12" s="16">
        <f>DAVERAGE(PlotSort,"rvi",$BH$31:$BH$32)</f>
        <v>1.2806817545984104</v>
      </c>
      <c r="BR12" s="16">
        <f>DSTDEV(PlotSort,"rvi",$BH$31:$BH$32)/SQRT($BF12)</f>
        <v>2.1789592210032169E-3</v>
      </c>
      <c r="BS12" s="17">
        <f>DAVERAGE(PlotSort,"ndvi",$BH$31:$BH$32)</f>
        <v>0.12305722123693298</v>
      </c>
      <c r="BT12" s="16">
        <f>DSTDEV(PlotSort,"ndvi",$BH$31:$BH$32)/SQRT($BF12)</f>
        <v>8.3818820701953196E-4</v>
      </c>
    </row>
    <row r="13" spans="1:72" ht="13.5" customHeight="1" x14ac:dyDescent="0.2">
      <c r="B13" s="12">
        <v>109</v>
      </c>
      <c r="C13" s="12">
        <v>9.3059999999999992</v>
      </c>
      <c r="D13" s="12">
        <v>109.38775</v>
      </c>
      <c r="E13" s="12">
        <v>1</v>
      </c>
      <c r="F13" s="12">
        <v>3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21.5</v>
      </c>
      <c r="Q13" s="12">
        <v>1.07</v>
      </c>
      <c r="R13" s="12">
        <v>1.49</v>
      </c>
      <c r="S13" s="12">
        <v>48.33</v>
      </c>
      <c r="T13" s="12">
        <v>105.59</v>
      </c>
      <c r="U13" s="12">
        <v>1</v>
      </c>
      <c r="V13" s="12">
        <v>0</v>
      </c>
      <c r="W13" s="12">
        <v>2</v>
      </c>
      <c r="X13" s="12">
        <v>0</v>
      </c>
      <c r="Y13" s="12">
        <v>0</v>
      </c>
      <c r="Z13" s="12">
        <v>1</v>
      </c>
      <c r="AA13" s="12">
        <v>270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6.4809000000000001</v>
      </c>
      <c r="AK13" s="12">
        <v>7.3200000000000001E-2</v>
      </c>
      <c r="AL13" s="14">
        <v>0.2258</v>
      </c>
      <c r="AM13" s="14">
        <v>2.5999999999999999E-3</v>
      </c>
      <c r="AN13" s="14">
        <v>2.9438</v>
      </c>
      <c r="AO13" s="14">
        <v>4.5999999999999999E-2</v>
      </c>
      <c r="AP13" s="14">
        <v>0.24890000000000001</v>
      </c>
      <c r="AQ13" s="14">
        <v>3.8999999999999998E-3</v>
      </c>
      <c r="AR13" s="14">
        <v>12.3537</v>
      </c>
      <c r="AS13" s="14">
        <v>0.15110000000000001</v>
      </c>
      <c r="AT13" s="14">
        <v>0.22309999999999999</v>
      </c>
      <c r="AU13" s="14">
        <v>2.7000000000000001E-3</v>
      </c>
      <c r="AV13" s="14">
        <v>21.3886</v>
      </c>
      <c r="AW13" s="14">
        <v>0.28289999999999998</v>
      </c>
      <c r="AX13" s="14">
        <v>0.2863</v>
      </c>
      <c r="AY13" s="14">
        <v>3.8E-3</v>
      </c>
      <c r="AZ13" s="14">
        <v>6.988041853512704E-2</v>
      </c>
      <c r="BA13" s="14">
        <v>1.283281039892425</v>
      </c>
      <c r="BB13" s="14">
        <v>0.12406753042795447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0.23126249999999998</v>
      </c>
      <c r="BH13" s="16">
        <f>DSTDEV(PlotSort,"PhxRed",$BJ$35:$BJ$36)/SQRT($BF13)</f>
        <v>2.3234009478102806E-3</v>
      </c>
      <c r="BI13" s="16">
        <f>DAVERAGE(PlotSort,"PhxRedEdge",$BJ$35:$BJ$36)</f>
        <v>0.25422499999999998</v>
      </c>
      <c r="BJ13" s="16">
        <f>DSTDEV(PlotSort,"PhxRedEdge",$BJ$35:$BJ$36)/SQRT($BF13)</f>
        <v>2.521390631037903E-3</v>
      </c>
      <c r="BK13" s="16">
        <f>DAVERAGE(PlotSort,"TMRed",$BJ$35:$BJ$36)</f>
        <v>0.22626250000000001</v>
      </c>
      <c r="BL13" s="16">
        <f>DSTDEV(PlotSort,"TMRed",$BJ$35:$BJ$36)/SQRT($BF13)</f>
        <v>2.5832522068674813E-3</v>
      </c>
      <c r="BM13" s="16">
        <f>DAVERAGE(PlotSort,"TMNIR",$BJ$35:$BJ$36)</f>
        <v>0.28943750000000001</v>
      </c>
      <c r="BN13" s="16">
        <f>DSTDEV(PlotSort,"TMNIR",$BJ$35:$BJ$36)/SQRT($BF13)</f>
        <v>2.9028272855958887E-3</v>
      </c>
      <c r="BO13" s="16">
        <f>DAVERAGE(PlotSort,"NRR",$BJ$35:$BJ$36)</f>
        <v>6.4765581883691969E-2</v>
      </c>
      <c r="BP13" s="16">
        <f>DSTDEV(PlotSort,"NRR",$BJ$35:$BJ$36)/SQRT($BF13)</f>
        <v>1.2058756995019986E-3</v>
      </c>
      <c r="BQ13" s="16">
        <f>DAVERAGE(PlotSort,"rvi",$BJ$35:$BJ$36)</f>
        <v>1.2793643306463056</v>
      </c>
      <c r="BR13" s="16">
        <f>DSTDEV(PlotSort,"rvi",$BJ$35:$BJ$36)/SQRT($BF13)</f>
        <v>2.689135557369E-3</v>
      </c>
      <c r="BS13" s="17">
        <f>DAVERAGE(PlotSort,"ndvi",$BJ$35:$BJ$36)</f>
        <v>0.12255381468461687</v>
      </c>
      <c r="BT13" s="16">
        <f>DSTDEV(PlotSort,"ndvi",$BJ$35:$BJ$36)/SQRT($BF13)</f>
        <v>1.0378797123393813E-3</v>
      </c>
    </row>
    <row r="14" spans="1:72" ht="13.5" customHeight="1" x14ac:dyDescent="0.2">
      <c r="B14" s="12">
        <v>109</v>
      </c>
      <c r="C14" s="12">
        <v>9.2919999999999998</v>
      </c>
      <c r="D14" s="12">
        <v>109.38717</v>
      </c>
      <c r="E14" s="12">
        <v>1</v>
      </c>
      <c r="F14" s="12">
        <v>3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21.5</v>
      </c>
      <c r="Q14" s="12">
        <v>1.07</v>
      </c>
      <c r="R14" s="12">
        <v>1.49</v>
      </c>
      <c r="S14" s="12">
        <v>48.5</v>
      </c>
      <c r="T14" s="12">
        <v>105.44</v>
      </c>
      <c r="U14" s="12">
        <v>1</v>
      </c>
      <c r="V14" s="12">
        <v>0</v>
      </c>
      <c r="W14" s="12">
        <v>2</v>
      </c>
      <c r="X14" s="12">
        <v>0</v>
      </c>
      <c r="Y14" s="12">
        <v>0</v>
      </c>
      <c r="Z14" s="12">
        <v>1</v>
      </c>
      <c r="AA14" s="12">
        <v>270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6.5552000000000001</v>
      </c>
      <c r="AK14" s="12">
        <v>0.17430000000000001</v>
      </c>
      <c r="AL14" s="14">
        <v>0.2291</v>
      </c>
      <c r="AM14" s="14">
        <v>6.1000000000000004E-3</v>
      </c>
      <c r="AN14" s="14">
        <v>2.9601000000000002</v>
      </c>
      <c r="AO14" s="14">
        <v>8.0699999999999994E-2</v>
      </c>
      <c r="AP14" s="14">
        <v>0.25109999999999999</v>
      </c>
      <c r="AQ14" s="14">
        <v>6.8999999999999999E-3</v>
      </c>
      <c r="AR14" s="14">
        <v>12.3452</v>
      </c>
      <c r="AS14" s="14">
        <v>0.45910000000000001</v>
      </c>
      <c r="AT14" s="14">
        <v>0.22370000000000001</v>
      </c>
      <c r="AU14" s="14">
        <v>8.3000000000000001E-3</v>
      </c>
      <c r="AV14" s="14">
        <v>21.301300000000001</v>
      </c>
      <c r="AW14" s="14">
        <v>0.67810000000000004</v>
      </c>
      <c r="AX14" s="14">
        <v>0.28599999999999998</v>
      </c>
      <c r="AY14" s="14">
        <v>9.1000000000000004E-3</v>
      </c>
      <c r="AZ14" s="14">
        <v>6.4978588717184871E-2</v>
      </c>
      <c r="BA14" s="14">
        <v>1.2784979883772909</v>
      </c>
      <c r="BB14" s="14">
        <v>0.12222876201687259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0.23401250000000004</v>
      </c>
      <c r="BH14" s="16">
        <f>DSTDEV(PlotSort,"PhxRed",$BK$35:$BK$36)/SQRT($BF14)</f>
        <v>1.1079372725926321E-3</v>
      </c>
      <c r="BI14" s="16">
        <f>DAVERAGE(PlotSort,"PhxRedEdge",$BK$35:$BK$36)</f>
        <v>0.25715625000000009</v>
      </c>
      <c r="BJ14" s="16">
        <f>DSTDEV(PlotSort,"PhxRedEdge",$BK$35:$BK$36)/SQRT($BF14)</f>
        <v>1.2554141083058333E-3</v>
      </c>
      <c r="BK14" s="16">
        <f>DAVERAGE(PlotSort,"TMRed",$BK$35:$BK$36)</f>
        <v>0.2293625</v>
      </c>
      <c r="BL14" s="16">
        <f>DSTDEV(PlotSort,"TMRed",$BK$35:$BK$36)/SQRT($BF14)</f>
        <v>1.0925162088805211E-3</v>
      </c>
      <c r="BM14" s="16">
        <f>DAVERAGE(PlotSort,"TMNIR",$BK$35:$BK$36)</f>
        <v>0.29321249999999999</v>
      </c>
      <c r="BN14" s="16">
        <f>DSTDEV(PlotSort,"TMNIR",$BK$35:$BK$36)/SQRT($BF14)</f>
        <v>1.3498117152650089E-3</v>
      </c>
      <c r="BO14" s="16">
        <f>DAVERAGE(PlotSort,"NRR",$BK$35:$BK$36)</f>
        <v>6.5525216131472552E-2</v>
      </c>
      <c r="BP14" s="16">
        <f>DSTDEV(PlotSort,"NRR",$BK$35:$BK$36)/SQRT($BF14)</f>
        <v>9.9830255839617214E-4</v>
      </c>
      <c r="BQ14" s="16">
        <f>DAVERAGE(PlotSort,"rvi",$BK$35:$BK$36)</f>
        <v>1.2784206279903141</v>
      </c>
      <c r="BR14" s="16">
        <f>DSTDEV(PlotSort,"rvi",$BK$35:$BK$36)/SQRT($BF14)</f>
        <v>1.7087964536688395E-3</v>
      </c>
      <c r="BS14" s="17">
        <f>DAVERAGE(PlotSort,"ndvi",$BK$35:$BK$36)</f>
        <v>0.12218970042193363</v>
      </c>
      <c r="BT14" s="16">
        <f>DSTDEV(PlotSort,"ndvi",$BK$35:$BK$36)/SQRT($BF14)</f>
        <v>6.5836983929278632E-4</v>
      </c>
    </row>
    <row r="15" spans="1:72" ht="13.5" customHeight="1" x14ac:dyDescent="0.2">
      <c r="B15" s="12">
        <v>109</v>
      </c>
      <c r="C15" s="12">
        <v>9.282</v>
      </c>
      <c r="D15" s="12">
        <v>109.38675000000001</v>
      </c>
      <c r="E15" s="12">
        <v>1</v>
      </c>
      <c r="F15" s="12">
        <v>3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21.5</v>
      </c>
      <c r="Q15" s="12">
        <v>1.07</v>
      </c>
      <c r="R15" s="12">
        <v>1.49</v>
      </c>
      <c r="S15" s="12">
        <v>48.62</v>
      </c>
      <c r="T15" s="12">
        <v>105.32</v>
      </c>
      <c r="U15" s="12">
        <v>1</v>
      </c>
      <c r="V15" s="12">
        <v>0</v>
      </c>
      <c r="W15" s="12">
        <v>2</v>
      </c>
      <c r="X15" s="12">
        <v>0</v>
      </c>
      <c r="Y15" s="12">
        <v>0</v>
      </c>
      <c r="Z15" s="12">
        <v>1</v>
      </c>
      <c r="AA15" s="12">
        <v>270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6.7093999999999996</v>
      </c>
      <c r="AK15" s="12">
        <v>3.9100000000000003E-2</v>
      </c>
      <c r="AL15" s="14">
        <v>0.23499999999999999</v>
      </c>
      <c r="AM15" s="14">
        <v>1.4E-3</v>
      </c>
      <c r="AN15" s="14">
        <v>3.0301999999999998</v>
      </c>
      <c r="AO15" s="14">
        <v>3.0000000000000001E-3</v>
      </c>
      <c r="AP15" s="14">
        <v>0.25769999999999998</v>
      </c>
      <c r="AQ15" s="14">
        <v>2.9999999999999997E-4</v>
      </c>
      <c r="AR15" s="14">
        <v>12.513299999999999</v>
      </c>
      <c r="AS15" s="14">
        <v>0.18459999999999999</v>
      </c>
      <c r="AT15" s="14">
        <v>0.2273</v>
      </c>
      <c r="AU15" s="14">
        <v>3.3999999999999998E-3</v>
      </c>
      <c r="AV15" s="14">
        <v>21.5093</v>
      </c>
      <c r="AW15" s="14">
        <v>0.47839999999999999</v>
      </c>
      <c r="AX15" s="14">
        <v>0.28949999999999998</v>
      </c>
      <c r="AY15" s="14">
        <v>6.4000000000000003E-3</v>
      </c>
      <c r="AZ15" s="14">
        <v>5.8114035087719298E-2</v>
      </c>
      <c r="BA15" s="14">
        <v>1.273647162340519</v>
      </c>
      <c r="BB15" s="14">
        <v>0.12035603715170276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0.231075</v>
      </c>
      <c r="BH15" s="16">
        <f>DSTDEV(PlotSort,"PhxRed",$BL$35:$BL$36)/SQRT($BF15)</f>
        <v>3.4555726215574106E-3</v>
      </c>
      <c r="BI15" s="16">
        <f>DAVERAGE(PlotSort,"PhxRedEdge",$BL$35:$BL$36)</f>
        <v>0.25455</v>
      </c>
      <c r="BJ15" s="16">
        <f>DSTDEV(PlotSort,"PhxRedEdge",$BL$35:$BL$36)/SQRT($BF15)</f>
        <v>3.8032880511473218E-3</v>
      </c>
      <c r="BK15" s="16">
        <f>DAVERAGE(PlotSort,"TMRed",$BL$35:$BL$36)</f>
        <v>0.22655000000000003</v>
      </c>
      <c r="BL15" s="16">
        <f>DSTDEV(PlotSort,"TMRed",$BL$35:$BL$36)/SQRT($BF15)</f>
        <v>3.840433383282227E-3</v>
      </c>
      <c r="BM15" s="16">
        <f>DAVERAGE(PlotSort,"TMNIR",$BL$35:$BL$36)</f>
        <v>0.29081249999999997</v>
      </c>
      <c r="BN15" s="16">
        <f>DSTDEV(PlotSort,"TMNIR",$BL$35:$BL$36)/SQRT($BF15)</f>
        <v>4.6875000000000024E-3</v>
      </c>
      <c r="BO15" s="16">
        <f>DAVERAGE(PlotSort,"NRR",$BL$35:$BL$36)</f>
        <v>6.6433010405523463E-2</v>
      </c>
      <c r="BP15" s="16">
        <f>DSTDEV(PlotSort,"NRR",$BL$35:$BL$36)/SQRT($BF15)</f>
        <v>1.0745524655557104E-3</v>
      </c>
      <c r="BQ15" s="16">
        <f>DAVERAGE(PlotSort,"rvi",$BL$35:$BL$36)</f>
        <v>1.2838130099129685</v>
      </c>
      <c r="BR15" s="16">
        <f>DSTDEV(PlotSort,"rvi",$BL$35:$BL$36)/SQRT($BF15)</f>
        <v>3.2601123926248084E-3</v>
      </c>
      <c r="BS15" s="17">
        <f>DAVERAGE(PlotSort,"ndvi",$BL$35:$BL$36)</f>
        <v>0.12425906808014528</v>
      </c>
      <c r="BT15" s="16">
        <f>DSTDEV(PlotSort,"ndvi",$BL$35:$BL$36)/SQRT($BF15)</f>
        <v>1.2503429472338445E-3</v>
      </c>
    </row>
    <row r="16" spans="1:72" ht="13.5" customHeight="1" x14ac:dyDescent="0.2">
      <c r="B16" s="12">
        <v>109</v>
      </c>
      <c r="C16" s="12">
        <v>9.2720000000000002</v>
      </c>
      <c r="D16" s="12">
        <v>109.38633</v>
      </c>
      <c r="E16" s="12">
        <v>1</v>
      </c>
      <c r="F16" s="12">
        <v>3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21.5</v>
      </c>
      <c r="Q16" s="12">
        <v>1.07</v>
      </c>
      <c r="R16" s="12">
        <v>1.49</v>
      </c>
      <c r="S16" s="12">
        <v>48.74</v>
      </c>
      <c r="T16" s="12">
        <v>105.21</v>
      </c>
      <c r="U16" s="12">
        <v>1</v>
      </c>
      <c r="V16" s="12">
        <v>0</v>
      </c>
      <c r="W16" s="12">
        <v>2</v>
      </c>
      <c r="X16" s="12">
        <v>0</v>
      </c>
      <c r="Y16" s="12">
        <v>0</v>
      </c>
      <c r="Z16" s="12">
        <v>1</v>
      </c>
      <c r="AA16" s="12">
        <v>270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6.4268999999999998</v>
      </c>
      <c r="AK16" s="12">
        <v>0.24859999999999999</v>
      </c>
      <c r="AL16" s="14">
        <v>0.22570000000000001</v>
      </c>
      <c r="AM16" s="14">
        <v>8.6999999999999994E-3</v>
      </c>
      <c r="AN16" s="14">
        <v>2.9117000000000002</v>
      </c>
      <c r="AO16" s="14">
        <v>0.1196</v>
      </c>
      <c r="AP16" s="14">
        <v>0.2482</v>
      </c>
      <c r="AQ16" s="14">
        <v>1.0200000000000001E-2</v>
      </c>
      <c r="AR16" s="14">
        <v>12.2371</v>
      </c>
      <c r="AS16" s="14">
        <v>0.20610000000000001</v>
      </c>
      <c r="AT16" s="14">
        <v>0.2228</v>
      </c>
      <c r="AU16" s="14">
        <v>3.8E-3</v>
      </c>
      <c r="AV16" s="14">
        <v>21.226400000000002</v>
      </c>
      <c r="AW16" s="14">
        <v>0.25380000000000003</v>
      </c>
      <c r="AX16" s="14">
        <v>0.2863</v>
      </c>
      <c r="AY16" s="14">
        <v>3.3999999999999998E-3</v>
      </c>
      <c r="AZ16" s="14">
        <v>7.1281571562207671E-2</v>
      </c>
      <c r="BA16" s="14">
        <v>1.2850089766606823</v>
      </c>
      <c r="BB16" s="14">
        <v>0.12472991553722255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0.23189375000000001</v>
      </c>
      <c r="BH16" s="16">
        <f>DSTDEV(PlotSort,"PhxRed",$BI$31:$BI$32)/SQRT($BF16)</f>
        <v>1.6337704028310301E-3</v>
      </c>
      <c r="BI16" s="16">
        <f>DAVERAGE(PlotSort,"PhxRedEdge",$BI$31:$BI$32)</f>
        <v>0.25510624999999998</v>
      </c>
      <c r="BJ16" s="16">
        <f>DSTDEV(PlotSort,"PhxRedEdge",$BI$31:$BI$32)/SQRT($BF16)</f>
        <v>1.7612843029543345E-3</v>
      </c>
      <c r="BK16" s="16">
        <f>DAVERAGE(PlotSort,"TMRed",$BI$31:$BI$32)</f>
        <v>0.22758124999999998</v>
      </c>
      <c r="BL16" s="16">
        <f>DSTDEV(PlotSort,"TMRed",$BI$31:$BI$32)/SQRT($BF16)</f>
        <v>1.6937930498834069E-3</v>
      </c>
      <c r="BM16" s="16">
        <f>DAVERAGE(PlotSort,"TMNIR",$BI$31:$BI$32)</f>
        <v>0.29111874999999993</v>
      </c>
      <c r="BN16" s="16">
        <f>DSTDEV(PlotSort,"TMNIR",$BI$31:$BI$32)/SQRT($BF16)</f>
        <v>1.9316706661592193E-3</v>
      </c>
      <c r="BO16" s="16">
        <f>DAVERAGE(PlotSort,"NRR",$BI$31:$BI$32)</f>
        <v>6.5943468886237838E-2</v>
      </c>
      <c r="BP16" s="16">
        <f>DSTDEV(PlotSort,"NRR",$BI$31:$BI$32)/SQRT($BF16)</f>
        <v>8.6149079491721215E-4</v>
      </c>
      <c r="BQ16" s="16">
        <f>DAVERAGE(PlotSort,"rvi",$BI$31:$BI$32)</f>
        <v>1.2793152312219516</v>
      </c>
      <c r="BR16" s="16">
        <f>DSTDEV(PlotSort,"rvi",$BI$31:$BI$32)/SQRT($BF16)</f>
        <v>1.8134057322520313E-3</v>
      </c>
      <c r="BS16" s="17">
        <f>DAVERAGE(PlotSort,"ndvi",$BI$31:$BI$32)</f>
        <v>0.12253516147616143</v>
      </c>
      <c r="BT16" s="16">
        <f>DSTDEV(PlotSort,"ndvi",$BI$31:$BI$32)/SQRT($BF16)</f>
        <v>6.9745398503979214E-4</v>
      </c>
    </row>
    <row r="17" spans="2:72" ht="13.5" customHeight="1" x14ac:dyDescent="0.2">
      <c r="B17" s="12">
        <v>109</v>
      </c>
      <c r="C17" s="12">
        <v>9.2609999999999992</v>
      </c>
      <c r="D17" s="12">
        <v>109.38588</v>
      </c>
      <c r="E17" s="12">
        <v>1</v>
      </c>
      <c r="F17" s="12">
        <v>3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21.5</v>
      </c>
      <c r="Q17" s="12">
        <v>1.07</v>
      </c>
      <c r="R17" s="12">
        <v>1.49</v>
      </c>
      <c r="S17" s="12">
        <v>48.87</v>
      </c>
      <c r="T17" s="12">
        <v>105.09</v>
      </c>
      <c r="U17" s="12">
        <v>1</v>
      </c>
      <c r="V17" s="12">
        <v>0</v>
      </c>
      <c r="W17" s="12">
        <v>2</v>
      </c>
      <c r="X17" s="12">
        <v>0</v>
      </c>
      <c r="Y17" s="12">
        <v>0</v>
      </c>
      <c r="Z17" s="12">
        <v>1</v>
      </c>
      <c r="AA17" s="12">
        <v>270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6.6463000000000001</v>
      </c>
      <c r="AK17" s="12">
        <v>0.19939999999999999</v>
      </c>
      <c r="AL17" s="14">
        <v>0.23400000000000001</v>
      </c>
      <c r="AM17" s="14">
        <v>7.0000000000000001E-3</v>
      </c>
      <c r="AN17" s="14">
        <v>2.9813000000000001</v>
      </c>
      <c r="AO17" s="14">
        <v>7.51E-2</v>
      </c>
      <c r="AP17" s="14">
        <v>0.25480000000000003</v>
      </c>
      <c r="AQ17" s="14">
        <v>6.4000000000000003E-3</v>
      </c>
      <c r="AR17" s="14">
        <v>12.5205</v>
      </c>
      <c r="AS17" s="14">
        <v>0.22309999999999999</v>
      </c>
      <c r="AT17" s="14">
        <v>0.22850000000000001</v>
      </c>
      <c r="AU17" s="14">
        <v>4.1000000000000003E-3</v>
      </c>
      <c r="AV17" s="14">
        <v>21.465599999999998</v>
      </c>
      <c r="AW17" s="14">
        <v>0.38900000000000001</v>
      </c>
      <c r="AX17" s="14">
        <v>0.2903</v>
      </c>
      <c r="AY17" s="14">
        <v>5.3E-3</v>
      </c>
      <c r="AZ17" s="14">
        <v>6.5125665015593415E-2</v>
      </c>
      <c r="BA17" s="14">
        <v>1.2704595185995624</v>
      </c>
      <c r="BB17" s="14">
        <v>0.11912104857363144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0.23328750000000001</v>
      </c>
      <c r="BH17" s="16">
        <f>DSTDEV(PlotSort,"PhxRed",$BJ$31:$BJ$32)/SQRT($BF17)</f>
        <v>1.5789632674638135E-3</v>
      </c>
      <c r="BI17" s="16">
        <f>DAVERAGE(PlotSort,"PhxRedEdge",$BJ$31:$BJ$32)</f>
        <v>0.25643750000000004</v>
      </c>
      <c r="BJ17" s="16">
        <f>DSTDEV(PlotSort,"PhxRedEdge",$BJ$31:$BJ$32)/SQRT($BF17)</f>
        <v>1.7719457290410064E-3</v>
      </c>
      <c r="BK17" s="16">
        <f>DAVERAGE(PlotSort,"TMRed",$BJ$31:$BJ$32)</f>
        <v>0.22818750000000002</v>
      </c>
      <c r="BL17" s="16">
        <f>DSTDEV(PlotSort,"TMRed",$BJ$31:$BJ$32)/SQRT($BF17)</f>
        <v>1.7668026677211768E-3</v>
      </c>
      <c r="BM17" s="16">
        <f>DAVERAGE(PlotSort,"TMNIR",$BJ$31:$BJ$32)</f>
        <v>0.29221875000000003</v>
      </c>
      <c r="BN17" s="16">
        <f>DSTDEV(PlotSort,"TMNIR",$BJ$31:$BJ$32)/SQRT($BF17)</f>
        <v>2.1814096168914876E-3</v>
      </c>
      <c r="BO17" s="16">
        <f>DAVERAGE(PlotSort,"NRR",$BJ$31:$BJ$32)</f>
        <v>6.5181043389842444E-2</v>
      </c>
      <c r="BP17" s="16">
        <f>DSTDEV(PlotSort,"NRR",$BJ$31:$BJ$32)/SQRT($BF17)</f>
        <v>9.5476009988715814E-4</v>
      </c>
      <c r="BQ17" s="16">
        <f>DAVERAGE(PlotSort,"rvi",$BJ$31:$BJ$32)</f>
        <v>1.2806940670479996</v>
      </c>
      <c r="BR17" s="16">
        <f>DSTDEV(PlotSort,"rvi",$BJ$31:$BJ$32)/SQRT($BF17)</f>
        <v>2.0258028620078103E-3</v>
      </c>
      <c r="BS17" s="17">
        <f>DAVERAGE(PlotSort,"ndvi",$BJ$31:$BJ$32)</f>
        <v>0.12306098032815325</v>
      </c>
      <c r="BT17" s="16">
        <f>DSTDEV(PlotSort,"ndvi",$BJ$31:$BJ$32)/SQRT($BF17)</f>
        <v>7.797935626482446E-4</v>
      </c>
    </row>
    <row r="18" spans="2:72" ht="13.5" customHeight="1" x14ac:dyDescent="0.2">
      <c r="B18" s="12">
        <v>109</v>
      </c>
      <c r="C18" s="12">
        <v>9.3829999999999991</v>
      </c>
      <c r="D18" s="12">
        <v>109.39096000000001</v>
      </c>
      <c r="E18" s="12">
        <v>1</v>
      </c>
      <c r="F18" s="12">
        <v>3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21.5</v>
      </c>
      <c r="Q18" s="12">
        <v>1.07</v>
      </c>
      <c r="R18" s="12">
        <v>1.49</v>
      </c>
      <c r="S18" s="12">
        <v>47.4</v>
      </c>
      <c r="T18" s="12">
        <v>106.46</v>
      </c>
      <c r="U18" s="12">
        <v>1</v>
      </c>
      <c r="V18" s="12">
        <v>0</v>
      </c>
      <c r="W18" s="12">
        <v>2</v>
      </c>
      <c r="X18" s="12">
        <v>0</v>
      </c>
      <c r="Y18" s="12">
        <v>0</v>
      </c>
      <c r="Z18" s="12">
        <v>1</v>
      </c>
      <c r="AA18" s="12">
        <v>270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6.4870999999999999</v>
      </c>
      <c r="AK18" s="12">
        <v>0.2203</v>
      </c>
      <c r="AL18" s="14">
        <v>0.22209999999999999</v>
      </c>
      <c r="AM18" s="14">
        <v>7.4999999999999997E-3</v>
      </c>
      <c r="AN18" s="14">
        <v>2.9466000000000001</v>
      </c>
      <c r="AO18" s="14">
        <v>9.2100000000000001E-2</v>
      </c>
      <c r="AP18" s="14">
        <v>0.24479999999999999</v>
      </c>
      <c r="AQ18" s="14">
        <v>7.7000000000000002E-3</v>
      </c>
      <c r="AR18" s="14">
        <v>12.1861</v>
      </c>
      <c r="AS18" s="14">
        <v>0.4153</v>
      </c>
      <c r="AT18" s="14">
        <v>0.2162</v>
      </c>
      <c r="AU18" s="14">
        <v>7.4000000000000003E-3</v>
      </c>
      <c r="AV18" s="14">
        <v>21.299199999999999</v>
      </c>
      <c r="AW18" s="14">
        <v>0.60109999999999997</v>
      </c>
      <c r="AX18" s="14">
        <v>0.2802</v>
      </c>
      <c r="AY18" s="14">
        <v>7.9000000000000008E-3</v>
      </c>
      <c r="AZ18" s="14">
        <v>6.7428571428571449E-2</v>
      </c>
      <c r="BA18" s="14">
        <v>1.2960222016651248</v>
      </c>
      <c r="BB18" s="14">
        <v>0.128928283642224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0.22889999999999999</v>
      </c>
      <c r="BH18" s="16">
        <f>DSTDEV(PlotSort,"PhxRed",$BH$35:$BH$36)/SQRT($BF18)</f>
        <v>1.2934772256724635E-3</v>
      </c>
      <c r="BI18" s="16">
        <f>DAVERAGE(PlotSort,"PhxRedEdge",$BH$35:$BH$36)</f>
        <v>0.25158125000000003</v>
      </c>
      <c r="BJ18" s="16">
        <f>DSTDEV(PlotSort,"PhxRedEdge",$BH$35:$BH$36)/SQRT($BF18)</f>
        <v>1.3600312113452896E-3</v>
      </c>
      <c r="BK18" s="16">
        <f>DAVERAGE(PlotSort,"TMRed",$BH$35:$BH$36)</f>
        <v>0.22368749999999998</v>
      </c>
      <c r="BL18" s="16">
        <f>DSTDEV(PlotSort,"TMRed",$BH$35:$BH$36)/SQRT($BF18)</f>
        <v>1.2430431408442754E-3</v>
      </c>
      <c r="BM18" s="16">
        <f>DAVERAGE(PlotSort,"TMNIR",$BH$35:$BH$36)</f>
        <v>0.28739375</v>
      </c>
      <c r="BN18" s="16">
        <f>DSTDEV(PlotSort,"TMNIR",$BH$35:$BH$36)/SQRT($BF18)</f>
        <v>1.4245311728775885E-3</v>
      </c>
      <c r="BO18" s="16">
        <f>DAVERAGE(PlotSort,"NRR",$BH$35:$BH$36)</f>
        <v>6.6461853897068809E-2</v>
      </c>
      <c r="BP18" s="16">
        <f>DSTDEV(PlotSort,"NRR",$BH$35:$BH$36)/SQRT($BF18)</f>
        <v>9.961852526765313E-4</v>
      </c>
      <c r="BQ18" s="16">
        <f>DAVERAGE(PlotSort,"rvi",$BH$35:$BH$36)</f>
        <v>1.2848796233044124</v>
      </c>
      <c r="BR18" s="16">
        <f>DSTDEV(PlotSort,"rvi",$BH$35:$BH$36)/SQRT($BF18)</f>
        <v>1.7475360673646272E-3</v>
      </c>
      <c r="BS18" s="17">
        <f>DAVERAGE(PlotSort,"ndvi",$BH$35:$BH$36)</f>
        <v>0.12467267372163103</v>
      </c>
      <c r="BT18" s="16">
        <f>DSTDEV(PlotSort,"ndvi",$BH$35:$BH$36)/SQRT($BF18)</f>
        <v>6.703398436374476E-4</v>
      </c>
    </row>
    <row r="19" spans="2:72" ht="13.5" customHeight="1" x14ac:dyDescent="0.2">
      <c r="B19" s="12">
        <v>109</v>
      </c>
      <c r="C19" s="12">
        <v>9.3919999999999995</v>
      </c>
      <c r="D19" s="12">
        <v>109.39133</v>
      </c>
      <c r="E19" s="12">
        <v>1</v>
      </c>
      <c r="F19" s="12">
        <v>3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21.5</v>
      </c>
      <c r="Q19" s="12">
        <v>1.07</v>
      </c>
      <c r="R19" s="12">
        <v>1.49</v>
      </c>
      <c r="S19" s="12">
        <v>47.29</v>
      </c>
      <c r="T19" s="12">
        <v>106.57</v>
      </c>
      <c r="U19" s="12">
        <v>1</v>
      </c>
      <c r="V19" s="12">
        <v>0</v>
      </c>
      <c r="W19" s="12">
        <v>2</v>
      </c>
      <c r="X19" s="12">
        <v>0</v>
      </c>
      <c r="Y19" s="12">
        <v>0</v>
      </c>
      <c r="Z19" s="12">
        <v>1</v>
      </c>
      <c r="AA19" s="12">
        <v>270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6.85</v>
      </c>
      <c r="AK19" s="12">
        <v>0.15770000000000001</v>
      </c>
      <c r="AL19" s="14">
        <v>0.23400000000000001</v>
      </c>
      <c r="AM19" s="14">
        <v>5.4000000000000003E-3</v>
      </c>
      <c r="AN19" s="14">
        <v>3.0992000000000002</v>
      </c>
      <c r="AO19" s="14">
        <v>6.6799999999999998E-2</v>
      </c>
      <c r="AP19" s="14">
        <v>0.25690000000000002</v>
      </c>
      <c r="AQ19" s="14">
        <v>5.4999999999999997E-3</v>
      </c>
      <c r="AR19" s="14">
        <v>12.837400000000001</v>
      </c>
      <c r="AS19" s="14">
        <v>0.3755</v>
      </c>
      <c r="AT19" s="14">
        <v>0.22720000000000001</v>
      </c>
      <c r="AU19" s="14">
        <v>6.6E-3</v>
      </c>
      <c r="AV19" s="14">
        <v>22.3142</v>
      </c>
      <c r="AW19" s="14">
        <v>0.60940000000000005</v>
      </c>
      <c r="AX19" s="14">
        <v>0.29299999999999998</v>
      </c>
      <c r="AY19" s="14">
        <v>8.0000000000000002E-3</v>
      </c>
      <c r="AZ19" s="14">
        <v>6.5648299690852813E-2</v>
      </c>
      <c r="BA19" s="14">
        <v>1.2896126760563378</v>
      </c>
      <c r="BB19" s="14">
        <v>0.12648981161091882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0.23628124999999994</v>
      </c>
      <c r="BH19" s="16">
        <f>DSTDEV(PlotSort,"PhxRed",$BI$35:$BI$36)/SQRT($BF19)</f>
        <v>1.5366147519249374E-3</v>
      </c>
      <c r="BI19" s="16">
        <f>DAVERAGE(PlotSort,"PhxRedEdge",$BI$35:$BI$36)</f>
        <v>0.25996249999999999</v>
      </c>
      <c r="BJ19" s="16">
        <f>DSTDEV(PlotSort,"PhxRedEdge",$BI$35:$BI$36)/SQRT($BF19)</f>
        <v>1.7013934240302361E-3</v>
      </c>
      <c r="BK19" s="16">
        <f>DAVERAGE(PlotSort,"TMRed",$BI$35:$BI$36)</f>
        <v>0.23208124999999996</v>
      </c>
      <c r="BL19" s="16">
        <f>DSTDEV(PlotSort,"TMRed",$BI$35:$BI$36)/SQRT($BF19)</f>
        <v>1.699858296790255E-3</v>
      </c>
      <c r="BM19" s="16">
        <f>DAVERAGE(PlotSort,"TMNIR",$BI$35:$BI$36)</f>
        <v>0.29594375000000006</v>
      </c>
      <c r="BN19" s="16">
        <f>DSTDEV(PlotSort,"TMNIR",$BI$35:$BI$36)/SQRT($BF19)</f>
        <v>2.2921236286829452E-3</v>
      </c>
      <c r="BO19" s="16">
        <f>DAVERAGE(PlotSort,"NRR",$BI$35:$BI$36)</f>
        <v>6.4662658379011459E-2</v>
      </c>
      <c r="BP19" s="16">
        <f>DSTDEV(PlotSort,"NRR",$BI$35:$BI$36)/SQRT($BF19)</f>
        <v>8.9482558636274278E-4</v>
      </c>
      <c r="BQ19" s="16">
        <f>DAVERAGE(PlotSort,"rvi",$BI$35:$BI$36)</f>
        <v>1.2751296749655385</v>
      </c>
      <c r="BR19" s="16">
        <f>DSTDEV(PlotSort,"rvi",$BI$35:$BI$36)/SQRT($BF19)</f>
        <v>1.5030173347267643E-3</v>
      </c>
      <c r="BS19" s="17">
        <f>DAVERAGE(PlotSort,"ndvi",$BI$35:$BI$36)</f>
        <v>0.12092346808268366</v>
      </c>
      <c r="BT19" s="16">
        <f>DSTDEV(PlotSort,"ndvi",$BI$35:$BI$36)/SQRT($BF19)</f>
        <v>5.8124762977100055E-4</v>
      </c>
    </row>
    <row r="20" spans="2:72" ht="13.5" customHeight="1" x14ac:dyDescent="0.2">
      <c r="B20" s="12">
        <v>109</v>
      </c>
      <c r="C20" s="12">
        <v>9.4009999999999998</v>
      </c>
      <c r="D20" s="12">
        <v>109.39171</v>
      </c>
      <c r="E20" s="12">
        <v>1</v>
      </c>
      <c r="F20" s="12">
        <v>3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21.5</v>
      </c>
      <c r="Q20" s="12">
        <v>1.07</v>
      </c>
      <c r="R20" s="12">
        <v>1.49</v>
      </c>
      <c r="S20" s="12">
        <v>47.18</v>
      </c>
      <c r="T20" s="12">
        <v>106.67</v>
      </c>
      <c r="U20" s="12">
        <v>1</v>
      </c>
      <c r="V20" s="12">
        <v>0</v>
      </c>
      <c r="W20" s="12">
        <v>2</v>
      </c>
      <c r="X20" s="12">
        <v>0</v>
      </c>
      <c r="Y20" s="12">
        <v>0</v>
      </c>
      <c r="Z20" s="12">
        <v>1</v>
      </c>
      <c r="AA20" s="12">
        <v>270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6.6627000000000001</v>
      </c>
      <c r="AK20" s="12">
        <v>0.1583</v>
      </c>
      <c r="AL20" s="14">
        <v>0.2271</v>
      </c>
      <c r="AM20" s="14">
        <v>5.4000000000000003E-3</v>
      </c>
      <c r="AN20" s="14">
        <v>3.0097999999999998</v>
      </c>
      <c r="AO20" s="14">
        <v>6.6600000000000006E-2</v>
      </c>
      <c r="AP20" s="14">
        <v>0.249</v>
      </c>
      <c r="AQ20" s="14">
        <v>5.4999999999999997E-3</v>
      </c>
      <c r="AR20" s="14">
        <v>12.650499999999999</v>
      </c>
      <c r="AS20" s="14">
        <v>0.31019999999999998</v>
      </c>
      <c r="AT20" s="14">
        <v>0.2235</v>
      </c>
      <c r="AU20" s="14">
        <v>5.4999999999999997E-3</v>
      </c>
      <c r="AV20" s="14">
        <v>22.012599999999999</v>
      </c>
      <c r="AW20" s="14">
        <v>0.48670000000000002</v>
      </c>
      <c r="AX20" s="14">
        <v>0.28839999999999999</v>
      </c>
      <c r="AY20" s="14">
        <v>6.4000000000000003E-3</v>
      </c>
      <c r="AZ20" s="14">
        <v>7.3315965761071814E-2</v>
      </c>
      <c r="BA20" s="14">
        <v>1.2903803131991052</v>
      </c>
      <c r="BB20" s="14">
        <v>0.1267825747216253</v>
      </c>
      <c r="BC20" s="15"/>
    </row>
    <row r="21" spans="2:72" ht="13.5" customHeight="1" x14ac:dyDescent="0.2">
      <c r="B21" s="12">
        <v>109</v>
      </c>
      <c r="C21" s="12">
        <v>9.4109999999999996</v>
      </c>
      <c r="D21" s="12">
        <v>109.39212000000001</v>
      </c>
      <c r="E21" s="12">
        <v>1</v>
      </c>
      <c r="F21" s="12">
        <v>3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21.5</v>
      </c>
      <c r="Q21" s="12">
        <v>1.07</v>
      </c>
      <c r="R21" s="12">
        <v>1.49</v>
      </c>
      <c r="S21" s="12">
        <v>47.06</v>
      </c>
      <c r="T21" s="12">
        <v>106.78</v>
      </c>
      <c r="U21" s="12">
        <v>1</v>
      </c>
      <c r="V21" s="12">
        <v>0</v>
      </c>
      <c r="W21" s="12">
        <v>2</v>
      </c>
      <c r="X21" s="12">
        <v>0</v>
      </c>
      <c r="Y21" s="12">
        <v>0</v>
      </c>
      <c r="Z21" s="12">
        <v>1</v>
      </c>
      <c r="AA21" s="12">
        <v>270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6.5022000000000002</v>
      </c>
      <c r="AK21" s="12">
        <v>2.5100000000000001E-2</v>
      </c>
      <c r="AL21" s="14">
        <v>0.22120000000000001</v>
      </c>
      <c r="AM21" s="14">
        <v>8.9999999999999998E-4</v>
      </c>
      <c r="AN21" s="14">
        <v>2.956</v>
      </c>
      <c r="AO21" s="14">
        <v>7.4000000000000003E-3</v>
      </c>
      <c r="AP21" s="14">
        <v>0.24399999999999999</v>
      </c>
      <c r="AQ21" s="14">
        <v>5.9999999999999995E-4</v>
      </c>
      <c r="AR21" s="14">
        <v>12.2219</v>
      </c>
      <c r="AS21" s="14">
        <v>5.8599999999999999E-2</v>
      </c>
      <c r="AT21" s="14">
        <v>0.21540000000000001</v>
      </c>
      <c r="AU21" s="14">
        <v>1E-3</v>
      </c>
      <c r="AV21" s="14">
        <v>21.3262</v>
      </c>
      <c r="AW21" s="14">
        <v>9.1499999999999998E-2</v>
      </c>
      <c r="AX21" s="14">
        <v>0.27879999999999999</v>
      </c>
      <c r="AY21" s="14">
        <v>1.1999999999999999E-3</v>
      </c>
      <c r="AZ21" s="14">
        <v>6.6564651874521805E-2</v>
      </c>
      <c r="BA21" s="14">
        <v>1.2943361188486535</v>
      </c>
      <c r="BB21" s="14">
        <v>0.12828814245244838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0.24299999999999999</v>
      </c>
      <c r="BH21" s="21">
        <v>0</v>
      </c>
      <c r="BI21" s="20">
        <f>AVERAGE(AP50)</f>
        <v>0.25979999999999998</v>
      </c>
      <c r="BJ21" s="21">
        <v>0</v>
      </c>
      <c r="BK21" s="20">
        <f>AVERAGE(AT50)</f>
        <v>0.23710000000000001</v>
      </c>
      <c r="BL21" s="21">
        <v>0</v>
      </c>
      <c r="BM21" s="20">
        <f>AVERAGE(AX50)</f>
        <v>0.29709999999999998</v>
      </c>
      <c r="BN21" s="21">
        <v>0</v>
      </c>
      <c r="BO21" s="20">
        <f>AVERAGE(AZ50)</f>
        <v>6.6977913449452336E-2</v>
      </c>
      <c r="BP21" s="21">
        <v>0</v>
      </c>
      <c r="BQ21" s="20">
        <f>AVERAGE(BA50)</f>
        <v>1.2530577815267818</v>
      </c>
      <c r="BR21" s="21">
        <v>0</v>
      </c>
      <c r="BS21" s="22">
        <f>AVERAGE(BB50)</f>
        <v>0.11231748408835636</v>
      </c>
      <c r="BT21" s="21">
        <v>0</v>
      </c>
    </row>
    <row r="22" spans="2:72" ht="13.5" customHeight="1" x14ac:dyDescent="0.2">
      <c r="B22" s="12">
        <v>109</v>
      </c>
      <c r="C22" s="12">
        <v>9.42</v>
      </c>
      <c r="D22" s="12">
        <v>109.3925</v>
      </c>
      <c r="E22" s="12">
        <v>1</v>
      </c>
      <c r="F22" s="12">
        <v>3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21.5</v>
      </c>
      <c r="Q22" s="12">
        <v>1.07</v>
      </c>
      <c r="R22" s="12">
        <v>1.49</v>
      </c>
      <c r="S22" s="12">
        <v>46.95</v>
      </c>
      <c r="T22" s="12">
        <v>106.89</v>
      </c>
      <c r="U22" s="12">
        <v>1</v>
      </c>
      <c r="V22" s="12">
        <v>0</v>
      </c>
      <c r="W22" s="12">
        <v>2</v>
      </c>
      <c r="X22" s="12">
        <v>0</v>
      </c>
      <c r="Y22" s="12">
        <v>0</v>
      </c>
      <c r="Z22" s="12">
        <v>1</v>
      </c>
      <c r="AA22" s="12">
        <v>270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6.6449999999999996</v>
      </c>
      <c r="AK22" s="12">
        <v>0.1229</v>
      </c>
      <c r="AL22" s="14">
        <v>0.22559999999999999</v>
      </c>
      <c r="AM22" s="14">
        <v>4.1999999999999997E-3</v>
      </c>
      <c r="AN22" s="14">
        <v>3.0114999999999998</v>
      </c>
      <c r="AO22" s="14">
        <v>5.28E-2</v>
      </c>
      <c r="AP22" s="14">
        <v>0.24809999999999999</v>
      </c>
      <c r="AQ22" s="14">
        <v>4.3E-3</v>
      </c>
      <c r="AR22" s="14">
        <v>12.398899999999999</v>
      </c>
      <c r="AS22" s="14">
        <v>0.31869999999999998</v>
      </c>
      <c r="AT22" s="14">
        <v>0.21809999999999999</v>
      </c>
      <c r="AU22" s="14">
        <v>5.5999999999999999E-3</v>
      </c>
      <c r="AV22" s="14">
        <v>21.461400000000001</v>
      </c>
      <c r="AW22" s="14">
        <v>0.53869999999999996</v>
      </c>
      <c r="AX22" s="14">
        <v>0.28000000000000003</v>
      </c>
      <c r="AY22" s="14">
        <v>7.0000000000000001E-3</v>
      </c>
      <c r="AZ22" s="14">
        <v>6.0405226282901042E-2</v>
      </c>
      <c r="BA22" s="14">
        <v>1.2838147638697848</v>
      </c>
      <c r="BB22" s="14">
        <v>0.12427223449106613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0.22670000000000001</v>
      </c>
      <c r="BH22" s="21">
        <v>0</v>
      </c>
      <c r="BI22" s="20">
        <f>AVERAGE(AP48)</f>
        <v>0.25009999999999999</v>
      </c>
      <c r="BJ22" s="21">
        <v>0</v>
      </c>
      <c r="BK22" s="20">
        <f>AVERAGE(AT48)</f>
        <v>0.22289999999999999</v>
      </c>
      <c r="BL22" s="21">
        <v>0</v>
      </c>
      <c r="BM22" s="20">
        <f>AVERAGE(AX48)</f>
        <v>0.28399999999999997</v>
      </c>
      <c r="BN22" s="21">
        <v>0</v>
      </c>
      <c r="BO22" s="20">
        <f>AVERAGE(AZ48)</f>
        <v>6.3471260063658455E-2</v>
      </c>
      <c r="BP22" s="21">
        <v>0</v>
      </c>
      <c r="BQ22" s="20">
        <f>AVERAGE(BA48)</f>
        <v>1.2741139524450427</v>
      </c>
      <c r="BR22" s="21">
        <v>0</v>
      </c>
      <c r="BS22" s="22">
        <f>AVERAGE(BB48)</f>
        <v>0.12053659498914973</v>
      </c>
      <c r="BT22" s="21">
        <v>0</v>
      </c>
    </row>
    <row r="23" spans="2:72" ht="13.5" customHeight="1" x14ac:dyDescent="0.2">
      <c r="B23" s="12">
        <v>109</v>
      </c>
      <c r="C23" s="12">
        <v>9.43</v>
      </c>
      <c r="D23" s="12">
        <v>109.39292</v>
      </c>
      <c r="E23" s="12">
        <v>1</v>
      </c>
      <c r="F23" s="12">
        <v>3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21.5</v>
      </c>
      <c r="Q23" s="12">
        <v>1.07</v>
      </c>
      <c r="R23" s="12">
        <v>1.49</v>
      </c>
      <c r="S23" s="12">
        <v>46.83</v>
      </c>
      <c r="T23" s="12">
        <v>107</v>
      </c>
      <c r="U23" s="12">
        <v>1</v>
      </c>
      <c r="V23" s="12">
        <v>0</v>
      </c>
      <c r="W23" s="12">
        <v>2</v>
      </c>
      <c r="X23" s="12">
        <v>0</v>
      </c>
      <c r="Y23" s="12">
        <v>0</v>
      </c>
      <c r="Z23" s="12">
        <v>1</v>
      </c>
      <c r="AA23" s="12">
        <v>270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6.5217000000000001</v>
      </c>
      <c r="AK23" s="12">
        <v>0.124</v>
      </c>
      <c r="AL23" s="14">
        <v>0.22090000000000001</v>
      </c>
      <c r="AM23" s="14">
        <v>4.1999999999999997E-3</v>
      </c>
      <c r="AN23" s="14">
        <v>2.9556</v>
      </c>
      <c r="AO23" s="14">
        <v>6.0400000000000002E-2</v>
      </c>
      <c r="AP23" s="14">
        <v>0.2429</v>
      </c>
      <c r="AQ23" s="14">
        <v>5.0000000000000001E-3</v>
      </c>
      <c r="AR23" s="14">
        <v>12.370699999999999</v>
      </c>
      <c r="AS23" s="14">
        <v>0.35759999999999997</v>
      </c>
      <c r="AT23" s="14">
        <v>0.21709999999999999</v>
      </c>
      <c r="AU23" s="14">
        <v>6.3E-3</v>
      </c>
      <c r="AV23" s="14">
        <v>21.423999999999999</v>
      </c>
      <c r="AW23" s="14">
        <v>0.60529999999999995</v>
      </c>
      <c r="AX23" s="14">
        <v>0.27889999999999998</v>
      </c>
      <c r="AY23" s="14">
        <v>7.9000000000000008E-3</v>
      </c>
      <c r="AZ23" s="14">
        <v>6.8991950939057065E-2</v>
      </c>
      <c r="BA23" s="14">
        <v>1.284661446338093</v>
      </c>
      <c r="BB23" s="14">
        <v>0.12459677419354838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0.22919999999999999</v>
      </c>
      <c r="BH23" s="21">
        <v>0</v>
      </c>
      <c r="BI23" s="20">
        <f>AVERAGE(AP46)</f>
        <v>0.25369999999999998</v>
      </c>
      <c r="BJ23" s="21">
        <v>0</v>
      </c>
      <c r="BK23" s="20">
        <f>AVERAGE(AT46)</f>
        <v>0.22509999999999999</v>
      </c>
      <c r="BL23" s="21">
        <v>0</v>
      </c>
      <c r="BM23" s="20">
        <f>AVERAGE(AX46)</f>
        <v>0.28999999999999998</v>
      </c>
      <c r="BN23" s="21">
        <v>0</v>
      </c>
      <c r="BO23" s="20">
        <f>AVERAGE(AZ46)</f>
        <v>6.6764759977929009E-2</v>
      </c>
      <c r="BP23" s="21">
        <v>0</v>
      </c>
      <c r="BQ23" s="20">
        <f>AVERAGE(BA46)</f>
        <v>1.2883163038649488</v>
      </c>
      <c r="BR23" s="21">
        <v>0</v>
      </c>
      <c r="BS23" s="22">
        <f>AVERAGE(BB46)</f>
        <v>0.12599495243642009</v>
      </c>
      <c r="BT23" s="21">
        <v>0</v>
      </c>
    </row>
    <row r="24" spans="2:72" ht="13.5" customHeight="1" x14ac:dyDescent="0.2">
      <c r="B24" s="12">
        <v>109</v>
      </c>
      <c r="C24" s="12">
        <v>9.4450000000000003</v>
      </c>
      <c r="D24" s="12">
        <v>109.39354</v>
      </c>
      <c r="E24" s="12">
        <v>1</v>
      </c>
      <c r="F24" s="12">
        <v>3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21.5</v>
      </c>
      <c r="Q24" s="12">
        <v>1.07</v>
      </c>
      <c r="R24" s="12">
        <v>1.49</v>
      </c>
      <c r="S24" s="12">
        <v>46.65</v>
      </c>
      <c r="T24" s="12">
        <v>107.18</v>
      </c>
      <c r="U24" s="12">
        <v>1</v>
      </c>
      <c r="V24" s="12">
        <v>0</v>
      </c>
      <c r="W24" s="12">
        <v>2</v>
      </c>
      <c r="X24" s="12">
        <v>0</v>
      </c>
      <c r="Y24" s="12">
        <v>0</v>
      </c>
      <c r="Z24" s="12">
        <v>1</v>
      </c>
      <c r="AA24" s="12">
        <v>270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6.9326999999999996</v>
      </c>
      <c r="AK24" s="12">
        <v>0.20019999999999999</v>
      </c>
      <c r="AL24" s="14">
        <v>0.23400000000000001</v>
      </c>
      <c r="AM24" s="14">
        <v>6.7999999999999996E-3</v>
      </c>
      <c r="AN24" s="14">
        <v>3.1558999999999999</v>
      </c>
      <c r="AO24" s="14">
        <v>7.8200000000000006E-2</v>
      </c>
      <c r="AP24" s="14">
        <v>0.25850000000000001</v>
      </c>
      <c r="AQ24" s="14">
        <v>6.4000000000000003E-3</v>
      </c>
      <c r="AR24" s="14">
        <v>13.073</v>
      </c>
      <c r="AS24" s="14">
        <v>0.44569999999999999</v>
      </c>
      <c r="AT24" s="14">
        <v>0.2286</v>
      </c>
      <c r="AU24" s="14">
        <v>7.7999999999999996E-3</v>
      </c>
      <c r="AV24" s="14">
        <v>22.674099999999999</v>
      </c>
      <c r="AW24" s="14">
        <v>0.63649999999999995</v>
      </c>
      <c r="AX24" s="14">
        <v>0.29420000000000002</v>
      </c>
      <c r="AY24" s="14">
        <v>8.3000000000000001E-3</v>
      </c>
      <c r="AZ24" s="14">
        <v>6.4592002894879708E-2</v>
      </c>
      <c r="BA24" s="14">
        <v>1.2869641294838146</v>
      </c>
      <c r="BB24" s="14">
        <v>0.12547819433817906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0.68410000000000004</v>
      </c>
      <c r="BH24" s="26">
        <v>0</v>
      </c>
      <c r="BI24" s="25">
        <f>AVERAGE(AP51)</f>
        <v>0.67179999999999995</v>
      </c>
      <c r="BJ24" s="26">
        <v>0</v>
      </c>
      <c r="BK24" s="25">
        <f>AVERAGE(AT51)</f>
        <v>0.68799999999999994</v>
      </c>
      <c r="BL24" s="26">
        <v>0</v>
      </c>
      <c r="BM24" s="25">
        <f>AVERAGE(AX51)</f>
        <v>0.66579999999999995</v>
      </c>
      <c r="BN24" s="26">
        <v>0</v>
      </c>
      <c r="BO24" s="25">
        <f>AVERAGE(AZ51)</f>
        <v>-4.4856459330143584E-3</v>
      </c>
      <c r="BP24" s="26">
        <v>0</v>
      </c>
      <c r="BQ24" s="25">
        <f>AVERAGE(BA51)</f>
        <v>0.96773255813953485</v>
      </c>
      <c r="BR24" s="26">
        <v>0</v>
      </c>
      <c r="BS24" s="25">
        <f>AVERAGE(BB51)</f>
        <v>-1.6398286305214949E-2</v>
      </c>
      <c r="BT24" s="26">
        <v>0</v>
      </c>
    </row>
    <row r="25" spans="2:72" ht="13.5" customHeight="1" x14ac:dyDescent="0.2">
      <c r="B25" s="12">
        <v>109</v>
      </c>
      <c r="C25" s="12">
        <v>9.4540000000000006</v>
      </c>
      <c r="D25" s="12">
        <v>109.39391999999999</v>
      </c>
      <c r="E25" s="12">
        <v>1</v>
      </c>
      <c r="F25" s="12">
        <v>3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21.5</v>
      </c>
      <c r="Q25" s="12">
        <v>1.07</v>
      </c>
      <c r="R25" s="12">
        <v>1.49</v>
      </c>
      <c r="S25" s="12">
        <v>46.54</v>
      </c>
      <c r="T25" s="12">
        <v>107.28</v>
      </c>
      <c r="U25" s="12">
        <v>1</v>
      </c>
      <c r="V25" s="12">
        <v>0</v>
      </c>
      <c r="W25" s="12">
        <v>2</v>
      </c>
      <c r="X25" s="12">
        <v>0</v>
      </c>
      <c r="Y25" s="12">
        <v>0</v>
      </c>
      <c r="Z25" s="12">
        <v>1</v>
      </c>
      <c r="AA25" s="12">
        <v>270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6.9577999999999998</v>
      </c>
      <c r="AK25" s="12">
        <v>7.2400000000000006E-2</v>
      </c>
      <c r="AL25" s="14">
        <v>0.2344</v>
      </c>
      <c r="AM25" s="14">
        <v>2.3999999999999998E-3</v>
      </c>
      <c r="AN25" s="14">
        <v>3.1541999999999999</v>
      </c>
      <c r="AO25" s="14">
        <v>3.4500000000000003E-2</v>
      </c>
      <c r="AP25" s="14">
        <v>0.25790000000000002</v>
      </c>
      <c r="AQ25" s="14">
        <v>2.8E-3</v>
      </c>
      <c r="AR25" s="14">
        <v>13.0444</v>
      </c>
      <c r="AS25" s="14">
        <v>0.26950000000000002</v>
      </c>
      <c r="AT25" s="14">
        <v>0.2276</v>
      </c>
      <c r="AU25" s="14">
        <v>4.7000000000000002E-3</v>
      </c>
      <c r="AV25" s="14">
        <v>22.549299999999999</v>
      </c>
      <c r="AW25" s="14">
        <v>0.42020000000000002</v>
      </c>
      <c r="AX25" s="14">
        <v>0.29199999999999998</v>
      </c>
      <c r="AY25" s="14">
        <v>5.4000000000000003E-3</v>
      </c>
      <c r="AZ25" s="14">
        <v>6.2011274777232152E-2</v>
      </c>
      <c r="BA25" s="14">
        <v>1.2829525483304041</v>
      </c>
      <c r="BB25" s="14">
        <v>0.12394149345650499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1.0001666666666666</v>
      </c>
      <c r="BH25" s="16">
        <f>STDEV(AL52:AL54)/SQRT(BF25)</f>
        <v>5.7181970740590865E-3</v>
      </c>
      <c r="BI25" s="27">
        <f>AVERAGE(AP52:AP54)</f>
        <v>0.99993333333333334</v>
      </c>
      <c r="BJ25" s="16">
        <f>STDEV(AP52:AP54)/SQRT(BF25)</f>
        <v>5.7475598687133766E-3</v>
      </c>
      <c r="BK25" s="27">
        <f>AVERAGE(AT52:AT54)</f>
        <v>1.0001666666666666</v>
      </c>
      <c r="BL25" s="16">
        <f>STDEV(AT52:AT54)/SQRT(BF25)</f>
        <v>5.7181970740590865E-3</v>
      </c>
      <c r="BM25" s="27">
        <f>AVERAGE(AX52:AX54)</f>
        <v>0.99993333333333334</v>
      </c>
      <c r="BN25" s="16">
        <f>STDEV(AX52:AX54)/SQRT(BF25)</f>
        <v>5.7475598687133766E-3</v>
      </c>
      <c r="BO25" s="27">
        <f>AVERAGE(AZ52:AZ54)</f>
        <v>0.72684924151791253</v>
      </c>
      <c r="BP25" s="16">
        <f>STDEV(AZ52:AZ54)/SQRT(BF25)</f>
        <v>2.1669531863014032E-4</v>
      </c>
      <c r="BQ25" s="27">
        <f>AVERAGE(BA52:BA54)</f>
        <v>1.3525514174446676</v>
      </c>
      <c r="BR25" s="16">
        <f>STDEV(BA52:BA54)/SQRT(BF25)</f>
        <v>3.8382339482740768E-3</v>
      </c>
      <c r="BS25" s="27">
        <f>AVERAGE(BB52:BB54)</f>
        <v>0.14985465430851119</v>
      </c>
      <c r="BT25" s="16">
        <f>STDEV(BB52:BB54)/SQRT(BF25)</f>
        <v>1.3858001636245878E-3</v>
      </c>
    </row>
    <row r="26" spans="2:72" ht="13.5" customHeight="1" x14ac:dyDescent="0.2">
      <c r="B26" s="12">
        <v>109</v>
      </c>
      <c r="C26" s="12">
        <v>9.6720000000000006</v>
      </c>
      <c r="D26" s="12">
        <v>109.40300000000001</v>
      </c>
      <c r="E26" s="12">
        <v>1</v>
      </c>
      <c r="F26" s="12">
        <v>3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21.5</v>
      </c>
      <c r="Q26" s="12">
        <v>1.07</v>
      </c>
      <c r="R26" s="12">
        <v>1.49</v>
      </c>
      <c r="S26" s="12">
        <v>43.94</v>
      </c>
      <c r="T26" s="12">
        <v>109.93</v>
      </c>
      <c r="U26" s="12">
        <v>1</v>
      </c>
      <c r="V26" s="12">
        <v>0</v>
      </c>
      <c r="W26" s="12">
        <v>2</v>
      </c>
      <c r="X26" s="12">
        <v>0</v>
      </c>
      <c r="Y26" s="12">
        <v>0</v>
      </c>
      <c r="Z26" s="12">
        <v>1</v>
      </c>
      <c r="AA26" s="12">
        <v>270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7.3677999999999999</v>
      </c>
      <c r="AK26" s="12">
        <v>0.11600000000000001</v>
      </c>
      <c r="AL26" s="14">
        <v>0.2359</v>
      </c>
      <c r="AM26" s="14">
        <v>3.7000000000000002E-3</v>
      </c>
      <c r="AN26" s="14">
        <v>3.3534000000000002</v>
      </c>
      <c r="AO26" s="14">
        <v>4.41E-2</v>
      </c>
      <c r="AP26" s="14">
        <v>0.25950000000000001</v>
      </c>
      <c r="AQ26" s="14">
        <v>3.3999999999999998E-3</v>
      </c>
      <c r="AR26" s="14">
        <v>13.9679</v>
      </c>
      <c r="AS26" s="14">
        <v>0.20430000000000001</v>
      </c>
      <c r="AT26" s="14">
        <v>0.23150000000000001</v>
      </c>
      <c r="AU26" s="14">
        <v>3.3999999999999998E-3</v>
      </c>
      <c r="AV26" s="14">
        <v>24.175799999999999</v>
      </c>
      <c r="AW26" s="14">
        <v>0.35360000000000003</v>
      </c>
      <c r="AX26" s="14">
        <v>0.29599999999999999</v>
      </c>
      <c r="AY26" s="14">
        <v>4.3E-3</v>
      </c>
      <c r="AZ26" s="14">
        <v>6.5706570657065672E-2</v>
      </c>
      <c r="BA26" s="14">
        <v>1.2786177105831533</v>
      </c>
      <c r="BB26" s="14">
        <v>0.12227488151658764</v>
      </c>
      <c r="BC26" s="15"/>
    </row>
    <row r="27" spans="2:72" ht="13.5" customHeight="1" x14ac:dyDescent="0.2">
      <c r="B27" s="12">
        <v>109</v>
      </c>
      <c r="C27" s="12">
        <v>9.6579999999999995</v>
      </c>
      <c r="D27" s="12">
        <v>109.40242000000001</v>
      </c>
      <c r="E27" s="12">
        <v>1</v>
      </c>
      <c r="F27" s="12">
        <v>3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21.5</v>
      </c>
      <c r="Q27" s="12">
        <v>1.07</v>
      </c>
      <c r="R27" s="12">
        <v>1.49</v>
      </c>
      <c r="S27" s="12">
        <v>44.11</v>
      </c>
      <c r="T27" s="12">
        <v>109.76</v>
      </c>
      <c r="U27" s="12">
        <v>1</v>
      </c>
      <c r="V27" s="12">
        <v>0</v>
      </c>
      <c r="W27" s="12">
        <v>2</v>
      </c>
      <c r="X27" s="12">
        <v>0</v>
      </c>
      <c r="Y27" s="12">
        <v>0</v>
      </c>
      <c r="Z27" s="12">
        <v>1</v>
      </c>
      <c r="AA27" s="12">
        <v>270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7.2592999999999996</v>
      </c>
      <c r="AK27" s="12">
        <v>7.4499999999999997E-2</v>
      </c>
      <c r="AL27" s="14">
        <v>0.23319999999999999</v>
      </c>
      <c r="AM27" s="14">
        <v>2.3999999999999998E-3</v>
      </c>
      <c r="AN27" s="14">
        <v>3.2967</v>
      </c>
      <c r="AO27" s="14">
        <v>3.2199999999999999E-2</v>
      </c>
      <c r="AP27" s="14">
        <v>0.25600000000000001</v>
      </c>
      <c r="AQ27" s="14">
        <v>2.5000000000000001E-3</v>
      </c>
      <c r="AR27" s="14">
        <v>13.7211</v>
      </c>
      <c r="AS27" s="14">
        <v>9.9699999999999997E-2</v>
      </c>
      <c r="AT27" s="14">
        <v>0.22819999999999999</v>
      </c>
      <c r="AU27" s="14">
        <v>1.6999999999999999E-3</v>
      </c>
      <c r="AV27" s="14">
        <v>23.724499999999999</v>
      </c>
      <c r="AW27" s="14">
        <v>5.62E-2</v>
      </c>
      <c r="AX27" s="14">
        <v>0.29149999999999998</v>
      </c>
      <c r="AY27" s="14">
        <v>6.9999999999999999E-4</v>
      </c>
      <c r="AZ27" s="14">
        <v>6.4840182648401787E-2</v>
      </c>
      <c r="BA27" s="14">
        <v>1.2773882559158634</v>
      </c>
      <c r="BB27" s="14">
        <v>0.12180103906099674</v>
      </c>
      <c r="BC27" s="15"/>
      <c r="BD27" s="28"/>
    </row>
    <row r="28" spans="2:72" ht="13.5" customHeight="1" x14ac:dyDescent="0.2">
      <c r="B28" s="12">
        <v>109</v>
      </c>
      <c r="C28" s="12">
        <v>9.6460000000000008</v>
      </c>
      <c r="D28" s="12">
        <v>109.40192</v>
      </c>
      <c r="E28" s="12">
        <v>1</v>
      </c>
      <c r="F28" s="12">
        <v>3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21.5</v>
      </c>
      <c r="Q28" s="12">
        <v>1.07</v>
      </c>
      <c r="R28" s="12">
        <v>1.49</v>
      </c>
      <c r="S28" s="12">
        <v>44.25</v>
      </c>
      <c r="T28" s="12">
        <v>109.61</v>
      </c>
      <c r="U28" s="12">
        <v>1</v>
      </c>
      <c r="V28" s="12">
        <v>0</v>
      </c>
      <c r="W28" s="12">
        <v>2</v>
      </c>
      <c r="X28" s="12">
        <v>0</v>
      </c>
      <c r="Y28" s="12">
        <v>0</v>
      </c>
      <c r="Z28" s="12">
        <v>1</v>
      </c>
      <c r="AA28" s="12">
        <v>270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7.3746999999999998</v>
      </c>
      <c r="AK28" s="12">
        <v>1.5800000000000002E-2</v>
      </c>
      <c r="AL28" s="14">
        <v>0.23760000000000001</v>
      </c>
      <c r="AM28" s="14">
        <v>5.0000000000000001E-4</v>
      </c>
      <c r="AN28" s="14">
        <v>3.3542000000000001</v>
      </c>
      <c r="AO28" s="14">
        <v>1.1999999999999999E-3</v>
      </c>
      <c r="AP28" s="14">
        <v>0.26129999999999998</v>
      </c>
      <c r="AQ28" s="14">
        <v>1E-4</v>
      </c>
      <c r="AR28" s="14">
        <v>14.059900000000001</v>
      </c>
      <c r="AS28" s="14">
        <v>3.1699999999999999E-2</v>
      </c>
      <c r="AT28" s="14">
        <v>0.23449999999999999</v>
      </c>
      <c r="AU28" s="14">
        <v>5.0000000000000001E-4</v>
      </c>
      <c r="AV28" s="14">
        <v>24.296500000000002</v>
      </c>
      <c r="AW28" s="14">
        <v>2.5000000000000001E-2</v>
      </c>
      <c r="AX28" s="14">
        <v>0.29949999999999999</v>
      </c>
      <c r="AY28" s="14">
        <v>2.9999999999999997E-4</v>
      </c>
      <c r="AZ28" s="14">
        <v>6.8116975748930123E-2</v>
      </c>
      <c r="BA28" s="14">
        <v>1.2771855010660982</v>
      </c>
      <c r="BB28" s="14">
        <v>0.12172284644194756</v>
      </c>
      <c r="BC28" s="15"/>
      <c r="BD28" s="28"/>
    </row>
    <row r="29" spans="2:72" ht="13.5" customHeight="1" x14ac:dyDescent="0.2">
      <c r="B29" s="12">
        <v>109</v>
      </c>
      <c r="C29" s="12">
        <v>9.6349999999999998</v>
      </c>
      <c r="D29" s="12">
        <v>109.40146</v>
      </c>
      <c r="E29" s="12">
        <v>1</v>
      </c>
      <c r="F29" s="12">
        <v>3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21.5</v>
      </c>
      <c r="Q29" s="12">
        <v>1.07</v>
      </c>
      <c r="R29" s="12">
        <v>1.49</v>
      </c>
      <c r="S29" s="12">
        <v>44.38</v>
      </c>
      <c r="T29" s="12">
        <v>109.47</v>
      </c>
      <c r="U29" s="12">
        <v>1</v>
      </c>
      <c r="V29" s="12">
        <v>0</v>
      </c>
      <c r="W29" s="12">
        <v>2</v>
      </c>
      <c r="X29" s="12">
        <v>0</v>
      </c>
      <c r="Y29" s="12">
        <v>0</v>
      </c>
      <c r="Z29" s="12">
        <v>1</v>
      </c>
      <c r="AA29" s="12">
        <v>270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7.3833000000000002</v>
      </c>
      <c r="AK29" s="12">
        <v>0.1082</v>
      </c>
      <c r="AL29" s="14">
        <v>0.2384</v>
      </c>
      <c r="AM29" s="14">
        <v>3.5000000000000001E-3</v>
      </c>
      <c r="AN29" s="14">
        <v>3.3589000000000002</v>
      </c>
      <c r="AO29" s="14">
        <v>4.6199999999999998E-2</v>
      </c>
      <c r="AP29" s="14">
        <v>0.26240000000000002</v>
      </c>
      <c r="AQ29" s="14">
        <v>3.5999999999999999E-3</v>
      </c>
      <c r="AR29" s="14">
        <v>14.0832</v>
      </c>
      <c r="AS29" s="14">
        <v>0.11219999999999999</v>
      </c>
      <c r="AT29" s="14">
        <v>0.23549999999999999</v>
      </c>
      <c r="AU29" s="14">
        <v>1.9E-3</v>
      </c>
      <c r="AV29" s="14">
        <v>24.279800000000002</v>
      </c>
      <c r="AW29" s="14">
        <v>0.20380000000000001</v>
      </c>
      <c r="AX29" s="14">
        <v>0.30020000000000002</v>
      </c>
      <c r="AY29" s="14">
        <v>2.5000000000000001E-3</v>
      </c>
      <c r="AZ29" s="14">
        <v>6.7188055456807685E-2</v>
      </c>
      <c r="BA29" s="14">
        <v>1.2747346072186838</v>
      </c>
      <c r="BB29" s="14">
        <v>0.12077655404144115</v>
      </c>
      <c r="BC29" s="15"/>
      <c r="BD29" s="28"/>
    </row>
    <row r="30" spans="2:72" ht="13.5" customHeight="1" x14ac:dyDescent="0.2">
      <c r="B30" s="12">
        <v>109</v>
      </c>
      <c r="C30" s="12">
        <v>9.6240000000000006</v>
      </c>
      <c r="D30" s="12">
        <v>109.401</v>
      </c>
      <c r="E30" s="12">
        <v>1</v>
      </c>
      <c r="F30" s="12">
        <v>3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21.5</v>
      </c>
      <c r="Q30" s="12">
        <v>1.07</v>
      </c>
      <c r="R30" s="12">
        <v>1.49</v>
      </c>
      <c r="S30" s="12">
        <v>44.51</v>
      </c>
      <c r="T30" s="12">
        <v>109.33</v>
      </c>
      <c r="U30" s="12">
        <v>1</v>
      </c>
      <c r="V30" s="12">
        <v>0</v>
      </c>
      <c r="W30" s="12">
        <v>2</v>
      </c>
      <c r="X30" s="12">
        <v>0</v>
      </c>
      <c r="Y30" s="12">
        <v>0</v>
      </c>
      <c r="Z30" s="12">
        <v>1</v>
      </c>
      <c r="AA30" s="12">
        <v>270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7.2473999999999998</v>
      </c>
      <c r="AK30" s="12">
        <v>0.13089999999999999</v>
      </c>
      <c r="AL30" s="14">
        <v>0.23469999999999999</v>
      </c>
      <c r="AM30" s="14">
        <v>4.1999999999999997E-3</v>
      </c>
      <c r="AN30" s="14">
        <v>3.3039999999999998</v>
      </c>
      <c r="AO30" s="14">
        <v>5.8299999999999998E-2</v>
      </c>
      <c r="AP30" s="14">
        <v>0.25879999999999997</v>
      </c>
      <c r="AQ30" s="14">
        <v>4.5999999999999999E-3</v>
      </c>
      <c r="AR30" s="14">
        <v>13.6675</v>
      </c>
      <c r="AS30" s="14">
        <v>0.25700000000000001</v>
      </c>
      <c r="AT30" s="14">
        <v>0.2291</v>
      </c>
      <c r="AU30" s="14">
        <v>4.3E-3</v>
      </c>
      <c r="AV30" s="14">
        <v>23.668299999999999</v>
      </c>
      <c r="AW30" s="14">
        <v>0.37440000000000001</v>
      </c>
      <c r="AX30" s="14">
        <v>0.29349999999999998</v>
      </c>
      <c r="AY30" s="14">
        <v>4.5999999999999999E-3</v>
      </c>
      <c r="AZ30" s="14">
        <v>6.2828173094332807E-2</v>
      </c>
      <c r="BA30" s="14">
        <v>1.2810999563509384</v>
      </c>
      <c r="BB30" s="14">
        <v>0.12323000382701874</v>
      </c>
      <c r="BC30" s="15"/>
      <c r="BD30" s="28"/>
      <c r="BF30" s="29" t="s">
        <v>175</v>
      </c>
    </row>
    <row r="31" spans="2:72" ht="13.5" customHeight="1" x14ac:dyDescent="0.2">
      <c r="B31" s="12">
        <v>109</v>
      </c>
      <c r="C31" s="12">
        <v>9.6140000000000008</v>
      </c>
      <c r="D31" s="12">
        <v>109.40058000000001</v>
      </c>
      <c r="E31" s="12">
        <v>1</v>
      </c>
      <c r="F31" s="12">
        <v>3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21.5</v>
      </c>
      <c r="Q31" s="12">
        <v>1.07</v>
      </c>
      <c r="R31" s="12">
        <v>1.49</v>
      </c>
      <c r="S31" s="12">
        <v>44.63</v>
      </c>
      <c r="T31" s="12">
        <v>109.21</v>
      </c>
      <c r="U31" s="12">
        <v>1</v>
      </c>
      <c r="V31" s="12">
        <v>0</v>
      </c>
      <c r="W31" s="12">
        <v>2</v>
      </c>
      <c r="X31" s="12">
        <v>0</v>
      </c>
      <c r="Y31" s="12">
        <v>0</v>
      </c>
      <c r="Z31" s="12">
        <v>1</v>
      </c>
      <c r="AA31" s="12">
        <v>270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7.46</v>
      </c>
      <c r="AK31" s="12">
        <v>0.15290000000000001</v>
      </c>
      <c r="AL31" s="14">
        <v>0.24210000000000001</v>
      </c>
      <c r="AM31" s="14">
        <v>5.0000000000000001E-3</v>
      </c>
      <c r="AN31" s="14">
        <v>3.3938999999999999</v>
      </c>
      <c r="AO31" s="14">
        <v>7.0499999999999993E-2</v>
      </c>
      <c r="AP31" s="14">
        <v>0.26650000000000001</v>
      </c>
      <c r="AQ31" s="14">
        <v>5.4999999999999997E-3</v>
      </c>
      <c r="AR31" s="14">
        <v>14.249499999999999</v>
      </c>
      <c r="AS31" s="14">
        <v>0.34639999999999999</v>
      </c>
      <c r="AT31" s="14">
        <v>0.2394</v>
      </c>
      <c r="AU31" s="14">
        <v>5.7999999999999996E-3</v>
      </c>
      <c r="AV31" s="14">
        <v>24.506599999999999</v>
      </c>
      <c r="AW31" s="14">
        <v>0.57199999999999995</v>
      </c>
      <c r="AX31" s="14">
        <v>0.30459999999999998</v>
      </c>
      <c r="AY31" s="14">
        <v>7.1000000000000004E-3</v>
      </c>
      <c r="AZ31" s="14">
        <v>6.6713360182104664E-2</v>
      </c>
      <c r="BA31" s="14">
        <v>1.2723475355054301</v>
      </c>
      <c r="BB31" s="14">
        <v>0.11985294117647054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109</v>
      </c>
      <c r="C32" s="12">
        <v>9.6020000000000003</v>
      </c>
      <c r="D32" s="12">
        <v>109.40008</v>
      </c>
      <c r="E32" s="12">
        <v>1</v>
      </c>
      <c r="F32" s="12">
        <v>3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21.5</v>
      </c>
      <c r="Q32" s="12">
        <v>1.07</v>
      </c>
      <c r="R32" s="12">
        <v>1.49</v>
      </c>
      <c r="S32" s="12">
        <v>44.77</v>
      </c>
      <c r="T32" s="12">
        <v>109.06</v>
      </c>
      <c r="U32" s="12">
        <v>1</v>
      </c>
      <c r="V32" s="12">
        <v>0</v>
      </c>
      <c r="W32" s="12">
        <v>2</v>
      </c>
      <c r="X32" s="12">
        <v>0</v>
      </c>
      <c r="Y32" s="12">
        <v>0</v>
      </c>
      <c r="Z32" s="12">
        <v>1</v>
      </c>
      <c r="AA32" s="12">
        <v>270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7.5105000000000004</v>
      </c>
      <c r="AK32" s="12">
        <v>4.4499999999999998E-2</v>
      </c>
      <c r="AL32" s="14">
        <v>0.24440000000000001</v>
      </c>
      <c r="AM32" s="14">
        <v>1.4E-3</v>
      </c>
      <c r="AN32" s="14">
        <v>3.4201999999999999</v>
      </c>
      <c r="AO32" s="14">
        <v>2.5999999999999999E-2</v>
      </c>
      <c r="AP32" s="14">
        <v>0.26939999999999997</v>
      </c>
      <c r="AQ32" s="14">
        <v>2E-3</v>
      </c>
      <c r="AR32" s="14">
        <v>14.2544</v>
      </c>
      <c r="AS32" s="14">
        <v>7.3300000000000004E-2</v>
      </c>
      <c r="AT32" s="14">
        <v>0.2402</v>
      </c>
      <c r="AU32" s="14">
        <v>1.1999999999999999E-3</v>
      </c>
      <c r="AV32" s="14">
        <v>24.735399999999998</v>
      </c>
      <c r="AW32" s="14">
        <v>6.0299999999999999E-2</v>
      </c>
      <c r="AX32" s="14">
        <v>0.3085</v>
      </c>
      <c r="AY32" s="14">
        <v>8.0000000000000004E-4</v>
      </c>
      <c r="AZ32" s="14">
        <v>6.7658764492126711E-2</v>
      </c>
      <c r="BA32" s="14">
        <v>1.284346378018318</v>
      </c>
      <c r="BB32" s="14">
        <v>0.124476034262803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109</v>
      </c>
      <c r="C33" s="12">
        <v>9.5909999999999993</v>
      </c>
      <c r="D33" s="12">
        <v>109.39962</v>
      </c>
      <c r="E33" s="12">
        <v>1</v>
      </c>
      <c r="F33" s="12">
        <v>3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21.5</v>
      </c>
      <c r="Q33" s="12">
        <v>1.07</v>
      </c>
      <c r="R33" s="12">
        <v>1.49</v>
      </c>
      <c r="S33" s="12">
        <v>44.9</v>
      </c>
      <c r="T33" s="12">
        <v>108.93</v>
      </c>
      <c r="U33" s="12">
        <v>1</v>
      </c>
      <c r="V33" s="12">
        <v>0</v>
      </c>
      <c r="W33" s="12">
        <v>2</v>
      </c>
      <c r="X33" s="12">
        <v>0</v>
      </c>
      <c r="Y33" s="12">
        <v>0</v>
      </c>
      <c r="Z33" s="12">
        <v>1</v>
      </c>
      <c r="AA33" s="12">
        <v>270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7.6710000000000003</v>
      </c>
      <c r="AK33" s="12">
        <v>0.1588</v>
      </c>
      <c r="AL33" s="14">
        <v>0.25030000000000002</v>
      </c>
      <c r="AM33" s="14">
        <v>5.1999999999999998E-3</v>
      </c>
      <c r="AN33" s="14">
        <v>3.4969999999999999</v>
      </c>
      <c r="AO33" s="14">
        <v>6.9400000000000003E-2</v>
      </c>
      <c r="AP33" s="14">
        <v>0.27629999999999999</v>
      </c>
      <c r="AQ33" s="14">
        <v>5.4999999999999997E-3</v>
      </c>
      <c r="AR33" s="14">
        <v>14.7027</v>
      </c>
      <c r="AS33" s="14">
        <v>0.32940000000000003</v>
      </c>
      <c r="AT33" s="14">
        <v>0.24840000000000001</v>
      </c>
      <c r="AU33" s="14">
        <v>5.5999999999999999E-3</v>
      </c>
      <c r="AV33" s="14">
        <v>25.496600000000001</v>
      </c>
      <c r="AW33" s="14">
        <v>0.53459999999999996</v>
      </c>
      <c r="AX33" s="14">
        <v>0.31890000000000002</v>
      </c>
      <c r="AY33" s="14">
        <v>6.7000000000000002E-3</v>
      </c>
      <c r="AZ33" s="14">
        <v>7.1572580645161338E-2</v>
      </c>
      <c r="BA33" s="14">
        <v>1.2838164251207729</v>
      </c>
      <c r="BB33" s="14">
        <v>0.12427287149656267</v>
      </c>
      <c r="BC33" s="15"/>
      <c r="BD33" s="28"/>
    </row>
    <row r="34" spans="2:64" ht="13.5" customHeight="1" x14ac:dyDescent="0.2">
      <c r="B34" s="12">
        <v>109</v>
      </c>
      <c r="C34" s="12">
        <v>9.6940000000000008</v>
      </c>
      <c r="D34" s="12">
        <v>109.40392</v>
      </c>
      <c r="E34" s="12">
        <v>1</v>
      </c>
      <c r="F34" s="12">
        <v>3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21.5</v>
      </c>
      <c r="Q34" s="12">
        <v>1.07</v>
      </c>
      <c r="R34" s="12">
        <v>1.49</v>
      </c>
      <c r="S34" s="12">
        <v>43.68</v>
      </c>
      <c r="T34" s="12">
        <v>110.21</v>
      </c>
      <c r="U34" s="12">
        <v>1</v>
      </c>
      <c r="V34" s="12">
        <v>0</v>
      </c>
      <c r="W34" s="12">
        <v>2</v>
      </c>
      <c r="X34" s="12">
        <v>0</v>
      </c>
      <c r="Y34" s="12">
        <v>0</v>
      </c>
      <c r="Z34" s="12">
        <v>1</v>
      </c>
      <c r="AA34" s="12">
        <v>270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7.1809000000000003</v>
      </c>
      <c r="AK34" s="12">
        <v>7.4700000000000003E-2</v>
      </c>
      <c r="AL34" s="14">
        <v>0.2288</v>
      </c>
      <c r="AM34" s="14">
        <v>2.3999999999999998E-3</v>
      </c>
      <c r="AN34" s="14">
        <v>3.2755000000000001</v>
      </c>
      <c r="AO34" s="14">
        <v>4.19E-2</v>
      </c>
      <c r="AP34" s="14">
        <v>0.25209999999999999</v>
      </c>
      <c r="AQ34" s="14">
        <v>3.2000000000000002E-3</v>
      </c>
      <c r="AR34" s="14">
        <v>13.5718</v>
      </c>
      <c r="AS34" s="14">
        <v>0.24179999999999999</v>
      </c>
      <c r="AT34" s="14">
        <v>0.2238</v>
      </c>
      <c r="AU34" s="14">
        <v>4.0000000000000001E-3</v>
      </c>
      <c r="AV34" s="14">
        <v>23.497800000000002</v>
      </c>
      <c r="AW34" s="14">
        <v>0.495</v>
      </c>
      <c r="AX34" s="14">
        <v>0.28610000000000002</v>
      </c>
      <c r="AY34" s="14">
        <v>6.0000000000000001E-3</v>
      </c>
      <c r="AZ34" s="14">
        <v>6.3173541434411049E-2</v>
      </c>
      <c r="BA34" s="14">
        <v>1.2783735478105451</v>
      </c>
      <c r="BB34" s="14">
        <v>0.12218081976858211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109</v>
      </c>
      <c r="C35" s="12">
        <v>9.7029999999999994</v>
      </c>
      <c r="D35" s="12">
        <v>109.40429</v>
      </c>
      <c r="E35" s="12">
        <v>1</v>
      </c>
      <c r="F35" s="12">
        <v>3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21.5</v>
      </c>
      <c r="Q35" s="12">
        <v>1.07</v>
      </c>
      <c r="R35" s="12">
        <v>1.49</v>
      </c>
      <c r="S35" s="12">
        <v>43.58</v>
      </c>
      <c r="T35" s="12">
        <v>110.33</v>
      </c>
      <c r="U35" s="12">
        <v>1</v>
      </c>
      <c r="V35" s="12">
        <v>0</v>
      </c>
      <c r="W35" s="12">
        <v>2</v>
      </c>
      <c r="X35" s="12">
        <v>0</v>
      </c>
      <c r="Y35" s="12">
        <v>0</v>
      </c>
      <c r="Z35" s="12">
        <v>1</v>
      </c>
      <c r="AA35" s="12">
        <v>270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7.3578000000000001</v>
      </c>
      <c r="AK35" s="12">
        <v>7.4499999999999997E-2</v>
      </c>
      <c r="AL35" s="14">
        <v>0.2339</v>
      </c>
      <c r="AM35" s="14">
        <v>2.3999999999999998E-3</v>
      </c>
      <c r="AN35" s="14">
        <v>3.3618000000000001</v>
      </c>
      <c r="AO35" s="14">
        <v>2.0199999999999999E-2</v>
      </c>
      <c r="AP35" s="14">
        <v>0.25819999999999999</v>
      </c>
      <c r="AQ35" s="14">
        <v>1.6000000000000001E-3</v>
      </c>
      <c r="AR35" s="14">
        <v>13.9384</v>
      </c>
      <c r="AS35" s="14">
        <v>6.1199999999999997E-2</v>
      </c>
      <c r="AT35" s="14">
        <v>0.22939999999999999</v>
      </c>
      <c r="AU35" s="14">
        <v>1E-3</v>
      </c>
      <c r="AV35" s="14">
        <v>24.0947</v>
      </c>
      <c r="AW35" s="14">
        <v>0.17680000000000001</v>
      </c>
      <c r="AX35" s="14">
        <v>0.29270000000000002</v>
      </c>
      <c r="AY35" s="14">
        <v>2.0999999999999999E-3</v>
      </c>
      <c r="AZ35" s="14">
        <v>6.2624795788709442E-2</v>
      </c>
      <c r="BA35" s="14">
        <v>1.2759372275501308</v>
      </c>
      <c r="BB35" s="14">
        <v>0.1212411415437656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109</v>
      </c>
      <c r="C36" s="12">
        <v>9.7140000000000004</v>
      </c>
      <c r="D36" s="12">
        <v>109.40475000000001</v>
      </c>
      <c r="E36" s="12">
        <v>1</v>
      </c>
      <c r="F36" s="12">
        <v>3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21.5</v>
      </c>
      <c r="Q36" s="12">
        <v>1.07</v>
      </c>
      <c r="R36" s="12">
        <v>1.49</v>
      </c>
      <c r="S36" s="12">
        <v>43.45</v>
      </c>
      <c r="T36" s="12">
        <v>110.47</v>
      </c>
      <c r="U36" s="12">
        <v>1</v>
      </c>
      <c r="V36" s="12">
        <v>0</v>
      </c>
      <c r="W36" s="12">
        <v>2</v>
      </c>
      <c r="X36" s="12">
        <v>0</v>
      </c>
      <c r="Y36" s="12">
        <v>0</v>
      </c>
      <c r="Z36" s="12">
        <v>1</v>
      </c>
      <c r="AA36" s="12">
        <v>270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7.4842000000000004</v>
      </c>
      <c r="AK36" s="12">
        <v>4.02E-2</v>
      </c>
      <c r="AL36" s="14">
        <v>0.23730000000000001</v>
      </c>
      <c r="AM36" s="14">
        <v>1.2999999999999999E-3</v>
      </c>
      <c r="AN36" s="14">
        <v>3.4</v>
      </c>
      <c r="AO36" s="14">
        <v>2.0500000000000001E-2</v>
      </c>
      <c r="AP36" s="14">
        <v>0.26040000000000002</v>
      </c>
      <c r="AQ36" s="14">
        <v>1.6000000000000001E-3</v>
      </c>
      <c r="AR36" s="14">
        <v>14.224</v>
      </c>
      <c r="AS36" s="14">
        <v>5.45E-2</v>
      </c>
      <c r="AT36" s="14">
        <v>0.23350000000000001</v>
      </c>
      <c r="AU36" s="14">
        <v>8.9999999999999998E-4</v>
      </c>
      <c r="AV36" s="14">
        <v>24.469100000000001</v>
      </c>
      <c r="AW36" s="14">
        <v>0.20180000000000001</v>
      </c>
      <c r="AX36" s="14">
        <v>0.2964</v>
      </c>
      <c r="AY36" s="14">
        <v>2.3999999999999998E-3</v>
      </c>
      <c r="AZ36" s="14">
        <v>6.4655172413793066E-2</v>
      </c>
      <c r="BA36" s="14">
        <v>1.2693790149892932</v>
      </c>
      <c r="BB36" s="14">
        <v>0.11870164181921113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109</v>
      </c>
      <c r="C37" s="12">
        <v>9.7249999999999996</v>
      </c>
      <c r="D37" s="12">
        <v>109.40521</v>
      </c>
      <c r="E37" s="12">
        <v>1</v>
      </c>
      <c r="F37" s="12">
        <v>3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21.5</v>
      </c>
      <c r="Q37" s="12">
        <v>1.07</v>
      </c>
      <c r="R37" s="12">
        <v>1.49</v>
      </c>
      <c r="S37" s="12">
        <v>43.32</v>
      </c>
      <c r="T37" s="12">
        <v>110.61</v>
      </c>
      <c r="U37" s="12">
        <v>1</v>
      </c>
      <c r="V37" s="12">
        <v>0</v>
      </c>
      <c r="W37" s="12">
        <v>2</v>
      </c>
      <c r="X37" s="12">
        <v>0</v>
      </c>
      <c r="Y37" s="12">
        <v>0</v>
      </c>
      <c r="Z37" s="12">
        <v>1</v>
      </c>
      <c r="AA37" s="12">
        <v>270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7.3750999999999998</v>
      </c>
      <c r="AK37" s="12">
        <v>0.26200000000000001</v>
      </c>
      <c r="AL37" s="14">
        <v>0.23330000000000001</v>
      </c>
      <c r="AM37" s="14">
        <v>8.3000000000000001E-3</v>
      </c>
      <c r="AN37" s="14">
        <v>3.3530000000000002</v>
      </c>
      <c r="AO37" s="14">
        <v>0.11260000000000001</v>
      </c>
      <c r="AP37" s="14">
        <v>0.25609999999999999</v>
      </c>
      <c r="AQ37" s="14">
        <v>8.6E-3</v>
      </c>
      <c r="AR37" s="14">
        <v>14.048299999999999</v>
      </c>
      <c r="AS37" s="14">
        <v>0.42870000000000003</v>
      </c>
      <c r="AT37" s="14">
        <v>0.23</v>
      </c>
      <c r="AU37" s="14">
        <v>7.0000000000000001E-3</v>
      </c>
      <c r="AV37" s="14">
        <v>24.275700000000001</v>
      </c>
      <c r="AW37" s="14">
        <v>0.68220000000000003</v>
      </c>
      <c r="AX37" s="14">
        <v>0.29320000000000002</v>
      </c>
      <c r="AY37" s="14">
        <v>8.2000000000000007E-3</v>
      </c>
      <c r="AZ37" s="14">
        <v>6.7540506098671071E-2</v>
      </c>
      <c r="BA37" s="14">
        <v>1.2747826086956522</v>
      </c>
      <c r="BB37" s="14">
        <v>0.12079510703363916</v>
      </c>
      <c r="BC37" s="15"/>
      <c r="BD37" s="28"/>
      <c r="BG37" s="30">
        <v>2</v>
      </c>
    </row>
    <row r="38" spans="2:64" ht="13.5" customHeight="1" x14ac:dyDescent="0.2">
      <c r="B38" s="12">
        <v>109</v>
      </c>
      <c r="C38" s="12">
        <v>9.7370000000000001</v>
      </c>
      <c r="D38" s="12">
        <v>109.40571</v>
      </c>
      <c r="E38" s="12">
        <v>1</v>
      </c>
      <c r="F38" s="12">
        <v>3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21.5</v>
      </c>
      <c r="Q38" s="12">
        <v>1.07</v>
      </c>
      <c r="R38" s="12">
        <v>1.49</v>
      </c>
      <c r="S38" s="12">
        <v>43.18</v>
      </c>
      <c r="T38" s="12">
        <v>110.76</v>
      </c>
      <c r="U38" s="12">
        <v>1</v>
      </c>
      <c r="V38" s="12">
        <v>0</v>
      </c>
      <c r="W38" s="12">
        <v>2</v>
      </c>
      <c r="X38" s="12">
        <v>0</v>
      </c>
      <c r="Y38" s="12">
        <v>0</v>
      </c>
      <c r="Z38" s="12">
        <v>1</v>
      </c>
      <c r="AA38" s="12">
        <v>270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7.0682</v>
      </c>
      <c r="AK38" s="12">
        <v>0.14860000000000001</v>
      </c>
      <c r="AL38" s="14">
        <v>0.223</v>
      </c>
      <c r="AM38" s="14">
        <v>4.7000000000000002E-3</v>
      </c>
      <c r="AN38" s="14">
        <v>3.2351999999999999</v>
      </c>
      <c r="AO38" s="14">
        <v>6.6000000000000003E-2</v>
      </c>
      <c r="AP38" s="14">
        <v>0.24640000000000001</v>
      </c>
      <c r="AQ38" s="14">
        <v>5.0000000000000001E-3</v>
      </c>
      <c r="AR38" s="14">
        <v>13.423</v>
      </c>
      <c r="AS38" s="14">
        <v>0.35310000000000002</v>
      </c>
      <c r="AT38" s="14">
        <v>0.21920000000000001</v>
      </c>
      <c r="AU38" s="14">
        <v>5.7999999999999996E-3</v>
      </c>
      <c r="AV38" s="14">
        <v>23.246099999999998</v>
      </c>
      <c r="AW38" s="14">
        <v>0.63439999999999996</v>
      </c>
      <c r="AX38" s="14">
        <v>0.27989999999999998</v>
      </c>
      <c r="AY38" s="14">
        <v>7.6E-3</v>
      </c>
      <c r="AZ38" s="14">
        <v>6.3651909557286668E-2</v>
      </c>
      <c r="BA38" s="14">
        <v>1.2769160583941606</v>
      </c>
      <c r="BB38" s="14">
        <v>0.12161891404528147</v>
      </c>
      <c r="BC38" s="15"/>
      <c r="BD38" s="28"/>
      <c r="BG38" s="30">
        <v>3</v>
      </c>
      <c r="BH38" s="34"/>
    </row>
    <row r="39" spans="2:64" ht="13.5" customHeight="1" x14ac:dyDescent="0.2">
      <c r="B39" s="12">
        <v>109</v>
      </c>
      <c r="C39" s="12">
        <v>9.7490000000000006</v>
      </c>
      <c r="D39" s="12">
        <v>109.40621</v>
      </c>
      <c r="E39" s="12">
        <v>1</v>
      </c>
      <c r="F39" s="12">
        <v>3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21.5</v>
      </c>
      <c r="Q39" s="12">
        <v>1.07</v>
      </c>
      <c r="R39" s="12">
        <v>1.49</v>
      </c>
      <c r="S39" s="12">
        <v>43.03</v>
      </c>
      <c r="T39" s="12">
        <v>110.92</v>
      </c>
      <c r="U39" s="12">
        <v>1</v>
      </c>
      <c r="V39" s="12">
        <v>0</v>
      </c>
      <c r="W39" s="12">
        <v>2</v>
      </c>
      <c r="X39" s="12">
        <v>0</v>
      </c>
      <c r="Y39" s="12">
        <v>0</v>
      </c>
      <c r="Z39" s="12">
        <v>1</v>
      </c>
      <c r="AA39" s="12">
        <v>270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7.4695</v>
      </c>
      <c r="AK39" s="12">
        <v>0.06</v>
      </c>
      <c r="AL39" s="14">
        <v>0.23499999999999999</v>
      </c>
      <c r="AM39" s="14">
        <v>1.9E-3</v>
      </c>
      <c r="AN39" s="14">
        <v>3.3971</v>
      </c>
      <c r="AO39" s="14">
        <v>2.8500000000000001E-2</v>
      </c>
      <c r="AP39" s="14">
        <v>0.25790000000000002</v>
      </c>
      <c r="AQ39" s="14">
        <v>2.2000000000000001E-3</v>
      </c>
      <c r="AR39" s="14">
        <v>14.1069</v>
      </c>
      <c r="AS39" s="14">
        <v>0.24940000000000001</v>
      </c>
      <c r="AT39" s="14">
        <v>0.22969999999999999</v>
      </c>
      <c r="AU39" s="14">
        <v>4.1000000000000003E-3</v>
      </c>
      <c r="AV39" s="14">
        <v>24.244499999999999</v>
      </c>
      <c r="AW39" s="14">
        <v>0.45140000000000002</v>
      </c>
      <c r="AX39" s="14">
        <v>0.29099999999999998</v>
      </c>
      <c r="AY39" s="14">
        <v>5.4000000000000003E-3</v>
      </c>
      <c r="AZ39" s="14">
        <v>6.0302423027873871E-2</v>
      </c>
      <c r="BA39" s="14">
        <v>1.2668698302133217</v>
      </c>
      <c r="BB39" s="14">
        <v>0.11772613789130017</v>
      </c>
      <c r="BC39" s="15"/>
      <c r="BD39" s="28"/>
    </row>
    <row r="40" spans="2:64" ht="13.5" customHeight="1" x14ac:dyDescent="0.2">
      <c r="B40" s="12">
        <v>109</v>
      </c>
      <c r="C40" s="12">
        <v>9.7629999999999999</v>
      </c>
      <c r="D40" s="12">
        <v>109.40679</v>
      </c>
      <c r="E40" s="12">
        <v>1</v>
      </c>
      <c r="F40" s="12">
        <v>3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21.5</v>
      </c>
      <c r="Q40" s="12">
        <v>1.07</v>
      </c>
      <c r="R40" s="12">
        <v>1.49</v>
      </c>
      <c r="S40" s="12">
        <v>42.87</v>
      </c>
      <c r="T40" s="12">
        <v>111.1</v>
      </c>
      <c r="U40" s="12">
        <v>1</v>
      </c>
      <c r="V40" s="12">
        <v>0</v>
      </c>
      <c r="W40" s="12">
        <v>2</v>
      </c>
      <c r="X40" s="12">
        <v>0</v>
      </c>
      <c r="Y40" s="12">
        <v>0</v>
      </c>
      <c r="Z40" s="12">
        <v>1</v>
      </c>
      <c r="AA40" s="12">
        <v>270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7.5705999999999998</v>
      </c>
      <c r="AK40" s="12">
        <v>0.10929999999999999</v>
      </c>
      <c r="AL40" s="14">
        <v>0.2374</v>
      </c>
      <c r="AM40" s="14">
        <v>3.3999999999999998E-3</v>
      </c>
      <c r="AN40" s="14">
        <v>3.4331999999999998</v>
      </c>
      <c r="AO40" s="14">
        <v>5.3699999999999998E-2</v>
      </c>
      <c r="AP40" s="14">
        <v>0.25979999999999998</v>
      </c>
      <c r="AQ40" s="14">
        <v>4.1000000000000003E-3</v>
      </c>
      <c r="AR40" s="14">
        <v>14.308</v>
      </c>
      <c r="AS40" s="14">
        <v>0.27889999999999998</v>
      </c>
      <c r="AT40" s="14">
        <v>0.23230000000000001</v>
      </c>
      <c r="AU40" s="14">
        <v>4.4999999999999997E-3</v>
      </c>
      <c r="AV40" s="14">
        <v>24.5565</v>
      </c>
      <c r="AW40" s="14">
        <v>0.4597</v>
      </c>
      <c r="AX40" s="14">
        <v>0.29370000000000002</v>
      </c>
      <c r="AY40" s="14">
        <v>5.4999999999999997E-3</v>
      </c>
      <c r="AZ40" s="14">
        <v>6.1246612466124735E-2</v>
      </c>
      <c r="BA40" s="14">
        <v>1.2643133878605253</v>
      </c>
      <c r="BB40" s="14">
        <v>0.1167300380228137</v>
      </c>
      <c r="BC40" s="15"/>
      <c r="BD40" s="28"/>
    </row>
    <row r="41" spans="2:64" ht="13.5" customHeight="1" x14ac:dyDescent="0.2">
      <c r="B41" s="12">
        <v>109</v>
      </c>
      <c r="C41" s="12">
        <v>9.8260000000000005</v>
      </c>
      <c r="D41" s="12">
        <v>109.40942</v>
      </c>
      <c r="E41" s="12">
        <v>1</v>
      </c>
      <c r="F41" s="12">
        <v>3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21.5</v>
      </c>
      <c r="Q41" s="12">
        <v>1.07</v>
      </c>
      <c r="R41" s="12">
        <v>1.49</v>
      </c>
      <c r="S41" s="12">
        <v>42.13</v>
      </c>
      <c r="T41" s="12">
        <v>111.93</v>
      </c>
      <c r="U41" s="12">
        <v>1</v>
      </c>
      <c r="V41" s="12">
        <v>0</v>
      </c>
      <c r="W41" s="12">
        <v>2</v>
      </c>
      <c r="X41" s="12">
        <v>0</v>
      </c>
      <c r="Y41" s="12">
        <v>0</v>
      </c>
      <c r="Z41" s="12">
        <v>1</v>
      </c>
      <c r="AA41" s="12">
        <v>270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7.6048999999999998</v>
      </c>
      <c r="AK41" s="12">
        <v>0.11990000000000001</v>
      </c>
      <c r="AL41" s="14">
        <v>0.23519999999999999</v>
      </c>
      <c r="AM41" s="14">
        <v>3.7000000000000002E-3</v>
      </c>
      <c r="AN41" s="14">
        <v>3.4664999999999999</v>
      </c>
      <c r="AO41" s="14">
        <v>5.8799999999999998E-2</v>
      </c>
      <c r="AP41" s="14">
        <v>0.25829999999999997</v>
      </c>
      <c r="AQ41" s="14">
        <v>4.4000000000000003E-3</v>
      </c>
      <c r="AR41" s="14">
        <v>14.2875</v>
      </c>
      <c r="AS41" s="14">
        <v>0.312</v>
      </c>
      <c r="AT41" s="14">
        <v>0.2286</v>
      </c>
      <c r="AU41" s="14">
        <v>5.0000000000000001E-3</v>
      </c>
      <c r="AV41" s="14">
        <v>24.575199999999999</v>
      </c>
      <c r="AW41" s="14">
        <v>0.50749999999999995</v>
      </c>
      <c r="AX41" s="14">
        <v>0.28939999999999999</v>
      </c>
      <c r="AY41" s="14">
        <v>6.0000000000000001E-3</v>
      </c>
      <c r="AZ41" s="14">
        <v>5.6782910352382726E-2</v>
      </c>
      <c r="BA41" s="14">
        <v>1.2659667541557305</v>
      </c>
      <c r="BB41" s="14">
        <v>0.11737451737451736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109</v>
      </c>
      <c r="C46" s="12">
        <v>9.5510000000000002</v>
      </c>
      <c r="D46" s="12">
        <v>109.39796</v>
      </c>
      <c r="E46" s="12">
        <v>1</v>
      </c>
      <c r="F46" s="12">
        <v>3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21.5</v>
      </c>
      <c r="Q46" s="12">
        <v>1.07</v>
      </c>
      <c r="R46" s="12">
        <v>1.49</v>
      </c>
      <c r="S46" s="12">
        <v>45.38</v>
      </c>
      <c r="T46" s="12">
        <v>108.44</v>
      </c>
      <c r="U46" s="12">
        <v>1</v>
      </c>
      <c r="V46" s="12">
        <v>0</v>
      </c>
      <c r="W46" s="12">
        <v>2</v>
      </c>
      <c r="X46" s="12">
        <v>0</v>
      </c>
      <c r="Y46" s="12">
        <v>0</v>
      </c>
      <c r="Z46" s="12">
        <v>1</v>
      </c>
      <c r="AA46" s="12">
        <v>270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6.9587000000000003</v>
      </c>
      <c r="AK46" s="12">
        <v>0.11169999999999999</v>
      </c>
      <c r="AL46" s="14">
        <v>0.22919999999999999</v>
      </c>
      <c r="AM46" s="14">
        <v>3.7000000000000002E-3</v>
      </c>
      <c r="AN46" s="14">
        <v>3.1781000000000001</v>
      </c>
      <c r="AO46" s="14">
        <v>5.7099999999999998E-2</v>
      </c>
      <c r="AP46" s="14">
        <v>0.25369999999999998</v>
      </c>
      <c r="AQ46" s="14">
        <v>4.5999999999999999E-3</v>
      </c>
      <c r="AR46" s="14">
        <v>13.195399999999999</v>
      </c>
      <c r="AS46" s="14">
        <v>0.24990000000000001</v>
      </c>
      <c r="AT46" s="14">
        <v>0.22509999999999999</v>
      </c>
      <c r="AU46" s="14">
        <v>4.3E-3</v>
      </c>
      <c r="AV46" s="14">
        <v>22.938199999999998</v>
      </c>
      <c r="AW46" s="14">
        <v>0.46800000000000003</v>
      </c>
      <c r="AX46" s="14">
        <v>0.28999999999999998</v>
      </c>
      <c r="AY46" s="14">
        <v>5.8999999999999999E-3</v>
      </c>
      <c r="AZ46" s="14">
        <v>6.6764759977929009E-2</v>
      </c>
      <c r="BA46" s="14">
        <v>1.2883163038649488</v>
      </c>
      <c r="BB46" s="14">
        <v>0.12599495243642009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109</v>
      </c>
      <c r="C48" s="12">
        <v>9.5660000000000007</v>
      </c>
      <c r="D48" s="12">
        <v>109.39858</v>
      </c>
      <c r="E48" s="12">
        <v>1</v>
      </c>
      <c r="F48" s="12">
        <v>3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21.5</v>
      </c>
      <c r="Q48" s="12">
        <v>1.07</v>
      </c>
      <c r="R48" s="12">
        <v>1.49</v>
      </c>
      <c r="S48" s="12">
        <v>45.2</v>
      </c>
      <c r="T48" s="12">
        <v>108.62</v>
      </c>
      <c r="U48" s="12">
        <v>1</v>
      </c>
      <c r="V48" s="12">
        <v>0</v>
      </c>
      <c r="W48" s="12">
        <v>2</v>
      </c>
      <c r="X48" s="12">
        <v>0</v>
      </c>
      <c r="Y48" s="12">
        <v>0</v>
      </c>
      <c r="Z48" s="12">
        <v>1</v>
      </c>
      <c r="AA48" s="12">
        <v>270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6.9067999999999996</v>
      </c>
      <c r="AK48" s="12">
        <v>7.1900000000000006E-2</v>
      </c>
      <c r="AL48" s="14">
        <v>0.22670000000000001</v>
      </c>
      <c r="AM48" s="14">
        <v>2.3999999999999998E-3</v>
      </c>
      <c r="AN48" s="14">
        <v>3.1450999999999998</v>
      </c>
      <c r="AO48" s="14">
        <v>3.8199999999999998E-2</v>
      </c>
      <c r="AP48" s="14">
        <v>0.25009999999999999</v>
      </c>
      <c r="AQ48" s="14">
        <v>3.0000000000000001E-3</v>
      </c>
      <c r="AR48" s="14">
        <v>13.114100000000001</v>
      </c>
      <c r="AS48" s="14">
        <v>0.25430000000000003</v>
      </c>
      <c r="AT48" s="14">
        <v>0.22289999999999999</v>
      </c>
      <c r="AU48" s="14">
        <v>4.3E-3</v>
      </c>
      <c r="AV48" s="14">
        <v>22.5534</v>
      </c>
      <c r="AW48" s="14">
        <v>0.39939999999999998</v>
      </c>
      <c r="AX48" s="14">
        <v>0.28399999999999997</v>
      </c>
      <c r="AY48" s="14">
        <v>5.0000000000000001E-3</v>
      </c>
      <c r="AZ48" s="14">
        <v>6.3471260063658455E-2</v>
      </c>
      <c r="BA48" s="14">
        <v>1.2741139524450427</v>
      </c>
      <c r="BB48" s="14">
        <v>0.12053659498914973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109</v>
      </c>
      <c r="C50" s="12">
        <v>9.5050000000000008</v>
      </c>
      <c r="D50" s="12">
        <v>109.39604</v>
      </c>
      <c r="E50" s="12">
        <v>1</v>
      </c>
      <c r="F50" s="12">
        <v>3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21.5</v>
      </c>
      <c r="Q50" s="12">
        <v>1.07</v>
      </c>
      <c r="R50" s="12">
        <v>1.49</v>
      </c>
      <c r="S50" s="12">
        <v>45.93</v>
      </c>
      <c r="T50" s="12">
        <v>107.89</v>
      </c>
      <c r="U50" s="12">
        <v>1</v>
      </c>
      <c r="V50" s="12">
        <v>0</v>
      </c>
      <c r="W50" s="12">
        <v>2</v>
      </c>
      <c r="X50" s="12">
        <v>0</v>
      </c>
      <c r="Y50" s="12">
        <v>0</v>
      </c>
      <c r="Z50" s="12">
        <v>1</v>
      </c>
      <c r="AA50" s="12">
        <v>270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7.2967000000000004</v>
      </c>
      <c r="AK50" s="12">
        <v>6.7400000000000002E-2</v>
      </c>
      <c r="AL50" s="14">
        <v>0.24299999999999999</v>
      </c>
      <c r="AM50" s="14">
        <v>2.2000000000000001E-3</v>
      </c>
      <c r="AN50" s="14">
        <v>3.2160000000000002</v>
      </c>
      <c r="AO50" s="14">
        <v>1.41E-2</v>
      </c>
      <c r="AP50" s="14">
        <v>0.25979999999999998</v>
      </c>
      <c r="AQ50" s="14">
        <v>1.1000000000000001E-3</v>
      </c>
      <c r="AR50" s="14">
        <v>13.7479</v>
      </c>
      <c r="AS50" s="14">
        <v>8.8099999999999998E-2</v>
      </c>
      <c r="AT50" s="14">
        <v>0.23710000000000001</v>
      </c>
      <c r="AU50" s="14">
        <v>1.5E-3</v>
      </c>
      <c r="AV50" s="14">
        <v>23.2149</v>
      </c>
      <c r="AW50" s="14">
        <v>5.8200000000000002E-2</v>
      </c>
      <c r="AX50" s="14">
        <v>0.29709999999999998</v>
      </c>
      <c r="AY50" s="14">
        <v>6.9999999999999999E-4</v>
      </c>
      <c r="AZ50" s="14">
        <v>6.6977913449452336E-2</v>
      </c>
      <c r="BA50" s="14">
        <v>1.2530577815267818</v>
      </c>
      <c r="BB50" s="14">
        <v>0.11231748408835636</v>
      </c>
    </row>
    <row r="51" spans="2:54" ht="13.5" customHeight="1" x14ac:dyDescent="0.2">
      <c r="B51" s="12">
        <v>109</v>
      </c>
      <c r="C51" s="12">
        <v>9.2119999999999997</v>
      </c>
      <c r="D51" s="12">
        <v>109.38383</v>
      </c>
      <c r="E51" s="12">
        <v>1</v>
      </c>
      <c r="F51" s="12">
        <v>3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21.5</v>
      </c>
      <c r="Q51" s="12">
        <v>1.07</v>
      </c>
      <c r="R51" s="12">
        <v>1.49</v>
      </c>
      <c r="S51" s="12">
        <v>49.47</v>
      </c>
      <c r="T51" s="12">
        <v>104.56</v>
      </c>
      <c r="U51" s="12">
        <v>1</v>
      </c>
      <c r="V51" s="12">
        <v>0</v>
      </c>
      <c r="W51" s="12">
        <v>2</v>
      </c>
      <c r="X51" s="12">
        <v>0</v>
      </c>
      <c r="Y51" s="12">
        <v>0</v>
      </c>
      <c r="Z51" s="12">
        <v>1</v>
      </c>
      <c r="AA51" s="12">
        <v>270</v>
      </c>
      <c r="AB51" s="12">
        <v>0</v>
      </c>
      <c r="AC51" s="12">
        <v>2</v>
      </c>
      <c r="AD51" s="12">
        <v>70.099999999999994</v>
      </c>
      <c r="AE51" s="12">
        <v>0</v>
      </c>
      <c r="AF51" s="12">
        <v>3619.4</v>
      </c>
      <c r="AG51" s="12">
        <v>15</v>
      </c>
      <c r="AH51" s="12">
        <v>0</v>
      </c>
      <c r="AI51" s="12">
        <v>0</v>
      </c>
      <c r="AJ51" s="38">
        <v>19.213000000000001</v>
      </c>
      <c r="AK51" s="38">
        <v>3.6299999999999999E-2</v>
      </c>
      <c r="AL51" s="38">
        <v>0.68410000000000004</v>
      </c>
      <c r="AM51" s="38">
        <v>1.2999999999999999E-3</v>
      </c>
      <c r="AN51" s="38">
        <v>7.7702</v>
      </c>
      <c r="AO51" s="38">
        <v>2.4199999999999999E-2</v>
      </c>
      <c r="AP51" s="38">
        <v>0.67179999999999995</v>
      </c>
      <c r="AQ51" s="38">
        <v>2.0999999999999999E-3</v>
      </c>
      <c r="AR51" s="38">
        <v>37.2485</v>
      </c>
      <c r="AS51" s="38">
        <v>7.6399999999999996E-2</v>
      </c>
      <c r="AT51" s="38">
        <v>0.68799999999999994</v>
      </c>
      <c r="AU51" s="38">
        <v>1.4E-3</v>
      </c>
      <c r="AV51" s="38">
        <v>48.682400000000001</v>
      </c>
      <c r="AW51" s="38">
        <v>0.19550000000000001</v>
      </c>
      <c r="AX51" s="38">
        <v>0.66579999999999995</v>
      </c>
      <c r="AY51" s="38">
        <v>2.7000000000000001E-3</v>
      </c>
      <c r="AZ51" s="14">
        <v>-4.4856459330143584E-3</v>
      </c>
      <c r="BA51" s="14">
        <v>0.96773255813953485</v>
      </c>
      <c r="BB51" s="14">
        <v>-1.6398286305214949E-2</v>
      </c>
    </row>
    <row r="52" spans="2:54" ht="13.5" customHeight="1" x14ac:dyDescent="0.2">
      <c r="B52" s="12">
        <v>109</v>
      </c>
      <c r="C52" s="12">
        <v>9.1389999999999993</v>
      </c>
      <c r="D52" s="12">
        <v>109.38079</v>
      </c>
      <c r="E52" s="12">
        <v>1</v>
      </c>
      <c r="F52" s="12">
        <v>3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21.5</v>
      </c>
      <c r="Q52" s="12">
        <v>1.07</v>
      </c>
      <c r="R52" s="12">
        <v>1.49</v>
      </c>
      <c r="S52" s="12">
        <v>50.36</v>
      </c>
      <c r="T52" s="12">
        <v>103.77</v>
      </c>
      <c r="U52" s="12">
        <v>1</v>
      </c>
      <c r="V52" s="12">
        <v>0</v>
      </c>
      <c r="W52" s="12">
        <v>2</v>
      </c>
      <c r="X52" s="12">
        <v>0</v>
      </c>
      <c r="Y52" s="12">
        <v>0</v>
      </c>
      <c r="Z52" s="12">
        <v>1</v>
      </c>
      <c r="AA52" s="12">
        <v>270</v>
      </c>
      <c r="AB52" s="12">
        <v>0</v>
      </c>
      <c r="AC52" s="12">
        <v>1</v>
      </c>
      <c r="AD52" s="12">
        <v>100.1</v>
      </c>
      <c r="AE52" s="12">
        <v>0</v>
      </c>
      <c r="AF52" s="12">
        <v>3619.4</v>
      </c>
      <c r="AG52" s="12">
        <v>15</v>
      </c>
      <c r="AH52" s="12">
        <v>0</v>
      </c>
      <c r="AI52" s="12">
        <v>0</v>
      </c>
      <c r="AJ52" s="12">
        <v>27.3294</v>
      </c>
      <c r="AK52" s="12">
        <v>4.36E-2</v>
      </c>
      <c r="AL52" s="14">
        <v>0.99009999999999998</v>
      </c>
      <c r="AM52" s="14">
        <v>1.6000000000000001E-3</v>
      </c>
      <c r="AN52" s="14">
        <v>11.2486</v>
      </c>
      <c r="AO52" s="14">
        <v>1.6400000000000001E-2</v>
      </c>
      <c r="AP52" s="14">
        <v>0.98980000000000001</v>
      </c>
      <c r="AQ52" s="14">
        <v>1.4E-3</v>
      </c>
      <c r="AR52" s="14">
        <v>52.6633</v>
      </c>
      <c r="AS52" s="14">
        <v>3.1600000000000003E-2</v>
      </c>
      <c r="AT52" s="14">
        <v>0.99009999999999998</v>
      </c>
      <c r="AU52" s="14">
        <v>5.9999999999999995E-4</v>
      </c>
      <c r="AV52" s="14">
        <v>71.152600000000007</v>
      </c>
      <c r="AW52" s="14">
        <v>9.0399999999999994E-2</v>
      </c>
      <c r="AX52" s="14">
        <v>0.98980000000000001</v>
      </c>
      <c r="AY52" s="14">
        <v>1.1999999999999999E-3</v>
      </c>
      <c r="AZ52" s="38">
        <v>0.72697970417906543</v>
      </c>
      <c r="BA52" s="38">
        <v>1.3510851010096216</v>
      </c>
      <c r="BB52" s="38">
        <v>0.14932896340453858</v>
      </c>
    </row>
    <row r="53" spans="2:54" ht="13.5" customHeight="1" x14ac:dyDescent="0.2">
      <c r="B53" s="12">
        <v>109</v>
      </c>
      <c r="C53" s="12">
        <v>9.4930000000000003</v>
      </c>
      <c r="D53" s="12">
        <v>109.39554</v>
      </c>
      <c r="E53" s="12">
        <v>1</v>
      </c>
      <c r="F53" s="12">
        <v>3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21.5</v>
      </c>
      <c r="Q53" s="12">
        <v>1.07</v>
      </c>
      <c r="R53" s="12">
        <v>1.49</v>
      </c>
      <c r="S53" s="12">
        <v>46.07</v>
      </c>
      <c r="T53" s="12">
        <v>107.74</v>
      </c>
      <c r="U53" s="12">
        <v>1</v>
      </c>
      <c r="V53" s="12">
        <v>0</v>
      </c>
      <c r="W53" s="12">
        <v>2</v>
      </c>
      <c r="X53" s="12">
        <v>0</v>
      </c>
      <c r="Y53" s="12">
        <v>0</v>
      </c>
      <c r="Z53" s="12">
        <v>1</v>
      </c>
      <c r="AA53" s="12">
        <v>270</v>
      </c>
      <c r="AB53" s="12">
        <v>0</v>
      </c>
      <c r="AC53" s="12">
        <v>19</v>
      </c>
      <c r="AD53" s="12">
        <v>100.2</v>
      </c>
      <c r="AE53" s="12">
        <v>0</v>
      </c>
      <c r="AF53" s="12">
        <v>3619.4</v>
      </c>
      <c r="AG53" s="12">
        <v>15</v>
      </c>
      <c r="AH53" s="12">
        <v>0</v>
      </c>
      <c r="AI53" s="12">
        <v>0</v>
      </c>
      <c r="AJ53" s="12">
        <v>29.953800000000001</v>
      </c>
      <c r="AK53" s="12">
        <v>2.1600000000000001E-2</v>
      </c>
      <c r="AL53" s="14">
        <v>1.0004999999999999</v>
      </c>
      <c r="AM53" s="14">
        <v>6.9999999999999999E-4</v>
      </c>
      <c r="AN53" s="14">
        <v>12.3436</v>
      </c>
      <c r="AO53" s="14">
        <v>1.3899999999999999E-2</v>
      </c>
      <c r="AP53" s="14">
        <v>1.0003</v>
      </c>
      <c r="AQ53" s="14">
        <v>1.1000000000000001E-3</v>
      </c>
      <c r="AR53" s="14">
        <v>57.839599999999997</v>
      </c>
      <c r="AS53" s="14">
        <v>3.1300000000000001E-2</v>
      </c>
      <c r="AT53" s="14">
        <v>1.0004999999999999</v>
      </c>
      <c r="AU53" s="14">
        <v>5.0000000000000001E-4</v>
      </c>
      <c r="AV53" s="14">
        <v>77.896000000000001</v>
      </c>
      <c r="AW53" s="14">
        <v>6.0299999999999999E-2</v>
      </c>
      <c r="AX53" s="14">
        <v>1.0003</v>
      </c>
      <c r="AY53" s="14">
        <v>8.0000000000000004E-4</v>
      </c>
      <c r="AZ53" s="38">
        <v>0.72642609231423905</v>
      </c>
      <c r="BA53" s="38">
        <v>1.3467589679043424</v>
      </c>
      <c r="BB53" s="38">
        <v>0.14776079377849291</v>
      </c>
    </row>
    <row r="54" spans="2:54" ht="13.5" customHeight="1" x14ac:dyDescent="0.2">
      <c r="B54" s="12">
        <v>109</v>
      </c>
      <c r="C54" s="12">
        <v>9.8520000000000003</v>
      </c>
      <c r="D54" s="12">
        <v>109.4105</v>
      </c>
      <c r="E54" s="12">
        <v>1</v>
      </c>
      <c r="F54" s="12">
        <v>3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21.5</v>
      </c>
      <c r="Q54" s="12">
        <v>1.07</v>
      </c>
      <c r="R54" s="12">
        <v>1.49</v>
      </c>
      <c r="S54" s="12">
        <v>41.83</v>
      </c>
      <c r="T54" s="12">
        <v>112.28</v>
      </c>
      <c r="U54" s="12">
        <v>1</v>
      </c>
      <c r="V54" s="12">
        <v>0</v>
      </c>
      <c r="W54" s="12">
        <v>2</v>
      </c>
      <c r="X54" s="12">
        <v>0</v>
      </c>
      <c r="Y54" s="12">
        <v>0</v>
      </c>
      <c r="Z54" s="12">
        <v>1</v>
      </c>
      <c r="AA54" s="12">
        <v>270</v>
      </c>
      <c r="AB54" s="12">
        <v>0</v>
      </c>
      <c r="AC54" s="12">
        <v>39</v>
      </c>
      <c r="AD54" s="12">
        <v>100.3</v>
      </c>
      <c r="AE54" s="12">
        <v>0</v>
      </c>
      <c r="AF54" s="12">
        <v>3619.4</v>
      </c>
      <c r="AG54" s="12">
        <v>15</v>
      </c>
      <c r="AH54" s="12">
        <v>0</v>
      </c>
      <c r="AI54" s="12">
        <v>0</v>
      </c>
      <c r="AJ54" s="12">
        <v>32.848199999999999</v>
      </c>
      <c r="AK54" s="12">
        <v>2.1399999999999999E-2</v>
      </c>
      <c r="AL54" s="14">
        <v>1.0099</v>
      </c>
      <c r="AM54" s="14">
        <v>6.9999999999999999E-4</v>
      </c>
      <c r="AN54" s="14">
        <v>13.635400000000001</v>
      </c>
      <c r="AO54" s="14">
        <v>9.1999999999999998E-3</v>
      </c>
      <c r="AP54" s="14">
        <v>1.0097</v>
      </c>
      <c r="AQ54" s="14">
        <v>6.9999999999999999E-4</v>
      </c>
      <c r="AR54" s="14">
        <v>63.471800000000002</v>
      </c>
      <c r="AS54" s="14">
        <v>2.2100000000000002E-2</v>
      </c>
      <c r="AT54" s="14">
        <v>1.0099</v>
      </c>
      <c r="AU54" s="14">
        <v>4.0000000000000002E-4</v>
      </c>
      <c r="AV54" s="14">
        <v>86.309600000000003</v>
      </c>
      <c r="AW54" s="14">
        <v>5.7700000000000001E-2</v>
      </c>
      <c r="AX54" s="14">
        <v>1.0097</v>
      </c>
      <c r="AY54" s="14">
        <v>6.9999999999999999E-4</v>
      </c>
      <c r="AZ54" s="38">
        <v>0.72714192806043321</v>
      </c>
      <c r="BA54" s="38">
        <v>1.3598101834200385</v>
      </c>
      <c r="BB54" s="38">
        <v>0.15247420574250206</v>
      </c>
    </row>
  </sheetData>
  <mergeCells count="11">
    <mergeCell ref="BO8:BP8"/>
    <mergeCell ref="BQ8:BR8"/>
    <mergeCell ref="BS8:BT8"/>
    <mergeCell ref="BG7:BH7"/>
    <mergeCell ref="BI7:BJ7"/>
    <mergeCell ref="BK7:BL7"/>
    <mergeCell ref="BM7:BN7"/>
    <mergeCell ref="BG8:BH8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D90B-24AB-42D4-8386-463577BC2E1D}">
  <sheetPr codeName="Sheet5"/>
  <dimension ref="A1:BT54"/>
  <sheetViews>
    <sheetView workbookViewId="0">
      <selection activeCell="BB10" sqref="BB10:BB48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257" width="9.140625" style="2"/>
    <col min="258" max="258" width="4.85546875" style="2" customWidth="1"/>
    <col min="259" max="259" width="7.140625" style="2" customWidth="1"/>
    <col min="260" max="260" width="9.140625" style="2"/>
    <col min="261" max="261" width="4.85546875" style="2" customWidth="1"/>
    <col min="262" max="262" width="3.7109375" style="2" customWidth="1"/>
    <col min="263" max="263" width="5.5703125" style="2" customWidth="1"/>
    <col min="264" max="264" width="5.85546875" style="2" customWidth="1"/>
    <col min="265" max="265" width="6.28515625" style="2" customWidth="1"/>
    <col min="266" max="266" width="5.5703125" style="2" customWidth="1"/>
    <col min="267" max="270" width="6.28515625" style="2" customWidth="1"/>
    <col min="271" max="271" width="4.140625" style="2" customWidth="1"/>
    <col min="272" max="272" width="6" style="2" customWidth="1"/>
    <col min="273" max="273" width="5.5703125" style="2" customWidth="1"/>
    <col min="274" max="274" width="4.85546875" style="2" customWidth="1"/>
    <col min="275" max="275" width="6.140625" style="2" customWidth="1"/>
    <col min="276" max="276" width="7.85546875" style="2" customWidth="1"/>
    <col min="277" max="277" width="2.7109375" style="2" customWidth="1"/>
    <col min="278" max="278" width="3.42578125" style="2" customWidth="1"/>
    <col min="279" max="279" width="3.140625" style="2" customWidth="1"/>
    <col min="280" max="280" width="3.5703125" style="2" customWidth="1"/>
    <col min="281" max="282" width="3.42578125" style="2" customWidth="1"/>
    <col min="283" max="283" width="5.7109375" style="2" customWidth="1"/>
    <col min="284" max="284" width="3.85546875" style="2" customWidth="1"/>
    <col min="285" max="285" width="5.5703125" style="2" customWidth="1"/>
    <col min="286" max="286" width="6" style="2" customWidth="1"/>
    <col min="287" max="287" width="4.28515625" style="2" customWidth="1"/>
    <col min="288" max="288" width="7.140625" style="2" customWidth="1"/>
    <col min="289" max="289" width="4.7109375" style="2" customWidth="1"/>
    <col min="290" max="290" width="4.140625" style="2" customWidth="1"/>
    <col min="291" max="291" width="3.28515625" style="2" customWidth="1"/>
    <col min="292" max="293" width="9.140625" style="2"/>
    <col min="294" max="294" width="7.5703125" style="2" customWidth="1"/>
    <col min="295" max="297" width="9.140625" style="2"/>
    <col min="298" max="298" width="7.7109375" style="2" customWidth="1"/>
    <col min="299" max="299" width="9.140625" style="2"/>
    <col min="300" max="300" width="9.28515625" style="2" customWidth="1"/>
    <col min="301" max="301" width="8.28515625" style="2" customWidth="1"/>
    <col min="302" max="302" width="7.5703125" style="2" customWidth="1"/>
    <col min="303" max="305" width="9.140625" style="2"/>
    <col min="306" max="306" width="7.140625" style="2" customWidth="1"/>
    <col min="307" max="307" width="9.140625" style="2"/>
    <col min="308" max="308" width="7.42578125" style="2" customWidth="1"/>
    <col min="309" max="309" width="8" style="2" customWidth="1"/>
    <col min="310" max="310" width="7" style="2" customWidth="1"/>
    <col min="311" max="312" width="9.140625" style="2"/>
    <col min="313" max="313" width="3.7109375" style="2" customWidth="1"/>
    <col min="314" max="314" width="3.42578125" style="2" customWidth="1"/>
    <col min="315" max="513" width="9.140625" style="2"/>
    <col min="514" max="514" width="4.85546875" style="2" customWidth="1"/>
    <col min="515" max="515" width="7.140625" style="2" customWidth="1"/>
    <col min="516" max="516" width="9.140625" style="2"/>
    <col min="517" max="517" width="4.85546875" style="2" customWidth="1"/>
    <col min="518" max="518" width="3.7109375" style="2" customWidth="1"/>
    <col min="519" max="519" width="5.5703125" style="2" customWidth="1"/>
    <col min="520" max="520" width="5.85546875" style="2" customWidth="1"/>
    <col min="521" max="521" width="6.28515625" style="2" customWidth="1"/>
    <col min="522" max="522" width="5.5703125" style="2" customWidth="1"/>
    <col min="523" max="526" width="6.28515625" style="2" customWidth="1"/>
    <col min="527" max="527" width="4.140625" style="2" customWidth="1"/>
    <col min="528" max="528" width="6" style="2" customWidth="1"/>
    <col min="529" max="529" width="5.5703125" style="2" customWidth="1"/>
    <col min="530" max="530" width="4.85546875" style="2" customWidth="1"/>
    <col min="531" max="531" width="6.140625" style="2" customWidth="1"/>
    <col min="532" max="532" width="7.85546875" style="2" customWidth="1"/>
    <col min="533" max="533" width="2.7109375" style="2" customWidth="1"/>
    <col min="534" max="534" width="3.42578125" style="2" customWidth="1"/>
    <col min="535" max="535" width="3.140625" style="2" customWidth="1"/>
    <col min="536" max="536" width="3.5703125" style="2" customWidth="1"/>
    <col min="537" max="538" width="3.42578125" style="2" customWidth="1"/>
    <col min="539" max="539" width="5.7109375" style="2" customWidth="1"/>
    <col min="540" max="540" width="3.85546875" style="2" customWidth="1"/>
    <col min="541" max="541" width="5.5703125" style="2" customWidth="1"/>
    <col min="542" max="542" width="6" style="2" customWidth="1"/>
    <col min="543" max="543" width="4.28515625" style="2" customWidth="1"/>
    <col min="544" max="544" width="7.140625" style="2" customWidth="1"/>
    <col min="545" max="545" width="4.7109375" style="2" customWidth="1"/>
    <col min="546" max="546" width="4.140625" style="2" customWidth="1"/>
    <col min="547" max="547" width="3.28515625" style="2" customWidth="1"/>
    <col min="548" max="549" width="9.140625" style="2"/>
    <col min="550" max="550" width="7.5703125" style="2" customWidth="1"/>
    <col min="551" max="553" width="9.140625" style="2"/>
    <col min="554" max="554" width="7.7109375" style="2" customWidth="1"/>
    <col min="555" max="555" width="9.140625" style="2"/>
    <col min="556" max="556" width="9.28515625" style="2" customWidth="1"/>
    <col min="557" max="557" width="8.28515625" style="2" customWidth="1"/>
    <col min="558" max="558" width="7.5703125" style="2" customWidth="1"/>
    <col min="559" max="561" width="9.140625" style="2"/>
    <col min="562" max="562" width="7.140625" style="2" customWidth="1"/>
    <col min="563" max="563" width="9.140625" style="2"/>
    <col min="564" max="564" width="7.42578125" style="2" customWidth="1"/>
    <col min="565" max="565" width="8" style="2" customWidth="1"/>
    <col min="566" max="566" width="7" style="2" customWidth="1"/>
    <col min="567" max="568" width="9.140625" style="2"/>
    <col min="569" max="569" width="3.7109375" style="2" customWidth="1"/>
    <col min="570" max="570" width="3.42578125" style="2" customWidth="1"/>
    <col min="571" max="769" width="9.140625" style="2"/>
    <col min="770" max="770" width="4.85546875" style="2" customWidth="1"/>
    <col min="771" max="771" width="7.140625" style="2" customWidth="1"/>
    <col min="772" max="772" width="9.140625" style="2"/>
    <col min="773" max="773" width="4.85546875" style="2" customWidth="1"/>
    <col min="774" max="774" width="3.7109375" style="2" customWidth="1"/>
    <col min="775" max="775" width="5.5703125" style="2" customWidth="1"/>
    <col min="776" max="776" width="5.85546875" style="2" customWidth="1"/>
    <col min="777" max="777" width="6.28515625" style="2" customWidth="1"/>
    <col min="778" max="778" width="5.5703125" style="2" customWidth="1"/>
    <col min="779" max="782" width="6.28515625" style="2" customWidth="1"/>
    <col min="783" max="783" width="4.140625" style="2" customWidth="1"/>
    <col min="784" max="784" width="6" style="2" customWidth="1"/>
    <col min="785" max="785" width="5.5703125" style="2" customWidth="1"/>
    <col min="786" max="786" width="4.85546875" style="2" customWidth="1"/>
    <col min="787" max="787" width="6.140625" style="2" customWidth="1"/>
    <col min="788" max="788" width="7.85546875" style="2" customWidth="1"/>
    <col min="789" max="789" width="2.7109375" style="2" customWidth="1"/>
    <col min="790" max="790" width="3.42578125" style="2" customWidth="1"/>
    <col min="791" max="791" width="3.140625" style="2" customWidth="1"/>
    <col min="792" max="792" width="3.5703125" style="2" customWidth="1"/>
    <col min="793" max="794" width="3.42578125" style="2" customWidth="1"/>
    <col min="795" max="795" width="5.7109375" style="2" customWidth="1"/>
    <col min="796" max="796" width="3.85546875" style="2" customWidth="1"/>
    <col min="797" max="797" width="5.5703125" style="2" customWidth="1"/>
    <col min="798" max="798" width="6" style="2" customWidth="1"/>
    <col min="799" max="799" width="4.28515625" style="2" customWidth="1"/>
    <col min="800" max="800" width="7.140625" style="2" customWidth="1"/>
    <col min="801" max="801" width="4.7109375" style="2" customWidth="1"/>
    <col min="802" max="802" width="4.140625" style="2" customWidth="1"/>
    <col min="803" max="803" width="3.28515625" style="2" customWidth="1"/>
    <col min="804" max="805" width="9.140625" style="2"/>
    <col min="806" max="806" width="7.5703125" style="2" customWidth="1"/>
    <col min="807" max="809" width="9.140625" style="2"/>
    <col min="810" max="810" width="7.7109375" style="2" customWidth="1"/>
    <col min="811" max="811" width="9.140625" style="2"/>
    <col min="812" max="812" width="9.28515625" style="2" customWidth="1"/>
    <col min="813" max="813" width="8.28515625" style="2" customWidth="1"/>
    <col min="814" max="814" width="7.5703125" style="2" customWidth="1"/>
    <col min="815" max="817" width="9.140625" style="2"/>
    <col min="818" max="818" width="7.140625" style="2" customWidth="1"/>
    <col min="819" max="819" width="9.140625" style="2"/>
    <col min="820" max="820" width="7.42578125" style="2" customWidth="1"/>
    <col min="821" max="821" width="8" style="2" customWidth="1"/>
    <col min="822" max="822" width="7" style="2" customWidth="1"/>
    <col min="823" max="824" width="9.140625" style="2"/>
    <col min="825" max="825" width="3.7109375" style="2" customWidth="1"/>
    <col min="826" max="826" width="3.42578125" style="2" customWidth="1"/>
    <col min="827" max="1025" width="9.140625" style="2"/>
    <col min="1026" max="1026" width="4.85546875" style="2" customWidth="1"/>
    <col min="1027" max="1027" width="7.140625" style="2" customWidth="1"/>
    <col min="1028" max="1028" width="9.140625" style="2"/>
    <col min="1029" max="1029" width="4.85546875" style="2" customWidth="1"/>
    <col min="1030" max="1030" width="3.7109375" style="2" customWidth="1"/>
    <col min="1031" max="1031" width="5.5703125" style="2" customWidth="1"/>
    <col min="1032" max="1032" width="5.85546875" style="2" customWidth="1"/>
    <col min="1033" max="1033" width="6.28515625" style="2" customWidth="1"/>
    <col min="1034" max="1034" width="5.5703125" style="2" customWidth="1"/>
    <col min="1035" max="1038" width="6.28515625" style="2" customWidth="1"/>
    <col min="1039" max="1039" width="4.140625" style="2" customWidth="1"/>
    <col min="1040" max="1040" width="6" style="2" customWidth="1"/>
    <col min="1041" max="1041" width="5.5703125" style="2" customWidth="1"/>
    <col min="1042" max="1042" width="4.85546875" style="2" customWidth="1"/>
    <col min="1043" max="1043" width="6.140625" style="2" customWidth="1"/>
    <col min="1044" max="1044" width="7.85546875" style="2" customWidth="1"/>
    <col min="1045" max="1045" width="2.7109375" style="2" customWidth="1"/>
    <col min="1046" max="1046" width="3.42578125" style="2" customWidth="1"/>
    <col min="1047" max="1047" width="3.140625" style="2" customWidth="1"/>
    <col min="1048" max="1048" width="3.5703125" style="2" customWidth="1"/>
    <col min="1049" max="1050" width="3.42578125" style="2" customWidth="1"/>
    <col min="1051" max="1051" width="5.7109375" style="2" customWidth="1"/>
    <col min="1052" max="1052" width="3.85546875" style="2" customWidth="1"/>
    <col min="1053" max="1053" width="5.5703125" style="2" customWidth="1"/>
    <col min="1054" max="1054" width="6" style="2" customWidth="1"/>
    <col min="1055" max="1055" width="4.28515625" style="2" customWidth="1"/>
    <col min="1056" max="1056" width="7.140625" style="2" customWidth="1"/>
    <col min="1057" max="1057" width="4.7109375" style="2" customWidth="1"/>
    <col min="1058" max="1058" width="4.140625" style="2" customWidth="1"/>
    <col min="1059" max="1059" width="3.28515625" style="2" customWidth="1"/>
    <col min="1060" max="1061" width="9.140625" style="2"/>
    <col min="1062" max="1062" width="7.5703125" style="2" customWidth="1"/>
    <col min="1063" max="1065" width="9.140625" style="2"/>
    <col min="1066" max="1066" width="7.7109375" style="2" customWidth="1"/>
    <col min="1067" max="1067" width="9.140625" style="2"/>
    <col min="1068" max="1068" width="9.28515625" style="2" customWidth="1"/>
    <col min="1069" max="1069" width="8.28515625" style="2" customWidth="1"/>
    <col min="1070" max="1070" width="7.5703125" style="2" customWidth="1"/>
    <col min="1071" max="1073" width="9.140625" style="2"/>
    <col min="1074" max="1074" width="7.140625" style="2" customWidth="1"/>
    <col min="1075" max="1075" width="9.140625" style="2"/>
    <col min="1076" max="1076" width="7.42578125" style="2" customWidth="1"/>
    <col min="1077" max="1077" width="8" style="2" customWidth="1"/>
    <col min="1078" max="1078" width="7" style="2" customWidth="1"/>
    <col min="1079" max="1080" width="9.140625" style="2"/>
    <col min="1081" max="1081" width="3.7109375" style="2" customWidth="1"/>
    <col min="1082" max="1082" width="3.42578125" style="2" customWidth="1"/>
    <col min="1083" max="1281" width="9.140625" style="2"/>
    <col min="1282" max="1282" width="4.85546875" style="2" customWidth="1"/>
    <col min="1283" max="1283" width="7.140625" style="2" customWidth="1"/>
    <col min="1284" max="1284" width="9.140625" style="2"/>
    <col min="1285" max="1285" width="4.85546875" style="2" customWidth="1"/>
    <col min="1286" max="1286" width="3.7109375" style="2" customWidth="1"/>
    <col min="1287" max="1287" width="5.5703125" style="2" customWidth="1"/>
    <col min="1288" max="1288" width="5.85546875" style="2" customWidth="1"/>
    <col min="1289" max="1289" width="6.28515625" style="2" customWidth="1"/>
    <col min="1290" max="1290" width="5.5703125" style="2" customWidth="1"/>
    <col min="1291" max="1294" width="6.28515625" style="2" customWidth="1"/>
    <col min="1295" max="1295" width="4.140625" style="2" customWidth="1"/>
    <col min="1296" max="1296" width="6" style="2" customWidth="1"/>
    <col min="1297" max="1297" width="5.5703125" style="2" customWidth="1"/>
    <col min="1298" max="1298" width="4.85546875" style="2" customWidth="1"/>
    <col min="1299" max="1299" width="6.140625" style="2" customWidth="1"/>
    <col min="1300" max="1300" width="7.85546875" style="2" customWidth="1"/>
    <col min="1301" max="1301" width="2.7109375" style="2" customWidth="1"/>
    <col min="1302" max="1302" width="3.42578125" style="2" customWidth="1"/>
    <col min="1303" max="1303" width="3.140625" style="2" customWidth="1"/>
    <col min="1304" max="1304" width="3.5703125" style="2" customWidth="1"/>
    <col min="1305" max="1306" width="3.42578125" style="2" customWidth="1"/>
    <col min="1307" max="1307" width="5.7109375" style="2" customWidth="1"/>
    <col min="1308" max="1308" width="3.85546875" style="2" customWidth="1"/>
    <col min="1309" max="1309" width="5.5703125" style="2" customWidth="1"/>
    <col min="1310" max="1310" width="6" style="2" customWidth="1"/>
    <col min="1311" max="1311" width="4.28515625" style="2" customWidth="1"/>
    <col min="1312" max="1312" width="7.140625" style="2" customWidth="1"/>
    <col min="1313" max="1313" width="4.7109375" style="2" customWidth="1"/>
    <col min="1314" max="1314" width="4.140625" style="2" customWidth="1"/>
    <col min="1315" max="1315" width="3.28515625" style="2" customWidth="1"/>
    <col min="1316" max="1317" width="9.140625" style="2"/>
    <col min="1318" max="1318" width="7.5703125" style="2" customWidth="1"/>
    <col min="1319" max="1321" width="9.140625" style="2"/>
    <col min="1322" max="1322" width="7.7109375" style="2" customWidth="1"/>
    <col min="1323" max="1323" width="9.140625" style="2"/>
    <col min="1324" max="1324" width="9.28515625" style="2" customWidth="1"/>
    <col min="1325" max="1325" width="8.28515625" style="2" customWidth="1"/>
    <col min="1326" max="1326" width="7.5703125" style="2" customWidth="1"/>
    <col min="1327" max="1329" width="9.140625" style="2"/>
    <col min="1330" max="1330" width="7.140625" style="2" customWidth="1"/>
    <col min="1331" max="1331" width="9.140625" style="2"/>
    <col min="1332" max="1332" width="7.42578125" style="2" customWidth="1"/>
    <col min="1333" max="1333" width="8" style="2" customWidth="1"/>
    <col min="1334" max="1334" width="7" style="2" customWidth="1"/>
    <col min="1335" max="1336" width="9.140625" style="2"/>
    <col min="1337" max="1337" width="3.7109375" style="2" customWidth="1"/>
    <col min="1338" max="1338" width="3.42578125" style="2" customWidth="1"/>
    <col min="1339" max="1537" width="9.140625" style="2"/>
    <col min="1538" max="1538" width="4.85546875" style="2" customWidth="1"/>
    <col min="1539" max="1539" width="7.140625" style="2" customWidth="1"/>
    <col min="1540" max="1540" width="9.140625" style="2"/>
    <col min="1541" max="1541" width="4.85546875" style="2" customWidth="1"/>
    <col min="1542" max="1542" width="3.7109375" style="2" customWidth="1"/>
    <col min="1543" max="1543" width="5.5703125" style="2" customWidth="1"/>
    <col min="1544" max="1544" width="5.85546875" style="2" customWidth="1"/>
    <col min="1545" max="1545" width="6.28515625" style="2" customWidth="1"/>
    <col min="1546" max="1546" width="5.5703125" style="2" customWidth="1"/>
    <col min="1547" max="1550" width="6.28515625" style="2" customWidth="1"/>
    <col min="1551" max="1551" width="4.140625" style="2" customWidth="1"/>
    <col min="1552" max="1552" width="6" style="2" customWidth="1"/>
    <col min="1553" max="1553" width="5.5703125" style="2" customWidth="1"/>
    <col min="1554" max="1554" width="4.85546875" style="2" customWidth="1"/>
    <col min="1555" max="1555" width="6.140625" style="2" customWidth="1"/>
    <col min="1556" max="1556" width="7.85546875" style="2" customWidth="1"/>
    <col min="1557" max="1557" width="2.7109375" style="2" customWidth="1"/>
    <col min="1558" max="1558" width="3.42578125" style="2" customWidth="1"/>
    <col min="1559" max="1559" width="3.140625" style="2" customWidth="1"/>
    <col min="1560" max="1560" width="3.5703125" style="2" customWidth="1"/>
    <col min="1561" max="1562" width="3.42578125" style="2" customWidth="1"/>
    <col min="1563" max="1563" width="5.7109375" style="2" customWidth="1"/>
    <col min="1564" max="1564" width="3.85546875" style="2" customWidth="1"/>
    <col min="1565" max="1565" width="5.5703125" style="2" customWidth="1"/>
    <col min="1566" max="1566" width="6" style="2" customWidth="1"/>
    <col min="1567" max="1567" width="4.28515625" style="2" customWidth="1"/>
    <col min="1568" max="1568" width="7.140625" style="2" customWidth="1"/>
    <col min="1569" max="1569" width="4.7109375" style="2" customWidth="1"/>
    <col min="1570" max="1570" width="4.140625" style="2" customWidth="1"/>
    <col min="1571" max="1571" width="3.28515625" style="2" customWidth="1"/>
    <col min="1572" max="1573" width="9.140625" style="2"/>
    <col min="1574" max="1574" width="7.5703125" style="2" customWidth="1"/>
    <col min="1575" max="1577" width="9.140625" style="2"/>
    <col min="1578" max="1578" width="7.7109375" style="2" customWidth="1"/>
    <col min="1579" max="1579" width="9.140625" style="2"/>
    <col min="1580" max="1580" width="9.28515625" style="2" customWidth="1"/>
    <col min="1581" max="1581" width="8.28515625" style="2" customWidth="1"/>
    <col min="1582" max="1582" width="7.5703125" style="2" customWidth="1"/>
    <col min="1583" max="1585" width="9.140625" style="2"/>
    <col min="1586" max="1586" width="7.140625" style="2" customWidth="1"/>
    <col min="1587" max="1587" width="9.140625" style="2"/>
    <col min="1588" max="1588" width="7.42578125" style="2" customWidth="1"/>
    <col min="1589" max="1589" width="8" style="2" customWidth="1"/>
    <col min="1590" max="1590" width="7" style="2" customWidth="1"/>
    <col min="1591" max="1592" width="9.140625" style="2"/>
    <col min="1593" max="1593" width="3.7109375" style="2" customWidth="1"/>
    <col min="1594" max="1594" width="3.42578125" style="2" customWidth="1"/>
    <col min="1595" max="1793" width="9.140625" style="2"/>
    <col min="1794" max="1794" width="4.85546875" style="2" customWidth="1"/>
    <col min="1795" max="1795" width="7.140625" style="2" customWidth="1"/>
    <col min="1796" max="1796" width="9.140625" style="2"/>
    <col min="1797" max="1797" width="4.85546875" style="2" customWidth="1"/>
    <col min="1798" max="1798" width="3.7109375" style="2" customWidth="1"/>
    <col min="1799" max="1799" width="5.5703125" style="2" customWidth="1"/>
    <col min="1800" max="1800" width="5.85546875" style="2" customWidth="1"/>
    <col min="1801" max="1801" width="6.28515625" style="2" customWidth="1"/>
    <col min="1802" max="1802" width="5.5703125" style="2" customWidth="1"/>
    <col min="1803" max="1806" width="6.28515625" style="2" customWidth="1"/>
    <col min="1807" max="1807" width="4.140625" style="2" customWidth="1"/>
    <col min="1808" max="1808" width="6" style="2" customWidth="1"/>
    <col min="1809" max="1809" width="5.5703125" style="2" customWidth="1"/>
    <col min="1810" max="1810" width="4.85546875" style="2" customWidth="1"/>
    <col min="1811" max="1811" width="6.140625" style="2" customWidth="1"/>
    <col min="1812" max="1812" width="7.85546875" style="2" customWidth="1"/>
    <col min="1813" max="1813" width="2.7109375" style="2" customWidth="1"/>
    <col min="1814" max="1814" width="3.42578125" style="2" customWidth="1"/>
    <col min="1815" max="1815" width="3.140625" style="2" customWidth="1"/>
    <col min="1816" max="1816" width="3.5703125" style="2" customWidth="1"/>
    <col min="1817" max="1818" width="3.42578125" style="2" customWidth="1"/>
    <col min="1819" max="1819" width="5.7109375" style="2" customWidth="1"/>
    <col min="1820" max="1820" width="3.85546875" style="2" customWidth="1"/>
    <col min="1821" max="1821" width="5.5703125" style="2" customWidth="1"/>
    <col min="1822" max="1822" width="6" style="2" customWidth="1"/>
    <col min="1823" max="1823" width="4.28515625" style="2" customWidth="1"/>
    <col min="1824" max="1824" width="7.140625" style="2" customWidth="1"/>
    <col min="1825" max="1825" width="4.7109375" style="2" customWidth="1"/>
    <col min="1826" max="1826" width="4.140625" style="2" customWidth="1"/>
    <col min="1827" max="1827" width="3.28515625" style="2" customWidth="1"/>
    <col min="1828" max="1829" width="9.140625" style="2"/>
    <col min="1830" max="1830" width="7.5703125" style="2" customWidth="1"/>
    <col min="1831" max="1833" width="9.140625" style="2"/>
    <col min="1834" max="1834" width="7.7109375" style="2" customWidth="1"/>
    <col min="1835" max="1835" width="9.140625" style="2"/>
    <col min="1836" max="1836" width="9.28515625" style="2" customWidth="1"/>
    <col min="1837" max="1837" width="8.28515625" style="2" customWidth="1"/>
    <col min="1838" max="1838" width="7.5703125" style="2" customWidth="1"/>
    <col min="1839" max="1841" width="9.140625" style="2"/>
    <col min="1842" max="1842" width="7.140625" style="2" customWidth="1"/>
    <col min="1843" max="1843" width="9.140625" style="2"/>
    <col min="1844" max="1844" width="7.42578125" style="2" customWidth="1"/>
    <col min="1845" max="1845" width="8" style="2" customWidth="1"/>
    <col min="1846" max="1846" width="7" style="2" customWidth="1"/>
    <col min="1847" max="1848" width="9.140625" style="2"/>
    <col min="1849" max="1849" width="3.7109375" style="2" customWidth="1"/>
    <col min="1850" max="1850" width="3.42578125" style="2" customWidth="1"/>
    <col min="1851" max="2049" width="9.140625" style="2"/>
    <col min="2050" max="2050" width="4.85546875" style="2" customWidth="1"/>
    <col min="2051" max="2051" width="7.140625" style="2" customWidth="1"/>
    <col min="2052" max="2052" width="9.140625" style="2"/>
    <col min="2053" max="2053" width="4.85546875" style="2" customWidth="1"/>
    <col min="2054" max="2054" width="3.7109375" style="2" customWidth="1"/>
    <col min="2055" max="2055" width="5.5703125" style="2" customWidth="1"/>
    <col min="2056" max="2056" width="5.85546875" style="2" customWidth="1"/>
    <col min="2057" max="2057" width="6.28515625" style="2" customWidth="1"/>
    <col min="2058" max="2058" width="5.5703125" style="2" customWidth="1"/>
    <col min="2059" max="2062" width="6.28515625" style="2" customWidth="1"/>
    <col min="2063" max="2063" width="4.140625" style="2" customWidth="1"/>
    <col min="2064" max="2064" width="6" style="2" customWidth="1"/>
    <col min="2065" max="2065" width="5.5703125" style="2" customWidth="1"/>
    <col min="2066" max="2066" width="4.85546875" style="2" customWidth="1"/>
    <col min="2067" max="2067" width="6.140625" style="2" customWidth="1"/>
    <col min="2068" max="2068" width="7.85546875" style="2" customWidth="1"/>
    <col min="2069" max="2069" width="2.7109375" style="2" customWidth="1"/>
    <col min="2070" max="2070" width="3.42578125" style="2" customWidth="1"/>
    <col min="2071" max="2071" width="3.140625" style="2" customWidth="1"/>
    <col min="2072" max="2072" width="3.5703125" style="2" customWidth="1"/>
    <col min="2073" max="2074" width="3.42578125" style="2" customWidth="1"/>
    <col min="2075" max="2075" width="5.7109375" style="2" customWidth="1"/>
    <col min="2076" max="2076" width="3.85546875" style="2" customWidth="1"/>
    <col min="2077" max="2077" width="5.5703125" style="2" customWidth="1"/>
    <col min="2078" max="2078" width="6" style="2" customWidth="1"/>
    <col min="2079" max="2079" width="4.28515625" style="2" customWidth="1"/>
    <col min="2080" max="2080" width="7.140625" style="2" customWidth="1"/>
    <col min="2081" max="2081" width="4.7109375" style="2" customWidth="1"/>
    <col min="2082" max="2082" width="4.140625" style="2" customWidth="1"/>
    <col min="2083" max="2083" width="3.28515625" style="2" customWidth="1"/>
    <col min="2084" max="2085" width="9.140625" style="2"/>
    <col min="2086" max="2086" width="7.5703125" style="2" customWidth="1"/>
    <col min="2087" max="2089" width="9.140625" style="2"/>
    <col min="2090" max="2090" width="7.7109375" style="2" customWidth="1"/>
    <col min="2091" max="2091" width="9.140625" style="2"/>
    <col min="2092" max="2092" width="9.28515625" style="2" customWidth="1"/>
    <col min="2093" max="2093" width="8.28515625" style="2" customWidth="1"/>
    <col min="2094" max="2094" width="7.5703125" style="2" customWidth="1"/>
    <col min="2095" max="2097" width="9.140625" style="2"/>
    <col min="2098" max="2098" width="7.140625" style="2" customWidth="1"/>
    <col min="2099" max="2099" width="9.140625" style="2"/>
    <col min="2100" max="2100" width="7.42578125" style="2" customWidth="1"/>
    <col min="2101" max="2101" width="8" style="2" customWidth="1"/>
    <col min="2102" max="2102" width="7" style="2" customWidth="1"/>
    <col min="2103" max="2104" width="9.140625" style="2"/>
    <col min="2105" max="2105" width="3.7109375" style="2" customWidth="1"/>
    <col min="2106" max="2106" width="3.42578125" style="2" customWidth="1"/>
    <col min="2107" max="2305" width="9.140625" style="2"/>
    <col min="2306" max="2306" width="4.85546875" style="2" customWidth="1"/>
    <col min="2307" max="2307" width="7.140625" style="2" customWidth="1"/>
    <col min="2308" max="2308" width="9.140625" style="2"/>
    <col min="2309" max="2309" width="4.85546875" style="2" customWidth="1"/>
    <col min="2310" max="2310" width="3.7109375" style="2" customWidth="1"/>
    <col min="2311" max="2311" width="5.5703125" style="2" customWidth="1"/>
    <col min="2312" max="2312" width="5.85546875" style="2" customWidth="1"/>
    <col min="2313" max="2313" width="6.28515625" style="2" customWidth="1"/>
    <col min="2314" max="2314" width="5.5703125" style="2" customWidth="1"/>
    <col min="2315" max="2318" width="6.28515625" style="2" customWidth="1"/>
    <col min="2319" max="2319" width="4.140625" style="2" customWidth="1"/>
    <col min="2320" max="2320" width="6" style="2" customWidth="1"/>
    <col min="2321" max="2321" width="5.5703125" style="2" customWidth="1"/>
    <col min="2322" max="2322" width="4.85546875" style="2" customWidth="1"/>
    <col min="2323" max="2323" width="6.140625" style="2" customWidth="1"/>
    <col min="2324" max="2324" width="7.85546875" style="2" customWidth="1"/>
    <col min="2325" max="2325" width="2.7109375" style="2" customWidth="1"/>
    <col min="2326" max="2326" width="3.42578125" style="2" customWidth="1"/>
    <col min="2327" max="2327" width="3.140625" style="2" customWidth="1"/>
    <col min="2328" max="2328" width="3.5703125" style="2" customWidth="1"/>
    <col min="2329" max="2330" width="3.42578125" style="2" customWidth="1"/>
    <col min="2331" max="2331" width="5.7109375" style="2" customWidth="1"/>
    <col min="2332" max="2332" width="3.85546875" style="2" customWidth="1"/>
    <col min="2333" max="2333" width="5.5703125" style="2" customWidth="1"/>
    <col min="2334" max="2334" width="6" style="2" customWidth="1"/>
    <col min="2335" max="2335" width="4.28515625" style="2" customWidth="1"/>
    <col min="2336" max="2336" width="7.140625" style="2" customWidth="1"/>
    <col min="2337" max="2337" width="4.7109375" style="2" customWidth="1"/>
    <col min="2338" max="2338" width="4.140625" style="2" customWidth="1"/>
    <col min="2339" max="2339" width="3.28515625" style="2" customWidth="1"/>
    <col min="2340" max="2341" width="9.140625" style="2"/>
    <col min="2342" max="2342" width="7.5703125" style="2" customWidth="1"/>
    <col min="2343" max="2345" width="9.140625" style="2"/>
    <col min="2346" max="2346" width="7.7109375" style="2" customWidth="1"/>
    <col min="2347" max="2347" width="9.140625" style="2"/>
    <col min="2348" max="2348" width="9.28515625" style="2" customWidth="1"/>
    <col min="2349" max="2349" width="8.28515625" style="2" customWidth="1"/>
    <col min="2350" max="2350" width="7.5703125" style="2" customWidth="1"/>
    <col min="2351" max="2353" width="9.140625" style="2"/>
    <col min="2354" max="2354" width="7.140625" style="2" customWidth="1"/>
    <col min="2355" max="2355" width="9.140625" style="2"/>
    <col min="2356" max="2356" width="7.42578125" style="2" customWidth="1"/>
    <col min="2357" max="2357" width="8" style="2" customWidth="1"/>
    <col min="2358" max="2358" width="7" style="2" customWidth="1"/>
    <col min="2359" max="2360" width="9.140625" style="2"/>
    <col min="2361" max="2361" width="3.7109375" style="2" customWidth="1"/>
    <col min="2362" max="2362" width="3.42578125" style="2" customWidth="1"/>
    <col min="2363" max="2561" width="9.140625" style="2"/>
    <col min="2562" max="2562" width="4.85546875" style="2" customWidth="1"/>
    <col min="2563" max="2563" width="7.140625" style="2" customWidth="1"/>
    <col min="2564" max="2564" width="9.140625" style="2"/>
    <col min="2565" max="2565" width="4.85546875" style="2" customWidth="1"/>
    <col min="2566" max="2566" width="3.7109375" style="2" customWidth="1"/>
    <col min="2567" max="2567" width="5.5703125" style="2" customWidth="1"/>
    <col min="2568" max="2568" width="5.85546875" style="2" customWidth="1"/>
    <col min="2569" max="2569" width="6.28515625" style="2" customWidth="1"/>
    <col min="2570" max="2570" width="5.5703125" style="2" customWidth="1"/>
    <col min="2571" max="2574" width="6.28515625" style="2" customWidth="1"/>
    <col min="2575" max="2575" width="4.140625" style="2" customWidth="1"/>
    <col min="2576" max="2576" width="6" style="2" customWidth="1"/>
    <col min="2577" max="2577" width="5.5703125" style="2" customWidth="1"/>
    <col min="2578" max="2578" width="4.85546875" style="2" customWidth="1"/>
    <col min="2579" max="2579" width="6.140625" style="2" customWidth="1"/>
    <col min="2580" max="2580" width="7.85546875" style="2" customWidth="1"/>
    <col min="2581" max="2581" width="2.7109375" style="2" customWidth="1"/>
    <col min="2582" max="2582" width="3.42578125" style="2" customWidth="1"/>
    <col min="2583" max="2583" width="3.140625" style="2" customWidth="1"/>
    <col min="2584" max="2584" width="3.5703125" style="2" customWidth="1"/>
    <col min="2585" max="2586" width="3.42578125" style="2" customWidth="1"/>
    <col min="2587" max="2587" width="5.7109375" style="2" customWidth="1"/>
    <col min="2588" max="2588" width="3.85546875" style="2" customWidth="1"/>
    <col min="2589" max="2589" width="5.5703125" style="2" customWidth="1"/>
    <col min="2590" max="2590" width="6" style="2" customWidth="1"/>
    <col min="2591" max="2591" width="4.28515625" style="2" customWidth="1"/>
    <col min="2592" max="2592" width="7.140625" style="2" customWidth="1"/>
    <col min="2593" max="2593" width="4.7109375" style="2" customWidth="1"/>
    <col min="2594" max="2594" width="4.140625" style="2" customWidth="1"/>
    <col min="2595" max="2595" width="3.28515625" style="2" customWidth="1"/>
    <col min="2596" max="2597" width="9.140625" style="2"/>
    <col min="2598" max="2598" width="7.5703125" style="2" customWidth="1"/>
    <col min="2599" max="2601" width="9.140625" style="2"/>
    <col min="2602" max="2602" width="7.7109375" style="2" customWidth="1"/>
    <col min="2603" max="2603" width="9.140625" style="2"/>
    <col min="2604" max="2604" width="9.28515625" style="2" customWidth="1"/>
    <col min="2605" max="2605" width="8.28515625" style="2" customWidth="1"/>
    <col min="2606" max="2606" width="7.5703125" style="2" customWidth="1"/>
    <col min="2607" max="2609" width="9.140625" style="2"/>
    <col min="2610" max="2610" width="7.140625" style="2" customWidth="1"/>
    <col min="2611" max="2611" width="9.140625" style="2"/>
    <col min="2612" max="2612" width="7.42578125" style="2" customWidth="1"/>
    <col min="2613" max="2613" width="8" style="2" customWidth="1"/>
    <col min="2614" max="2614" width="7" style="2" customWidth="1"/>
    <col min="2615" max="2616" width="9.140625" style="2"/>
    <col min="2617" max="2617" width="3.7109375" style="2" customWidth="1"/>
    <col min="2618" max="2618" width="3.42578125" style="2" customWidth="1"/>
    <col min="2619" max="2817" width="9.140625" style="2"/>
    <col min="2818" max="2818" width="4.85546875" style="2" customWidth="1"/>
    <col min="2819" max="2819" width="7.140625" style="2" customWidth="1"/>
    <col min="2820" max="2820" width="9.140625" style="2"/>
    <col min="2821" max="2821" width="4.85546875" style="2" customWidth="1"/>
    <col min="2822" max="2822" width="3.7109375" style="2" customWidth="1"/>
    <col min="2823" max="2823" width="5.5703125" style="2" customWidth="1"/>
    <col min="2824" max="2824" width="5.85546875" style="2" customWidth="1"/>
    <col min="2825" max="2825" width="6.28515625" style="2" customWidth="1"/>
    <col min="2826" max="2826" width="5.5703125" style="2" customWidth="1"/>
    <col min="2827" max="2830" width="6.28515625" style="2" customWidth="1"/>
    <col min="2831" max="2831" width="4.140625" style="2" customWidth="1"/>
    <col min="2832" max="2832" width="6" style="2" customWidth="1"/>
    <col min="2833" max="2833" width="5.5703125" style="2" customWidth="1"/>
    <col min="2834" max="2834" width="4.85546875" style="2" customWidth="1"/>
    <col min="2835" max="2835" width="6.140625" style="2" customWidth="1"/>
    <col min="2836" max="2836" width="7.85546875" style="2" customWidth="1"/>
    <col min="2837" max="2837" width="2.7109375" style="2" customWidth="1"/>
    <col min="2838" max="2838" width="3.42578125" style="2" customWidth="1"/>
    <col min="2839" max="2839" width="3.140625" style="2" customWidth="1"/>
    <col min="2840" max="2840" width="3.5703125" style="2" customWidth="1"/>
    <col min="2841" max="2842" width="3.42578125" style="2" customWidth="1"/>
    <col min="2843" max="2843" width="5.7109375" style="2" customWidth="1"/>
    <col min="2844" max="2844" width="3.85546875" style="2" customWidth="1"/>
    <col min="2845" max="2845" width="5.5703125" style="2" customWidth="1"/>
    <col min="2846" max="2846" width="6" style="2" customWidth="1"/>
    <col min="2847" max="2847" width="4.28515625" style="2" customWidth="1"/>
    <col min="2848" max="2848" width="7.140625" style="2" customWidth="1"/>
    <col min="2849" max="2849" width="4.7109375" style="2" customWidth="1"/>
    <col min="2850" max="2850" width="4.140625" style="2" customWidth="1"/>
    <col min="2851" max="2851" width="3.28515625" style="2" customWidth="1"/>
    <col min="2852" max="2853" width="9.140625" style="2"/>
    <col min="2854" max="2854" width="7.5703125" style="2" customWidth="1"/>
    <col min="2855" max="2857" width="9.140625" style="2"/>
    <col min="2858" max="2858" width="7.7109375" style="2" customWidth="1"/>
    <col min="2859" max="2859" width="9.140625" style="2"/>
    <col min="2860" max="2860" width="9.28515625" style="2" customWidth="1"/>
    <col min="2861" max="2861" width="8.28515625" style="2" customWidth="1"/>
    <col min="2862" max="2862" width="7.5703125" style="2" customWidth="1"/>
    <col min="2863" max="2865" width="9.140625" style="2"/>
    <col min="2866" max="2866" width="7.140625" style="2" customWidth="1"/>
    <col min="2867" max="2867" width="9.140625" style="2"/>
    <col min="2868" max="2868" width="7.42578125" style="2" customWidth="1"/>
    <col min="2869" max="2869" width="8" style="2" customWidth="1"/>
    <col min="2870" max="2870" width="7" style="2" customWidth="1"/>
    <col min="2871" max="2872" width="9.140625" style="2"/>
    <col min="2873" max="2873" width="3.7109375" style="2" customWidth="1"/>
    <col min="2874" max="2874" width="3.42578125" style="2" customWidth="1"/>
    <col min="2875" max="3073" width="9.140625" style="2"/>
    <col min="3074" max="3074" width="4.85546875" style="2" customWidth="1"/>
    <col min="3075" max="3075" width="7.140625" style="2" customWidth="1"/>
    <col min="3076" max="3076" width="9.140625" style="2"/>
    <col min="3077" max="3077" width="4.85546875" style="2" customWidth="1"/>
    <col min="3078" max="3078" width="3.7109375" style="2" customWidth="1"/>
    <col min="3079" max="3079" width="5.5703125" style="2" customWidth="1"/>
    <col min="3080" max="3080" width="5.85546875" style="2" customWidth="1"/>
    <col min="3081" max="3081" width="6.28515625" style="2" customWidth="1"/>
    <col min="3082" max="3082" width="5.5703125" style="2" customWidth="1"/>
    <col min="3083" max="3086" width="6.28515625" style="2" customWidth="1"/>
    <col min="3087" max="3087" width="4.140625" style="2" customWidth="1"/>
    <col min="3088" max="3088" width="6" style="2" customWidth="1"/>
    <col min="3089" max="3089" width="5.5703125" style="2" customWidth="1"/>
    <col min="3090" max="3090" width="4.85546875" style="2" customWidth="1"/>
    <col min="3091" max="3091" width="6.140625" style="2" customWidth="1"/>
    <col min="3092" max="3092" width="7.85546875" style="2" customWidth="1"/>
    <col min="3093" max="3093" width="2.7109375" style="2" customWidth="1"/>
    <col min="3094" max="3094" width="3.42578125" style="2" customWidth="1"/>
    <col min="3095" max="3095" width="3.140625" style="2" customWidth="1"/>
    <col min="3096" max="3096" width="3.5703125" style="2" customWidth="1"/>
    <col min="3097" max="3098" width="3.42578125" style="2" customWidth="1"/>
    <col min="3099" max="3099" width="5.7109375" style="2" customWidth="1"/>
    <col min="3100" max="3100" width="3.85546875" style="2" customWidth="1"/>
    <col min="3101" max="3101" width="5.5703125" style="2" customWidth="1"/>
    <col min="3102" max="3102" width="6" style="2" customWidth="1"/>
    <col min="3103" max="3103" width="4.28515625" style="2" customWidth="1"/>
    <col min="3104" max="3104" width="7.140625" style="2" customWidth="1"/>
    <col min="3105" max="3105" width="4.7109375" style="2" customWidth="1"/>
    <col min="3106" max="3106" width="4.140625" style="2" customWidth="1"/>
    <col min="3107" max="3107" width="3.28515625" style="2" customWidth="1"/>
    <col min="3108" max="3109" width="9.140625" style="2"/>
    <col min="3110" max="3110" width="7.5703125" style="2" customWidth="1"/>
    <col min="3111" max="3113" width="9.140625" style="2"/>
    <col min="3114" max="3114" width="7.7109375" style="2" customWidth="1"/>
    <col min="3115" max="3115" width="9.140625" style="2"/>
    <col min="3116" max="3116" width="9.28515625" style="2" customWidth="1"/>
    <col min="3117" max="3117" width="8.28515625" style="2" customWidth="1"/>
    <col min="3118" max="3118" width="7.5703125" style="2" customWidth="1"/>
    <col min="3119" max="3121" width="9.140625" style="2"/>
    <col min="3122" max="3122" width="7.140625" style="2" customWidth="1"/>
    <col min="3123" max="3123" width="9.140625" style="2"/>
    <col min="3124" max="3124" width="7.42578125" style="2" customWidth="1"/>
    <col min="3125" max="3125" width="8" style="2" customWidth="1"/>
    <col min="3126" max="3126" width="7" style="2" customWidth="1"/>
    <col min="3127" max="3128" width="9.140625" style="2"/>
    <col min="3129" max="3129" width="3.7109375" style="2" customWidth="1"/>
    <col min="3130" max="3130" width="3.42578125" style="2" customWidth="1"/>
    <col min="3131" max="3329" width="9.140625" style="2"/>
    <col min="3330" max="3330" width="4.85546875" style="2" customWidth="1"/>
    <col min="3331" max="3331" width="7.140625" style="2" customWidth="1"/>
    <col min="3332" max="3332" width="9.140625" style="2"/>
    <col min="3333" max="3333" width="4.85546875" style="2" customWidth="1"/>
    <col min="3334" max="3334" width="3.7109375" style="2" customWidth="1"/>
    <col min="3335" max="3335" width="5.5703125" style="2" customWidth="1"/>
    <col min="3336" max="3336" width="5.85546875" style="2" customWidth="1"/>
    <col min="3337" max="3337" width="6.28515625" style="2" customWidth="1"/>
    <col min="3338" max="3338" width="5.5703125" style="2" customWidth="1"/>
    <col min="3339" max="3342" width="6.28515625" style="2" customWidth="1"/>
    <col min="3343" max="3343" width="4.140625" style="2" customWidth="1"/>
    <col min="3344" max="3344" width="6" style="2" customWidth="1"/>
    <col min="3345" max="3345" width="5.5703125" style="2" customWidth="1"/>
    <col min="3346" max="3346" width="4.85546875" style="2" customWidth="1"/>
    <col min="3347" max="3347" width="6.140625" style="2" customWidth="1"/>
    <col min="3348" max="3348" width="7.85546875" style="2" customWidth="1"/>
    <col min="3349" max="3349" width="2.7109375" style="2" customWidth="1"/>
    <col min="3350" max="3350" width="3.42578125" style="2" customWidth="1"/>
    <col min="3351" max="3351" width="3.140625" style="2" customWidth="1"/>
    <col min="3352" max="3352" width="3.5703125" style="2" customWidth="1"/>
    <col min="3353" max="3354" width="3.42578125" style="2" customWidth="1"/>
    <col min="3355" max="3355" width="5.7109375" style="2" customWidth="1"/>
    <col min="3356" max="3356" width="3.85546875" style="2" customWidth="1"/>
    <col min="3357" max="3357" width="5.5703125" style="2" customWidth="1"/>
    <col min="3358" max="3358" width="6" style="2" customWidth="1"/>
    <col min="3359" max="3359" width="4.28515625" style="2" customWidth="1"/>
    <col min="3360" max="3360" width="7.140625" style="2" customWidth="1"/>
    <col min="3361" max="3361" width="4.7109375" style="2" customWidth="1"/>
    <col min="3362" max="3362" width="4.140625" style="2" customWidth="1"/>
    <col min="3363" max="3363" width="3.28515625" style="2" customWidth="1"/>
    <col min="3364" max="3365" width="9.140625" style="2"/>
    <col min="3366" max="3366" width="7.5703125" style="2" customWidth="1"/>
    <col min="3367" max="3369" width="9.140625" style="2"/>
    <col min="3370" max="3370" width="7.7109375" style="2" customWidth="1"/>
    <col min="3371" max="3371" width="9.140625" style="2"/>
    <col min="3372" max="3372" width="9.28515625" style="2" customWidth="1"/>
    <col min="3373" max="3373" width="8.28515625" style="2" customWidth="1"/>
    <col min="3374" max="3374" width="7.5703125" style="2" customWidth="1"/>
    <col min="3375" max="3377" width="9.140625" style="2"/>
    <col min="3378" max="3378" width="7.140625" style="2" customWidth="1"/>
    <col min="3379" max="3379" width="9.140625" style="2"/>
    <col min="3380" max="3380" width="7.42578125" style="2" customWidth="1"/>
    <col min="3381" max="3381" width="8" style="2" customWidth="1"/>
    <col min="3382" max="3382" width="7" style="2" customWidth="1"/>
    <col min="3383" max="3384" width="9.140625" style="2"/>
    <col min="3385" max="3385" width="3.7109375" style="2" customWidth="1"/>
    <col min="3386" max="3386" width="3.42578125" style="2" customWidth="1"/>
    <col min="3387" max="3585" width="9.140625" style="2"/>
    <col min="3586" max="3586" width="4.85546875" style="2" customWidth="1"/>
    <col min="3587" max="3587" width="7.140625" style="2" customWidth="1"/>
    <col min="3588" max="3588" width="9.140625" style="2"/>
    <col min="3589" max="3589" width="4.85546875" style="2" customWidth="1"/>
    <col min="3590" max="3590" width="3.7109375" style="2" customWidth="1"/>
    <col min="3591" max="3591" width="5.5703125" style="2" customWidth="1"/>
    <col min="3592" max="3592" width="5.85546875" style="2" customWidth="1"/>
    <col min="3593" max="3593" width="6.28515625" style="2" customWidth="1"/>
    <col min="3594" max="3594" width="5.5703125" style="2" customWidth="1"/>
    <col min="3595" max="3598" width="6.28515625" style="2" customWidth="1"/>
    <col min="3599" max="3599" width="4.140625" style="2" customWidth="1"/>
    <col min="3600" max="3600" width="6" style="2" customWidth="1"/>
    <col min="3601" max="3601" width="5.5703125" style="2" customWidth="1"/>
    <col min="3602" max="3602" width="4.85546875" style="2" customWidth="1"/>
    <col min="3603" max="3603" width="6.140625" style="2" customWidth="1"/>
    <col min="3604" max="3604" width="7.85546875" style="2" customWidth="1"/>
    <col min="3605" max="3605" width="2.7109375" style="2" customWidth="1"/>
    <col min="3606" max="3606" width="3.42578125" style="2" customWidth="1"/>
    <col min="3607" max="3607" width="3.140625" style="2" customWidth="1"/>
    <col min="3608" max="3608" width="3.5703125" style="2" customWidth="1"/>
    <col min="3609" max="3610" width="3.42578125" style="2" customWidth="1"/>
    <col min="3611" max="3611" width="5.7109375" style="2" customWidth="1"/>
    <col min="3612" max="3612" width="3.85546875" style="2" customWidth="1"/>
    <col min="3613" max="3613" width="5.5703125" style="2" customWidth="1"/>
    <col min="3614" max="3614" width="6" style="2" customWidth="1"/>
    <col min="3615" max="3615" width="4.28515625" style="2" customWidth="1"/>
    <col min="3616" max="3616" width="7.140625" style="2" customWidth="1"/>
    <col min="3617" max="3617" width="4.7109375" style="2" customWidth="1"/>
    <col min="3618" max="3618" width="4.140625" style="2" customWidth="1"/>
    <col min="3619" max="3619" width="3.28515625" style="2" customWidth="1"/>
    <col min="3620" max="3621" width="9.140625" style="2"/>
    <col min="3622" max="3622" width="7.5703125" style="2" customWidth="1"/>
    <col min="3623" max="3625" width="9.140625" style="2"/>
    <col min="3626" max="3626" width="7.7109375" style="2" customWidth="1"/>
    <col min="3627" max="3627" width="9.140625" style="2"/>
    <col min="3628" max="3628" width="9.28515625" style="2" customWidth="1"/>
    <col min="3629" max="3629" width="8.28515625" style="2" customWidth="1"/>
    <col min="3630" max="3630" width="7.5703125" style="2" customWidth="1"/>
    <col min="3631" max="3633" width="9.140625" style="2"/>
    <col min="3634" max="3634" width="7.140625" style="2" customWidth="1"/>
    <col min="3635" max="3635" width="9.140625" style="2"/>
    <col min="3636" max="3636" width="7.42578125" style="2" customWidth="1"/>
    <col min="3637" max="3637" width="8" style="2" customWidth="1"/>
    <col min="3638" max="3638" width="7" style="2" customWidth="1"/>
    <col min="3639" max="3640" width="9.140625" style="2"/>
    <col min="3641" max="3641" width="3.7109375" style="2" customWidth="1"/>
    <col min="3642" max="3642" width="3.42578125" style="2" customWidth="1"/>
    <col min="3643" max="3841" width="9.140625" style="2"/>
    <col min="3842" max="3842" width="4.85546875" style="2" customWidth="1"/>
    <col min="3843" max="3843" width="7.140625" style="2" customWidth="1"/>
    <col min="3844" max="3844" width="9.140625" style="2"/>
    <col min="3845" max="3845" width="4.85546875" style="2" customWidth="1"/>
    <col min="3846" max="3846" width="3.7109375" style="2" customWidth="1"/>
    <col min="3847" max="3847" width="5.5703125" style="2" customWidth="1"/>
    <col min="3848" max="3848" width="5.85546875" style="2" customWidth="1"/>
    <col min="3849" max="3849" width="6.28515625" style="2" customWidth="1"/>
    <col min="3850" max="3850" width="5.5703125" style="2" customWidth="1"/>
    <col min="3851" max="3854" width="6.28515625" style="2" customWidth="1"/>
    <col min="3855" max="3855" width="4.140625" style="2" customWidth="1"/>
    <col min="3856" max="3856" width="6" style="2" customWidth="1"/>
    <col min="3857" max="3857" width="5.5703125" style="2" customWidth="1"/>
    <col min="3858" max="3858" width="4.85546875" style="2" customWidth="1"/>
    <col min="3859" max="3859" width="6.140625" style="2" customWidth="1"/>
    <col min="3860" max="3860" width="7.85546875" style="2" customWidth="1"/>
    <col min="3861" max="3861" width="2.7109375" style="2" customWidth="1"/>
    <col min="3862" max="3862" width="3.42578125" style="2" customWidth="1"/>
    <col min="3863" max="3863" width="3.140625" style="2" customWidth="1"/>
    <col min="3864" max="3864" width="3.5703125" style="2" customWidth="1"/>
    <col min="3865" max="3866" width="3.42578125" style="2" customWidth="1"/>
    <col min="3867" max="3867" width="5.7109375" style="2" customWidth="1"/>
    <col min="3868" max="3868" width="3.85546875" style="2" customWidth="1"/>
    <col min="3869" max="3869" width="5.5703125" style="2" customWidth="1"/>
    <col min="3870" max="3870" width="6" style="2" customWidth="1"/>
    <col min="3871" max="3871" width="4.28515625" style="2" customWidth="1"/>
    <col min="3872" max="3872" width="7.140625" style="2" customWidth="1"/>
    <col min="3873" max="3873" width="4.7109375" style="2" customWidth="1"/>
    <col min="3874" max="3874" width="4.140625" style="2" customWidth="1"/>
    <col min="3875" max="3875" width="3.28515625" style="2" customWidth="1"/>
    <col min="3876" max="3877" width="9.140625" style="2"/>
    <col min="3878" max="3878" width="7.5703125" style="2" customWidth="1"/>
    <col min="3879" max="3881" width="9.140625" style="2"/>
    <col min="3882" max="3882" width="7.7109375" style="2" customWidth="1"/>
    <col min="3883" max="3883" width="9.140625" style="2"/>
    <col min="3884" max="3884" width="9.28515625" style="2" customWidth="1"/>
    <col min="3885" max="3885" width="8.28515625" style="2" customWidth="1"/>
    <col min="3886" max="3886" width="7.5703125" style="2" customWidth="1"/>
    <col min="3887" max="3889" width="9.140625" style="2"/>
    <col min="3890" max="3890" width="7.140625" style="2" customWidth="1"/>
    <col min="3891" max="3891" width="9.140625" style="2"/>
    <col min="3892" max="3892" width="7.42578125" style="2" customWidth="1"/>
    <col min="3893" max="3893" width="8" style="2" customWidth="1"/>
    <col min="3894" max="3894" width="7" style="2" customWidth="1"/>
    <col min="3895" max="3896" width="9.140625" style="2"/>
    <col min="3897" max="3897" width="3.7109375" style="2" customWidth="1"/>
    <col min="3898" max="3898" width="3.42578125" style="2" customWidth="1"/>
    <col min="3899" max="4097" width="9.140625" style="2"/>
    <col min="4098" max="4098" width="4.85546875" style="2" customWidth="1"/>
    <col min="4099" max="4099" width="7.140625" style="2" customWidth="1"/>
    <col min="4100" max="4100" width="9.140625" style="2"/>
    <col min="4101" max="4101" width="4.85546875" style="2" customWidth="1"/>
    <col min="4102" max="4102" width="3.7109375" style="2" customWidth="1"/>
    <col min="4103" max="4103" width="5.5703125" style="2" customWidth="1"/>
    <col min="4104" max="4104" width="5.85546875" style="2" customWidth="1"/>
    <col min="4105" max="4105" width="6.28515625" style="2" customWidth="1"/>
    <col min="4106" max="4106" width="5.5703125" style="2" customWidth="1"/>
    <col min="4107" max="4110" width="6.28515625" style="2" customWidth="1"/>
    <col min="4111" max="4111" width="4.140625" style="2" customWidth="1"/>
    <col min="4112" max="4112" width="6" style="2" customWidth="1"/>
    <col min="4113" max="4113" width="5.5703125" style="2" customWidth="1"/>
    <col min="4114" max="4114" width="4.85546875" style="2" customWidth="1"/>
    <col min="4115" max="4115" width="6.140625" style="2" customWidth="1"/>
    <col min="4116" max="4116" width="7.85546875" style="2" customWidth="1"/>
    <col min="4117" max="4117" width="2.7109375" style="2" customWidth="1"/>
    <col min="4118" max="4118" width="3.42578125" style="2" customWidth="1"/>
    <col min="4119" max="4119" width="3.140625" style="2" customWidth="1"/>
    <col min="4120" max="4120" width="3.5703125" style="2" customWidth="1"/>
    <col min="4121" max="4122" width="3.42578125" style="2" customWidth="1"/>
    <col min="4123" max="4123" width="5.7109375" style="2" customWidth="1"/>
    <col min="4124" max="4124" width="3.85546875" style="2" customWidth="1"/>
    <col min="4125" max="4125" width="5.5703125" style="2" customWidth="1"/>
    <col min="4126" max="4126" width="6" style="2" customWidth="1"/>
    <col min="4127" max="4127" width="4.28515625" style="2" customWidth="1"/>
    <col min="4128" max="4128" width="7.140625" style="2" customWidth="1"/>
    <col min="4129" max="4129" width="4.7109375" style="2" customWidth="1"/>
    <col min="4130" max="4130" width="4.140625" style="2" customWidth="1"/>
    <col min="4131" max="4131" width="3.28515625" style="2" customWidth="1"/>
    <col min="4132" max="4133" width="9.140625" style="2"/>
    <col min="4134" max="4134" width="7.5703125" style="2" customWidth="1"/>
    <col min="4135" max="4137" width="9.140625" style="2"/>
    <col min="4138" max="4138" width="7.7109375" style="2" customWidth="1"/>
    <col min="4139" max="4139" width="9.140625" style="2"/>
    <col min="4140" max="4140" width="9.28515625" style="2" customWidth="1"/>
    <col min="4141" max="4141" width="8.28515625" style="2" customWidth="1"/>
    <col min="4142" max="4142" width="7.5703125" style="2" customWidth="1"/>
    <col min="4143" max="4145" width="9.140625" style="2"/>
    <col min="4146" max="4146" width="7.140625" style="2" customWidth="1"/>
    <col min="4147" max="4147" width="9.140625" style="2"/>
    <col min="4148" max="4148" width="7.42578125" style="2" customWidth="1"/>
    <col min="4149" max="4149" width="8" style="2" customWidth="1"/>
    <col min="4150" max="4150" width="7" style="2" customWidth="1"/>
    <col min="4151" max="4152" width="9.140625" style="2"/>
    <col min="4153" max="4153" width="3.7109375" style="2" customWidth="1"/>
    <col min="4154" max="4154" width="3.42578125" style="2" customWidth="1"/>
    <col min="4155" max="4353" width="9.140625" style="2"/>
    <col min="4354" max="4354" width="4.85546875" style="2" customWidth="1"/>
    <col min="4355" max="4355" width="7.140625" style="2" customWidth="1"/>
    <col min="4356" max="4356" width="9.140625" style="2"/>
    <col min="4357" max="4357" width="4.85546875" style="2" customWidth="1"/>
    <col min="4358" max="4358" width="3.7109375" style="2" customWidth="1"/>
    <col min="4359" max="4359" width="5.5703125" style="2" customWidth="1"/>
    <col min="4360" max="4360" width="5.85546875" style="2" customWidth="1"/>
    <col min="4361" max="4361" width="6.28515625" style="2" customWidth="1"/>
    <col min="4362" max="4362" width="5.5703125" style="2" customWidth="1"/>
    <col min="4363" max="4366" width="6.28515625" style="2" customWidth="1"/>
    <col min="4367" max="4367" width="4.140625" style="2" customWidth="1"/>
    <col min="4368" max="4368" width="6" style="2" customWidth="1"/>
    <col min="4369" max="4369" width="5.5703125" style="2" customWidth="1"/>
    <col min="4370" max="4370" width="4.85546875" style="2" customWidth="1"/>
    <col min="4371" max="4371" width="6.140625" style="2" customWidth="1"/>
    <col min="4372" max="4372" width="7.85546875" style="2" customWidth="1"/>
    <col min="4373" max="4373" width="2.7109375" style="2" customWidth="1"/>
    <col min="4374" max="4374" width="3.42578125" style="2" customWidth="1"/>
    <col min="4375" max="4375" width="3.140625" style="2" customWidth="1"/>
    <col min="4376" max="4376" width="3.5703125" style="2" customWidth="1"/>
    <col min="4377" max="4378" width="3.42578125" style="2" customWidth="1"/>
    <col min="4379" max="4379" width="5.7109375" style="2" customWidth="1"/>
    <col min="4380" max="4380" width="3.85546875" style="2" customWidth="1"/>
    <col min="4381" max="4381" width="5.5703125" style="2" customWidth="1"/>
    <col min="4382" max="4382" width="6" style="2" customWidth="1"/>
    <col min="4383" max="4383" width="4.28515625" style="2" customWidth="1"/>
    <col min="4384" max="4384" width="7.140625" style="2" customWidth="1"/>
    <col min="4385" max="4385" width="4.7109375" style="2" customWidth="1"/>
    <col min="4386" max="4386" width="4.140625" style="2" customWidth="1"/>
    <col min="4387" max="4387" width="3.28515625" style="2" customWidth="1"/>
    <col min="4388" max="4389" width="9.140625" style="2"/>
    <col min="4390" max="4390" width="7.5703125" style="2" customWidth="1"/>
    <col min="4391" max="4393" width="9.140625" style="2"/>
    <col min="4394" max="4394" width="7.7109375" style="2" customWidth="1"/>
    <col min="4395" max="4395" width="9.140625" style="2"/>
    <col min="4396" max="4396" width="9.28515625" style="2" customWidth="1"/>
    <col min="4397" max="4397" width="8.28515625" style="2" customWidth="1"/>
    <col min="4398" max="4398" width="7.5703125" style="2" customWidth="1"/>
    <col min="4399" max="4401" width="9.140625" style="2"/>
    <col min="4402" max="4402" width="7.140625" style="2" customWidth="1"/>
    <col min="4403" max="4403" width="9.140625" style="2"/>
    <col min="4404" max="4404" width="7.42578125" style="2" customWidth="1"/>
    <col min="4405" max="4405" width="8" style="2" customWidth="1"/>
    <col min="4406" max="4406" width="7" style="2" customWidth="1"/>
    <col min="4407" max="4408" width="9.140625" style="2"/>
    <col min="4409" max="4409" width="3.7109375" style="2" customWidth="1"/>
    <col min="4410" max="4410" width="3.42578125" style="2" customWidth="1"/>
    <col min="4411" max="4609" width="9.140625" style="2"/>
    <col min="4610" max="4610" width="4.85546875" style="2" customWidth="1"/>
    <col min="4611" max="4611" width="7.140625" style="2" customWidth="1"/>
    <col min="4612" max="4612" width="9.140625" style="2"/>
    <col min="4613" max="4613" width="4.85546875" style="2" customWidth="1"/>
    <col min="4614" max="4614" width="3.7109375" style="2" customWidth="1"/>
    <col min="4615" max="4615" width="5.5703125" style="2" customWidth="1"/>
    <col min="4616" max="4616" width="5.85546875" style="2" customWidth="1"/>
    <col min="4617" max="4617" width="6.28515625" style="2" customWidth="1"/>
    <col min="4618" max="4618" width="5.5703125" style="2" customWidth="1"/>
    <col min="4619" max="4622" width="6.28515625" style="2" customWidth="1"/>
    <col min="4623" max="4623" width="4.140625" style="2" customWidth="1"/>
    <col min="4624" max="4624" width="6" style="2" customWidth="1"/>
    <col min="4625" max="4625" width="5.5703125" style="2" customWidth="1"/>
    <col min="4626" max="4626" width="4.85546875" style="2" customWidth="1"/>
    <col min="4627" max="4627" width="6.140625" style="2" customWidth="1"/>
    <col min="4628" max="4628" width="7.85546875" style="2" customWidth="1"/>
    <col min="4629" max="4629" width="2.7109375" style="2" customWidth="1"/>
    <col min="4630" max="4630" width="3.42578125" style="2" customWidth="1"/>
    <col min="4631" max="4631" width="3.140625" style="2" customWidth="1"/>
    <col min="4632" max="4632" width="3.5703125" style="2" customWidth="1"/>
    <col min="4633" max="4634" width="3.42578125" style="2" customWidth="1"/>
    <col min="4635" max="4635" width="5.7109375" style="2" customWidth="1"/>
    <col min="4636" max="4636" width="3.85546875" style="2" customWidth="1"/>
    <col min="4637" max="4637" width="5.5703125" style="2" customWidth="1"/>
    <col min="4638" max="4638" width="6" style="2" customWidth="1"/>
    <col min="4639" max="4639" width="4.28515625" style="2" customWidth="1"/>
    <col min="4640" max="4640" width="7.140625" style="2" customWidth="1"/>
    <col min="4641" max="4641" width="4.7109375" style="2" customWidth="1"/>
    <col min="4642" max="4642" width="4.140625" style="2" customWidth="1"/>
    <col min="4643" max="4643" width="3.28515625" style="2" customWidth="1"/>
    <col min="4644" max="4645" width="9.140625" style="2"/>
    <col min="4646" max="4646" width="7.5703125" style="2" customWidth="1"/>
    <col min="4647" max="4649" width="9.140625" style="2"/>
    <col min="4650" max="4650" width="7.7109375" style="2" customWidth="1"/>
    <col min="4651" max="4651" width="9.140625" style="2"/>
    <col min="4652" max="4652" width="9.28515625" style="2" customWidth="1"/>
    <col min="4653" max="4653" width="8.28515625" style="2" customWidth="1"/>
    <col min="4654" max="4654" width="7.5703125" style="2" customWidth="1"/>
    <col min="4655" max="4657" width="9.140625" style="2"/>
    <col min="4658" max="4658" width="7.140625" style="2" customWidth="1"/>
    <col min="4659" max="4659" width="9.140625" style="2"/>
    <col min="4660" max="4660" width="7.42578125" style="2" customWidth="1"/>
    <col min="4661" max="4661" width="8" style="2" customWidth="1"/>
    <col min="4662" max="4662" width="7" style="2" customWidth="1"/>
    <col min="4663" max="4664" width="9.140625" style="2"/>
    <col min="4665" max="4665" width="3.7109375" style="2" customWidth="1"/>
    <col min="4666" max="4666" width="3.42578125" style="2" customWidth="1"/>
    <col min="4667" max="4865" width="9.140625" style="2"/>
    <col min="4866" max="4866" width="4.85546875" style="2" customWidth="1"/>
    <col min="4867" max="4867" width="7.140625" style="2" customWidth="1"/>
    <col min="4868" max="4868" width="9.140625" style="2"/>
    <col min="4869" max="4869" width="4.85546875" style="2" customWidth="1"/>
    <col min="4870" max="4870" width="3.7109375" style="2" customWidth="1"/>
    <col min="4871" max="4871" width="5.5703125" style="2" customWidth="1"/>
    <col min="4872" max="4872" width="5.85546875" style="2" customWidth="1"/>
    <col min="4873" max="4873" width="6.28515625" style="2" customWidth="1"/>
    <col min="4874" max="4874" width="5.5703125" style="2" customWidth="1"/>
    <col min="4875" max="4878" width="6.28515625" style="2" customWidth="1"/>
    <col min="4879" max="4879" width="4.140625" style="2" customWidth="1"/>
    <col min="4880" max="4880" width="6" style="2" customWidth="1"/>
    <col min="4881" max="4881" width="5.5703125" style="2" customWidth="1"/>
    <col min="4882" max="4882" width="4.85546875" style="2" customWidth="1"/>
    <col min="4883" max="4883" width="6.140625" style="2" customWidth="1"/>
    <col min="4884" max="4884" width="7.85546875" style="2" customWidth="1"/>
    <col min="4885" max="4885" width="2.7109375" style="2" customWidth="1"/>
    <col min="4886" max="4886" width="3.42578125" style="2" customWidth="1"/>
    <col min="4887" max="4887" width="3.140625" style="2" customWidth="1"/>
    <col min="4888" max="4888" width="3.5703125" style="2" customWidth="1"/>
    <col min="4889" max="4890" width="3.42578125" style="2" customWidth="1"/>
    <col min="4891" max="4891" width="5.7109375" style="2" customWidth="1"/>
    <col min="4892" max="4892" width="3.85546875" style="2" customWidth="1"/>
    <col min="4893" max="4893" width="5.5703125" style="2" customWidth="1"/>
    <col min="4894" max="4894" width="6" style="2" customWidth="1"/>
    <col min="4895" max="4895" width="4.28515625" style="2" customWidth="1"/>
    <col min="4896" max="4896" width="7.140625" style="2" customWidth="1"/>
    <col min="4897" max="4897" width="4.7109375" style="2" customWidth="1"/>
    <col min="4898" max="4898" width="4.140625" style="2" customWidth="1"/>
    <col min="4899" max="4899" width="3.28515625" style="2" customWidth="1"/>
    <col min="4900" max="4901" width="9.140625" style="2"/>
    <col min="4902" max="4902" width="7.5703125" style="2" customWidth="1"/>
    <col min="4903" max="4905" width="9.140625" style="2"/>
    <col min="4906" max="4906" width="7.7109375" style="2" customWidth="1"/>
    <col min="4907" max="4907" width="9.140625" style="2"/>
    <col min="4908" max="4908" width="9.28515625" style="2" customWidth="1"/>
    <col min="4909" max="4909" width="8.28515625" style="2" customWidth="1"/>
    <col min="4910" max="4910" width="7.5703125" style="2" customWidth="1"/>
    <col min="4911" max="4913" width="9.140625" style="2"/>
    <col min="4914" max="4914" width="7.140625" style="2" customWidth="1"/>
    <col min="4915" max="4915" width="9.140625" style="2"/>
    <col min="4916" max="4916" width="7.42578125" style="2" customWidth="1"/>
    <col min="4917" max="4917" width="8" style="2" customWidth="1"/>
    <col min="4918" max="4918" width="7" style="2" customWidth="1"/>
    <col min="4919" max="4920" width="9.140625" style="2"/>
    <col min="4921" max="4921" width="3.7109375" style="2" customWidth="1"/>
    <col min="4922" max="4922" width="3.42578125" style="2" customWidth="1"/>
    <col min="4923" max="5121" width="9.140625" style="2"/>
    <col min="5122" max="5122" width="4.85546875" style="2" customWidth="1"/>
    <col min="5123" max="5123" width="7.140625" style="2" customWidth="1"/>
    <col min="5124" max="5124" width="9.140625" style="2"/>
    <col min="5125" max="5125" width="4.85546875" style="2" customWidth="1"/>
    <col min="5126" max="5126" width="3.7109375" style="2" customWidth="1"/>
    <col min="5127" max="5127" width="5.5703125" style="2" customWidth="1"/>
    <col min="5128" max="5128" width="5.85546875" style="2" customWidth="1"/>
    <col min="5129" max="5129" width="6.28515625" style="2" customWidth="1"/>
    <col min="5130" max="5130" width="5.5703125" style="2" customWidth="1"/>
    <col min="5131" max="5134" width="6.28515625" style="2" customWidth="1"/>
    <col min="5135" max="5135" width="4.140625" style="2" customWidth="1"/>
    <col min="5136" max="5136" width="6" style="2" customWidth="1"/>
    <col min="5137" max="5137" width="5.5703125" style="2" customWidth="1"/>
    <col min="5138" max="5138" width="4.85546875" style="2" customWidth="1"/>
    <col min="5139" max="5139" width="6.140625" style="2" customWidth="1"/>
    <col min="5140" max="5140" width="7.85546875" style="2" customWidth="1"/>
    <col min="5141" max="5141" width="2.7109375" style="2" customWidth="1"/>
    <col min="5142" max="5142" width="3.42578125" style="2" customWidth="1"/>
    <col min="5143" max="5143" width="3.140625" style="2" customWidth="1"/>
    <col min="5144" max="5144" width="3.5703125" style="2" customWidth="1"/>
    <col min="5145" max="5146" width="3.42578125" style="2" customWidth="1"/>
    <col min="5147" max="5147" width="5.7109375" style="2" customWidth="1"/>
    <col min="5148" max="5148" width="3.85546875" style="2" customWidth="1"/>
    <col min="5149" max="5149" width="5.5703125" style="2" customWidth="1"/>
    <col min="5150" max="5150" width="6" style="2" customWidth="1"/>
    <col min="5151" max="5151" width="4.28515625" style="2" customWidth="1"/>
    <col min="5152" max="5152" width="7.140625" style="2" customWidth="1"/>
    <col min="5153" max="5153" width="4.7109375" style="2" customWidth="1"/>
    <col min="5154" max="5154" width="4.140625" style="2" customWidth="1"/>
    <col min="5155" max="5155" width="3.28515625" style="2" customWidth="1"/>
    <col min="5156" max="5157" width="9.140625" style="2"/>
    <col min="5158" max="5158" width="7.5703125" style="2" customWidth="1"/>
    <col min="5159" max="5161" width="9.140625" style="2"/>
    <col min="5162" max="5162" width="7.7109375" style="2" customWidth="1"/>
    <col min="5163" max="5163" width="9.140625" style="2"/>
    <col min="5164" max="5164" width="9.28515625" style="2" customWidth="1"/>
    <col min="5165" max="5165" width="8.28515625" style="2" customWidth="1"/>
    <col min="5166" max="5166" width="7.5703125" style="2" customWidth="1"/>
    <col min="5167" max="5169" width="9.140625" style="2"/>
    <col min="5170" max="5170" width="7.140625" style="2" customWidth="1"/>
    <col min="5171" max="5171" width="9.140625" style="2"/>
    <col min="5172" max="5172" width="7.42578125" style="2" customWidth="1"/>
    <col min="5173" max="5173" width="8" style="2" customWidth="1"/>
    <col min="5174" max="5174" width="7" style="2" customWidth="1"/>
    <col min="5175" max="5176" width="9.140625" style="2"/>
    <col min="5177" max="5177" width="3.7109375" style="2" customWidth="1"/>
    <col min="5178" max="5178" width="3.42578125" style="2" customWidth="1"/>
    <col min="5179" max="5377" width="9.140625" style="2"/>
    <col min="5378" max="5378" width="4.85546875" style="2" customWidth="1"/>
    <col min="5379" max="5379" width="7.140625" style="2" customWidth="1"/>
    <col min="5380" max="5380" width="9.140625" style="2"/>
    <col min="5381" max="5381" width="4.85546875" style="2" customWidth="1"/>
    <col min="5382" max="5382" width="3.7109375" style="2" customWidth="1"/>
    <col min="5383" max="5383" width="5.5703125" style="2" customWidth="1"/>
    <col min="5384" max="5384" width="5.85546875" style="2" customWidth="1"/>
    <col min="5385" max="5385" width="6.28515625" style="2" customWidth="1"/>
    <col min="5386" max="5386" width="5.5703125" style="2" customWidth="1"/>
    <col min="5387" max="5390" width="6.28515625" style="2" customWidth="1"/>
    <col min="5391" max="5391" width="4.140625" style="2" customWidth="1"/>
    <col min="5392" max="5392" width="6" style="2" customWidth="1"/>
    <col min="5393" max="5393" width="5.5703125" style="2" customWidth="1"/>
    <col min="5394" max="5394" width="4.85546875" style="2" customWidth="1"/>
    <col min="5395" max="5395" width="6.140625" style="2" customWidth="1"/>
    <col min="5396" max="5396" width="7.85546875" style="2" customWidth="1"/>
    <col min="5397" max="5397" width="2.7109375" style="2" customWidth="1"/>
    <col min="5398" max="5398" width="3.42578125" style="2" customWidth="1"/>
    <col min="5399" max="5399" width="3.140625" style="2" customWidth="1"/>
    <col min="5400" max="5400" width="3.5703125" style="2" customWidth="1"/>
    <col min="5401" max="5402" width="3.42578125" style="2" customWidth="1"/>
    <col min="5403" max="5403" width="5.7109375" style="2" customWidth="1"/>
    <col min="5404" max="5404" width="3.85546875" style="2" customWidth="1"/>
    <col min="5405" max="5405" width="5.5703125" style="2" customWidth="1"/>
    <col min="5406" max="5406" width="6" style="2" customWidth="1"/>
    <col min="5407" max="5407" width="4.28515625" style="2" customWidth="1"/>
    <col min="5408" max="5408" width="7.140625" style="2" customWidth="1"/>
    <col min="5409" max="5409" width="4.7109375" style="2" customWidth="1"/>
    <col min="5410" max="5410" width="4.140625" style="2" customWidth="1"/>
    <col min="5411" max="5411" width="3.28515625" style="2" customWidth="1"/>
    <col min="5412" max="5413" width="9.140625" style="2"/>
    <col min="5414" max="5414" width="7.5703125" style="2" customWidth="1"/>
    <col min="5415" max="5417" width="9.140625" style="2"/>
    <col min="5418" max="5418" width="7.7109375" style="2" customWidth="1"/>
    <col min="5419" max="5419" width="9.140625" style="2"/>
    <col min="5420" max="5420" width="9.28515625" style="2" customWidth="1"/>
    <col min="5421" max="5421" width="8.28515625" style="2" customWidth="1"/>
    <col min="5422" max="5422" width="7.5703125" style="2" customWidth="1"/>
    <col min="5423" max="5425" width="9.140625" style="2"/>
    <col min="5426" max="5426" width="7.140625" style="2" customWidth="1"/>
    <col min="5427" max="5427" width="9.140625" style="2"/>
    <col min="5428" max="5428" width="7.42578125" style="2" customWidth="1"/>
    <col min="5429" max="5429" width="8" style="2" customWidth="1"/>
    <col min="5430" max="5430" width="7" style="2" customWidth="1"/>
    <col min="5431" max="5432" width="9.140625" style="2"/>
    <col min="5433" max="5433" width="3.7109375" style="2" customWidth="1"/>
    <col min="5434" max="5434" width="3.42578125" style="2" customWidth="1"/>
    <col min="5435" max="5633" width="9.140625" style="2"/>
    <col min="5634" max="5634" width="4.85546875" style="2" customWidth="1"/>
    <col min="5635" max="5635" width="7.140625" style="2" customWidth="1"/>
    <col min="5636" max="5636" width="9.140625" style="2"/>
    <col min="5637" max="5637" width="4.85546875" style="2" customWidth="1"/>
    <col min="5638" max="5638" width="3.7109375" style="2" customWidth="1"/>
    <col min="5639" max="5639" width="5.5703125" style="2" customWidth="1"/>
    <col min="5640" max="5640" width="5.85546875" style="2" customWidth="1"/>
    <col min="5641" max="5641" width="6.28515625" style="2" customWidth="1"/>
    <col min="5642" max="5642" width="5.5703125" style="2" customWidth="1"/>
    <col min="5643" max="5646" width="6.28515625" style="2" customWidth="1"/>
    <col min="5647" max="5647" width="4.140625" style="2" customWidth="1"/>
    <col min="5648" max="5648" width="6" style="2" customWidth="1"/>
    <col min="5649" max="5649" width="5.5703125" style="2" customWidth="1"/>
    <col min="5650" max="5650" width="4.85546875" style="2" customWidth="1"/>
    <col min="5651" max="5651" width="6.140625" style="2" customWidth="1"/>
    <col min="5652" max="5652" width="7.85546875" style="2" customWidth="1"/>
    <col min="5653" max="5653" width="2.7109375" style="2" customWidth="1"/>
    <col min="5654" max="5654" width="3.42578125" style="2" customWidth="1"/>
    <col min="5655" max="5655" width="3.140625" style="2" customWidth="1"/>
    <col min="5656" max="5656" width="3.5703125" style="2" customWidth="1"/>
    <col min="5657" max="5658" width="3.42578125" style="2" customWidth="1"/>
    <col min="5659" max="5659" width="5.7109375" style="2" customWidth="1"/>
    <col min="5660" max="5660" width="3.85546875" style="2" customWidth="1"/>
    <col min="5661" max="5661" width="5.5703125" style="2" customWidth="1"/>
    <col min="5662" max="5662" width="6" style="2" customWidth="1"/>
    <col min="5663" max="5663" width="4.28515625" style="2" customWidth="1"/>
    <col min="5664" max="5664" width="7.140625" style="2" customWidth="1"/>
    <col min="5665" max="5665" width="4.7109375" style="2" customWidth="1"/>
    <col min="5666" max="5666" width="4.140625" style="2" customWidth="1"/>
    <col min="5667" max="5667" width="3.28515625" style="2" customWidth="1"/>
    <col min="5668" max="5669" width="9.140625" style="2"/>
    <col min="5670" max="5670" width="7.5703125" style="2" customWidth="1"/>
    <col min="5671" max="5673" width="9.140625" style="2"/>
    <col min="5674" max="5674" width="7.7109375" style="2" customWidth="1"/>
    <col min="5675" max="5675" width="9.140625" style="2"/>
    <col min="5676" max="5676" width="9.28515625" style="2" customWidth="1"/>
    <col min="5677" max="5677" width="8.28515625" style="2" customWidth="1"/>
    <col min="5678" max="5678" width="7.5703125" style="2" customWidth="1"/>
    <col min="5679" max="5681" width="9.140625" style="2"/>
    <col min="5682" max="5682" width="7.140625" style="2" customWidth="1"/>
    <col min="5683" max="5683" width="9.140625" style="2"/>
    <col min="5684" max="5684" width="7.42578125" style="2" customWidth="1"/>
    <col min="5685" max="5685" width="8" style="2" customWidth="1"/>
    <col min="5686" max="5686" width="7" style="2" customWidth="1"/>
    <col min="5687" max="5688" width="9.140625" style="2"/>
    <col min="5689" max="5689" width="3.7109375" style="2" customWidth="1"/>
    <col min="5690" max="5690" width="3.42578125" style="2" customWidth="1"/>
    <col min="5691" max="5889" width="9.140625" style="2"/>
    <col min="5890" max="5890" width="4.85546875" style="2" customWidth="1"/>
    <col min="5891" max="5891" width="7.140625" style="2" customWidth="1"/>
    <col min="5892" max="5892" width="9.140625" style="2"/>
    <col min="5893" max="5893" width="4.85546875" style="2" customWidth="1"/>
    <col min="5894" max="5894" width="3.7109375" style="2" customWidth="1"/>
    <col min="5895" max="5895" width="5.5703125" style="2" customWidth="1"/>
    <col min="5896" max="5896" width="5.85546875" style="2" customWidth="1"/>
    <col min="5897" max="5897" width="6.28515625" style="2" customWidth="1"/>
    <col min="5898" max="5898" width="5.5703125" style="2" customWidth="1"/>
    <col min="5899" max="5902" width="6.28515625" style="2" customWidth="1"/>
    <col min="5903" max="5903" width="4.140625" style="2" customWidth="1"/>
    <col min="5904" max="5904" width="6" style="2" customWidth="1"/>
    <col min="5905" max="5905" width="5.5703125" style="2" customWidth="1"/>
    <col min="5906" max="5906" width="4.85546875" style="2" customWidth="1"/>
    <col min="5907" max="5907" width="6.140625" style="2" customWidth="1"/>
    <col min="5908" max="5908" width="7.85546875" style="2" customWidth="1"/>
    <col min="5909" max="5909" width="2.7109375" style="2" customWidth="1"/>
    <col min="5910" max="5910" width="3.42578125" style="2" customWidth="1"/>
    <col min="5911" max="5911" width="3.140625" style="2" customWidth="1"/>
    <col min="5912" max="5912" width="3.5703125" style="2" customWidth="1"/>
    <col min="5913" max="5914" width="3.42578125" style="2" customWidth="1"/>
    <col min="5915" max="5915" width="5.7109375" style="2" customWidth="1"/>
    <col min="5916" max="5916" width="3.85546875" style="2" customWidth="1"/>
    <col min="5917" max="5917" width="5.5703125" style="2" customWidth="1"/>
    <col min="5918" max="5918" width="6" style="2" customWidth="1"/>
    <col min="5919" max="5919" width="4.28515625" style="2" customWidth="1"/>
    <col min="5920" max="5920" width="7.140625" style="2" customWidth="1"/>
    <col min="5921" max="5921" width="4.7109375" style="2" customWidth="1"/>
    <col min="5922" max="5922" width="4.140625" style="2" customWidth="1"/>
    <col min="5923" max="5923" width="3.28515625" style="2" customWidth="1"/>
    <col min="5924" max="5925" width="9.140625" style="2"/>
    <col min="5926" max="5926" width="7.5703125" style="2" customWidth="1"/>
    <col min="5927" max="5929" width="9.140625" style="2"/>
    <col min="5930" max="5930" width="7.7109375" style="2" customWidth="1"/>
    <col min="5931" max="5931" width="9.140625" style="2"/>
    <col min="5932" max="5932" width="9.28515625" style="2" customWidth="1"/>
    <col min="5933" max="5933" width="8.28515625" style="2" customWidth="1"/>
    <col min="5934" max="5934" width="7.5703125" style="2" customWidth="1"/>
    <col min="5935" max="5937" width="9.140625" style="2"/>
    <col min="5938" max="5938" width="7.140625" style="2" customWidth="1"/>
    <col min="5939" max="5939" width="9.140625" style="2"/>
    <col min="5940" max="5940" width="7.42578125" style="2" customWidth="1"/>
    <col min="5941" max="5941" width="8" style="2" customWidth="1"/>
    <col min="5942" max="5942" width="7" style="2" customWidth="1"/>
    <col min="5943" max="5944" width="9.140625" style="2"/>
    <col min="5945" max="5945" width="3.7109375" style="2" customWidth="1"/>
    <col min="5946" max="5946" width="3.42578125" style="2" customWidth="1"/>
    <col min="5947" max="6145" width="9.140625" style="2"/>
    <col min="6146" max="6146" width="4.85546875" style="2" customWidth="1"/>
    <col min="6147" max="6147" width="7.140625" style="2" customWidth="1"/>
    <col min="6148" max="6148" width="9.140625" style="2"/>
    <col min="6149" max="6149" width="4.85546875" style="2" customWidth="1"/>
    <col min="6150" max="6150" width="3.7109375" style="2" customWidth="1"/>
    <col min="6151" max="6151" width="5.5703125" style="2" customWidth="1"/>
    <col min="6152" max="6152" width="5.85546875" style="2" customWidth="1"/>
    <col min="6153" max="6153" width="6.28515625" style="2" customWidth="1"/>
    <col min="6154" max="6154" width="5.5703125" style="2" customWidth="1"/>
    <col min="6155" max="6158" width="6.28515625" style="2" customWidth="1"/>
    <col min="6159" max="6159" width="4.140625" style="2" customWidth="1"/>
    <col min="6160" max="6160" width="6" style="2" customWidth="1"/>
    <col min="6161" max="6161" width="5.5703125" style="2" customWidth="1"/>
    <col min="6162" max="6162" width="4.85546875" style="2" customWidth="1"/>
    <col min="6163" max="6163" width="6.140625" style="2" customWidth="1"/>
    <col min="6164" max="6164" width="7.85546875" style="2" customWidth="1"/>
    <col min="6165" max="6165" width="2.7109375" style="2" customWidth="1"/>
    <col min="6166" max="6166" width="3.42578125" style="2" customWidth="1"/>
    <col min="6167" max="6167" width="3.140625" style="2" customWidth="1"/>
    <col min="6168" max="6168" width="3.5703125" style="2" customWidth="1"/>
    <col min="6169" max="6170" width="3.42578125" style="2" customWidth="1"/>
    <col min="6171" max="6171" width="5.7109375" style="2" customWidth="1"/>
    <col min="6172" max="6172" width="3.85546875" style="2" customWidth="1"/>
    <col min="6173" max="6173" width="5.5703125" style="2" customWidth="1"/>
    <col min="6174" max="6174" width="6" style="2" customWidth="1"/>
    <col min="6175" max="6175" width="4.28515625" style="2" customWidth="1"/>
    <col min="6176" max="6176" width="7.140625" style="2" customWidth="1"/>
    <col min="6177" max="6177" width="4.7109375" style="2" customWidth="1"/>
    <col min="6178" max="6178" width="4.140625" style="2" customWidth="1"/>
    <col min="6179" max="6179" width="3.28515625" style="2" customWidth="1"/>
    <col min="6180" max="6181" width="9.140625" style="2"/>
    <col min="6182" max="6182" width="7.5703125" style="2" customWidth="1"/>
    <col min="6183" max="6185" width="9.140625" style="2"/>
    <col min="6186" max="6186" width="7.7109375" style="2" customWidth="1"/>
    <col min="6187" max="6187" width="9.140625" style="2"/>
    <col min="6188" max="6188" width="9.28515625" style="2" customWidth="1"/>
    <col min="6189" max="6189" width="8.28515625" style="2" customWidth="1"/>
    <col min="6190" max="6190" width="7.5703125" style="2" customWidth="1"/>
    <col min="6191" max="6193" width="9.140625" style="2"/>
    <col min="6194" max="6194" width="7.140625" style="2" customWidth="1"/>
    <col min="6195" max="6195" width="9.140625" style="2"/>
    <col min="6196" max="6196" width="7.42578125" style="2" customWidth="1"/>
    <col min="6197" max="6197" width="8" style="2" customWidth="1"/>
    <col min="6198" max="6198" width="7" style="2" customWidth="1"/>
    <col min="6199" max="6200" width="9.140625" style="2"/>
    <col min="6201" max="6201" width="3.7109375" style="2" customWidth="1"/>
    <col min="6202" max="6202" width="3.42578125" style="2" customWidth="1"/>
    <col min="6203" max="6401" width="9.140625" style="2"/>
    <col min="6402" max="6402" width="4.85546875" style="2" customWidth="1"/>
    <col min="6403" max="6403" width="7.140625" style="2" customWidth="1"/>
    <col min="6404" max="6404" width="9.140625" style="2"/>
    <col min="6405" max="6405" width="4.85546875" style="2" customWidth="1"/>
    <col min="6406" max="6406" width="3.7109375" style="2" customWidth="1"/>
    <col min="6407" max="6407" width="5.5703125" style="2" customWidth="1"/>
    <col min="6408" max="6408" width="5.85546875" style="2" customWidth="1"/>
    <col min="6409" max="6409" width="6.28515625" style="2" customWidth="1"/>
    <col min="6410" max="6410" width="5.5703125" style="2" customWidth="1"/>
    <col min="6411" max="6414" width="6.28515625" style="2" customWidth="1"/>
    <col min="6415" max="6415" width="4.140625" style="2" customWidth="1"/>
    <col min="6416" max="6416" width="6" style="2" customWidth="1"/>
    <col min="6417" max="6417" width="5.5703125" style="2" customWidth="1"/>
    <col min="6418" max="6418" width="4.85546875" style="2" customWidth="1"/>
    <col min="6419" max="6419" width="6.140625" style="2" customWidth="1"/>
    <col min="6420" max="6420" width="7.85546875" style="2" customWidth="1"/>
    <col min="6421" max="6421" width="2.7109375" style="2" customWidth="1"/>
    <col min="6422" max="6422" width="3.42578125" style="2" customWidth="1"/>
    <col min="6423" max="6423" width="3.140625" style="2" customWidth="1"/>
    <col min="6424" max="6424" width="3.5703125" style="2" customWidth="1"/>
    <col min="6425" max="6426" width="3.42578125" style="2" customWidth="1"/>
    <col min="6427" max="6427" width="5.7109375" style="2" customWidth="1"/>
    <col min="6428" max="6428" width="3.85546875" style="2" customWidth="1"/>
    <col min="6429" max="6429" width="5.5703125" style="2" customWidth="1"/>
    <col min="6430" max="6430" width="6" style="2" customWidth="1"/>
    <col min="6431" max="6431" width="4.28515625" style="2" customWidth="1"/>
    <col min="6432" max="6432" width="7.140625" style="2" customWidth="1"/>
    <col min="6433" max="6433" width="4.7109375" style="2" customWidth="1"/>
    <col min="6434" max="6434" width="4.140625" style="2" customWidth="1"/>
    <col min="6435" max="6435" width="3.28515625" style="2" customWidth="1"/>
    <col min="6436" max="6437" width="9.140625" style="2"/>
    <col min="6438" max="6438" width="7.5703125" style="2" customWidth="1"/>
    <col min="6439" max="6441" width="9.140625" style="2"/>
    <col min="6442" max="6442" width="7.7109375" style="2" customWidth="1"/>
    <col min="6443" max="6443" width="9.140625" style="2"/>
    <col min="6444" max="6444" width="9.28515625" style="2" customWidth="1"/>
    <col min="6445" max="6445" width="8.28515625" style="2" customWidth="1"/>
    <col min="6446" max="6446" width="7.5703125" style="2" customWidth="1"/>
    <col min="6447" max="6449" width="9.140625" style="2"/>
    <col min="6450" max="6450" width="7.140625" style="2" customWidth="1"/>
    <col min="6451" max="6451" width="9.140625" style="2"/>
    <col min="6452" max="6452" width="7.42578125" style="2" customWidth="1"/>
    <col min="6453" max="6453" width="8" style="2" customWidth="1"/>
    <col min="6454" max="6454" width="7" style="2" customWidth="1"/>
    <col min="6455" max="6456" width="9.140625" style="2"/>
    <col min="6457" max="6457" width="3.7109375" style="2" customWidth="1"/>
    <col min="6458" max="6458" width="3.42578125" style="2" customWidth="1"/>
    <col min="6459" max="6657" width="9.140625" style="2"/>
    <col min="6658" max="6658" width="4.85546875" style="2" customWidth="1"/>
    <col min="6659" max="6659" width="7.140625" style="2" customWidth="1"/>
    <col min="6660" max="6660" width="9.140625" style="2"/>
    <col min="6661" max="6661" width="4.85546875" style="2" customWidth="1"/>
    <col min="6662" max="6662" width="3.7109375" style="2" customWidth="1"/>
    <col min="6663" max="6663" width="5.5703125" style="2" customWidth="1"/>
    <col min="6664" max="6664" width="5.85546875" style="2" customWidth="1"/>
    <col min="6665" max="6665" width="6.28515625" style="2" customWidth="1"/>
    <col min="6666" max="6666" width="5.5703125" style="2" customWidth="1"/>
    <col min="6667" max="6670" width="6.28515625" style="2" customWidth="1"/>
    <col min="6671" max="6671" width="4.140625" style="2" customWidth="1"/>
    <col min="6672" max="6672" width="6" style="2" customWidth="1"/>
    <col min="6673" max="6673" width="5.5703125" style="2" customWidth="1"/>
    <col min="6674" max="6674" width="4.85546875" style="2" customWidth="1"/>
    <col min="6675" max="6675" width="6.140625" style="2" customWidth="1"/>
    <col min="6676" max="6676" width="7.85546875" style="2" customWidth="1"/>
    <col min="6677" max="6677" width="2.7109375" style="2" customWidth="1"/>
    <col min="6678" max="6678" width="3.42578125" style="2" customWidth="1"/>
    <col min="6679" max="6679" width="3.140625" style="2" customWidth="1"/>
    <col min="6680" max="6680" width="3.5703125" style="2" customWidth="1"/>
    <col min="6681" max="6682" width="3.42578125" style="2" customWidth="1"/>
    <col min="6683" max="6683" width="5.7109375" style="2" customWidth="1"/>
    <col min="6684" max="6684" width="3.85546875" style="2" customWidth="1"/>
    <col min="6685" max="6685" width="5.5703125" style="2" customWidth="1"/>
    <col min="6686" max="6686" width="6" style="2" customWidth="1"/>
    <col min="6687" max="6687" width="4.28515625" style="2" customWidth="1"/>
    <col min="6688" max="6688" width="7.140625" style="2" customWidth="1"/>
    <col min="6689" max="6689" width="4.7109375" style="2" customWidth="1"/>
    <col min="6690" max="6690" width="4.140625" style="2" customWidth="1"/>
    <col min="6691" max="6691" width="3.28515625" style="2" customWidth="1"/>
    <col min="6692" max="6693" width="9.140625" style="2"/>
    <col min="6694" max="6694" width="7.5703125" style="2" customWidth="1"/>
    <col min="6695" max="6697" width="9.140625" style="2"/>
    <col min="6698" max="6698" width="7.7109375" style="2" customWidth="1"/>
    <col min="6699" max="6699" width="9.140625" style="2"/>
    <col min="6700" max="6700" width="9.28515625" style="2" customWidth="1"/>
    <col min="6701" max="6701" width="8.28515625" style="2" customWidth="1"/>
    <col min="6702" max="6702" width="7.5703125" style="2" customWidth="1"/>
    <col min="6703" max="6705" width="9.140625" style="2"/>
    <col min="6706" max="6706" width="7.140625" style="2" customWidth="1"/>
    <col min="6707" max="6707" width="9.140625" style="2"/>
    <col min="6708" max="6708" width="7.42578125" style="2" customWidth="1"/>
    <col min="6709" max="6709" width="8" style="2" customWidth="1"/>
    <col min="6710" max="6710" width="7" style="2" customWidth="1"/>
    <col min="6711" max="6712" width="9.140625" style="2"/>
    <col min="6713" max="6713" width="3.7109375" style="2" customWidth="1"/>
    <col min="6714" max="6714" width="3.42578125" style="2" customWidth="1"/>
    <col min="6715" max="6913" width="9.140625" style="2"/>
    <col min="6914" max="6914" width="4.85546875" style="2" customWidth="1"/>
    <col min="6915" max="6915" width="7.140625" style="2" customWidth="1"/>
    <col min="6916" max="6916" width="9.140625" style="2"/>
    <col min="6917" max="6917" width="4.85546875" style="2" customWidth="1"/>
    <col min="6918" max="6918" width="3.7109375" style="2" customWidth="1"/>
    <col min="6919" max="6919" width="5.5703125" style="2" customWidth="1"/>
    <col min="6920" max="6920" width="5.85546875" style="2" customWidth="1"/>
    <col min="6921" max="6921" width="6.28515625" style="2" customWidth="1"/>
    <col min="6922" max="6922" width="5.5703125" style="2" customWidth="1"/>
    <col min="6923" max="6926" width="6.28515625" style="2" customWidth="1"/>
    <col min="6927" max="6927" width="4.140625" style="2" customWidth="1"/>
    <col min="6928" max="6928" width="6" style="2" customWidth="1"/>
    <col min="6929" max="6929" width="5.5703125" style="2" customWidth="1"/>
    <col min="6930" max="6930" width="4.85546875" style="2" customWidth="1"/>
    <col min="6931" max="6931" width="6.140625" style="2" customWidth="1"/>
    <col min="6932" max="6932" width="7.85546875" style="2" customWidth="1"/>
    <col min="6933" max="6933" width="2.7109375" style="2" customWidth="1"/>
    <col min="6934" max="6934" width="3.42578125" style="2" customWidth="1"/>
    <col min="6935" max="6935" width="3.140625" style="2" customWidth="1"/>
    <col min="6936" max="6936" width="3.5703125" style="2" customWidth="1"/>
    <col min="6937" max="6938" width="3.42578125" style="2" customWidth="1"/>
    <col min="6939" max="6939" width="5.7109375" style="2" customWidth="1"/>
    <col min="6940" max="6940" width="3.85546875" style="2" customWidth="1"/>
    <col min="6941" max="6941" width="5.5703125" style="2" customWidth="1"/>
    <col min="6942" max="6942" width="6" style="2" customWidth="1"/>
    <col min="6943" max="6943" width="4.28515625" style="2" customWidth="1"/>
    <col min="6944" max="6944" width="7.140625" style="2" customWidth="1"/>
    <col min="6945" max="6945" width="4.7109375" style="2" customWidth="1"/>
    <col min="6946" max="6946" width="4.140625" style="2" customWidth="1"/>
    <col min="6947" max="6947" width="3.28515625" style="2" customWidth="1"/>
    <col min="6948" max="6949" width="9.140625" style="2"/>
    <col min="6950" max="6950" width="7.5703125" style="2" customWidth="1"/>
    <col min="6951" max="6953" width="9.140625" style="2"/>
    <col min="6954" max="6954" width="7.7109375" style="2" customWidth="1"/>
    <col min="6955" max="6955" width="9.140625" style="2"/>
    <col min="6956" max="6956" width="9.28515625" style="2" customWidth="1"/>
    <col min="6957" max="6957" width="8.28515625" style="2" customWidth="1"/>
    <col min="6958" max="6958" width="7.5703125" style="2" customWidth="1"/>
    <col min="6959" max="6961" width="9.140625" style="2"/>
    <col min="6962" max="6962" width="7.140625" style="2" customWidth="1"/>
    <col min="6963" max="6963" width="9.140625" style="2"/>
    <col min="6964" max="6964" width="7.42578125" style="2" customWidth="1"/>
    <col min="6965" max="6965" width="8" style="2" customWidth="1"/>
    <col min="6966" max="6966" width="7" style="2" customWidth="1"/>
    <col min="6967" max="6968" width="9.140625" style="2"/>
    <col min="6969" max="6969" width="3.7109375" style="2" customWidth="1"/>
    <col min="6970" max="6970" width="3.42578125" style="2" customWidth="1"/>
    <col min="6971" max="7169" width="9.140625" style="2"/>
    <col min="7170" max="7170" width="4.85546875" style="2" customWidth="1"/>
    <col min="7171" max="7171" width="7.140625" style="2" customWidth="1"/>
    <col min="7172" max="7172" width="9.140625" style="2"/>
    <col min="7173" max="7173" width="4.85546875" style="2" customWidth="1"/>
    <col min="7174" max="7174" width="3.7109375" style="2" customWidth="1"/>
    <col min="7175" max="7175" width="5.5703125" style="2" customWidth="1"/>
    <col min="7176" max="7176" width="5.85546875" style="2" customWidth="1"/>
    <col min="7177" max="7177" width="6.28515625" style="2" customWidth="1"/>
    <col min="7178" max="7178" width="5.5703125" style="2" customWidth="1"/>
    <col min="7179" max="7182" width="6.28515625" style="2" customWidth="1"/>
    <col min="7183" max="7183" width="4.140625" style="2" customWidth="1"/>
    <col min="7184" max="7184" width="6" style="2" customWidth="1"/>
    <col min="7185" max="7185" width="5.5703125" style="2" customWidth="1"/>
    <col min="7186" max="7186" width="4.85546875" style="2" customWidth="1"/>
    <col min="7187" max="7187" width="6.140625" style="2" customWidth="1"/>
    <col min="7188" max="7188" width="7.85546875" style="2" customWidth="1"/>
    <col min="7189" max="7189" width="2.7109375" style="2" customWidth="1"/>
    <col min="7190" max="7190" width="3.42578125" style="2" customWidth="1"/>
    <col min="7191" max="7191" width="3.140625" style="2" customWidth="1"/>
    <col min="7192" max="7192" width="3.5703125" style="2" customWidth="1"/>
    <col min="7193" max="7194" width="3.42578125" style="2" customWidth="1"/>
    <col min="7195" max="7195" width="5.7109375" style="2" customWidth="1"/>
    <col min="7196" max="7196" width="3.85546875" style="2" customWidth="1"/>
    <col min="7197" max="7197" width="5.5703125" style="2" customWidth="1"/>
    <col min="7198" max="7198" width="6" style="2" customWidth="1"/>
    <col min="7199" max="7199" width="4.28515625" style="2" customWidth="1"/>
    <col min="7200" max="7200" width="7.140625" style="2" customWidth="1"/>
    <col min="7201" max="7201" width="4.7109375" style="2" customWidth="1"/>
    <col min="7202" max="7202" width="4.140625" style="2" customWidth="1"/>
    <col min="7203" max="7203" width="3.28515625" style="2" customWidth="1"/>
    <col min="7204" max="7205" width="9.140625" style="2"/>
    <col min="7206" max="7206" width="7.5703125" style="2" customWidth="1"/>
    <col min="7207" max="7209" width="9.140625" style="2"/>
    <col min="7210" max="7210" width="7.7109375" style="2" customWidth="1"/>
    <col min="7211" max="7211" width="9.140625" style="2"/>
    <col min="7212" max="7212" width="9.28515625" style="2" customWidth="1"/>
    <col min="7213" max="7213" width="8.28515625" style="2" customWidth="1"/>
    <col min="7214" max="7214" width="7.5703125" style="2" customWidth="1"/>
    <col min="7215" max="7217" width="9.140625" style="2"/>
    <col min="7218" max="7218" width="7.140625" style="2" customWidth="1"/>
    <col min="7219" max="7219" width="9.140625" style="2"/>
    <col min="7220" max="7220" width="7.42578125" style="2" customWidth="1"/>
    <col min="7221" max="7221" width="8" style="2" customWidth="1"/>
    <col min="7222" max="7222" width="7" style="2" customWidth="1"/>
    <col min="7223" max="7224" width="9.140625" style="2"/>
    <col min="7225" max="7225" width="3.7109375" style="2" customWidth="1"/>
    <col min="7226" max="7226" width="3.42578125" style="2" customWidth="1"/>
    <col min="7227" max="7425" width="9.140625" style="2"/>
    <col min="7426" max="7426" width="4.85546875" style="2" customWidth="1"/>
    <col min="7427" max="7427" width="7.140625" style="2" customWidth="1"/>
    <col min="7428" max="7428" width="9.140625" style="2"/>
    <col min="7429" max="7429" width="4.85546875" style="2" customWidth="1"/>
    <col min="7430" max="7430" width="3.7109375" style="2" customWidth="1"/>
    <col min="7431" max="7431" width="5.5703125" style="2" customWidth="1"/>
    <col min="7432" max="7432" width="5.85546875" style="2" customWidth="1"/>
    <col min="7433" max="7433" width="6.28515625" style="2" customWidth="1"/>
    <col min="7434" max="7434" width="5.5703125" style="2" customWidth="1"/>
    <col min="7435" max="7438" width="6.28515625" style="2" customWidth="1"/>
    <col min="7439" max="7439" width="4.140625" style="2" customWidth="1"/>
    <col min="7440" max="7440" width="6" style="2" customWidth="1"/>
    <col min="7441" max="7441" width="5.5703125" style="2" customWidth="1"/>
    <col min="7442" max="7442" width="4.85546875" style="2" customWidth="1"/>
    <col min="7443" max="7443" width="6.140625" style="2" customWidth="1"/>
    <col min="7444" max="7444" width="7.85546875" style="2" customWidth="1"/>
    <col min="7445" max="7445" width="2.7109375" style="2" customWidth="1"/>
    <col min="7446" max="7446" width="3.42578125" style="2" customWidth="1"/>
    <col min="7447" max="7447" width="3.140625" style="2" customWidth="1"/>
    <col min="7448" max="7448" width="3.5703125" style="2" customWidth="1"/>
    <col min="7449" max="7450" width="3.42578125" style="2" customWidth="1"/>
    <col min="7451" max="7451" width="5.7109375" style="2" customWidth="1"/>
    <col min="7452" max="7452" width="3.85546875" style="2" customWidth="1"/>
    <col min="7453" max="7453" width="5.5703125" style="2" customWidth="1"/>
    <col min="7454" max="7454" width="6" style="2" customWidth="1"/>
    <col min="7455" max="7455" width="4.28515625" style="2" customWidth="1"/>
    <col min="7456" max="7456" width="7.140625" style="2" customWidth="1"/>
    <col min="7457" max="7457" width="4.7109375" style="2" customWidth="1"/>
    <col min="7458" max="7458" width="4.140625" style="2" customWidth="1"/>
    <col min="7459" max="7459" width="3.28515625" style="2" customWidth="1"/>
    <col min="7460" max="7461" width="9.140625" style="2"/>
    <col min="7462" max="7462" width="7.5703125" style="2" customWidth="1"/>
    <col min="7463" max="7465" width="9.140625" style="2"/>
    <col min="7466" max="7466" width="7.7109375" style="2" customWidth="1"/>
    <col min="7467" max="7467" width="9.140625" style="2"/>
    <col min="7468" max="7468" width="9.28515625" style="2" customWidth="1"/>
    <col min="7469" max="7469" width="8.28515625" style="2" customWidth="1"/>
    <col min="7470" max="7470" width="7.5703125" style="2" customWidth="1"/>
    <col min="7471" max="7473" width="9.140625" style="2"/>
    <col min="7474" max="7474" width="7.140625" style="2" customWidth="1"/>
    <col min="7475" max="7475" width="9.140625" style="2"/>
    <col min="7476" max="7476" width="7.42578125" style="2" customWidth="1"/>
    <col min="7477" max="7477" width="8" style="2" customWidth="1"/>
    <col min="7478" max="7478" width="7" style="2" customWidth="1"/>
    <col min="7479" max="7480" width="9.140625" style="2"/>
    <col min="7481" max="7481" width="3.7109375" style="2" customWidth="1"/>
    <col min="7482" max="7482" width="3.42578125" style="2" customWidth="1"/>
    <col min="7483" max="7681" width="9.140625" style="2"/>
    <col min="7682" max="7682" width="4.85546875" style="2" customWidth="1"/>
    <col min="7683" max="7683" width="7.140625" style="2" customWidth="1"/>
    <col min="7684" max="7684" width="9.140625" style="2"/>
    <col min="7685" max="7685" width="4.85546875" style="2" customWidth="1"/>
    <col min="7686" max="7686" width="3.7109375" style="2" customWidth="1"/>
    <col min="7687" max="7687" width="5.5703125" style="2" customWidth="1"/>
    <col min="7688" max="7688" width="5.85546875" style="2" customWidth="1"/>
    <col min="7689" max="7689" width="6.28515625" style="2" customWidth="1"/>
    <col min="7690" max="7690" width="5.5703125" style="2" customWidth="1"/>
    <col min="7691" max="7694" width="6.28515625" style="2" customWidth="1"/>
    <col min="7695" max="7695" width="4.140625" style="2" customWidth="1"/>
    <col min="7696" max="7696" width="6" style="2" customWidth="1"/>
    <col min="7697" max="7697" width="5.5703125" style="2" customWidth="1"/>
    <col min="7698" max="7698" width="4.85546875" style="2" customWidth="1"/>
    <col min="7699" max="7699" width="6.140625" style="2" customWidth="1"/>
    <col min="7700" max="7700" width="7.85546875" style="2" customWidth="1"/>
    <col min="7701" max="7701" width="2.7109375" style="2" customWidth="1"/>
    <col min="7702" max="7702" width="3.42578125" style="2" customWidth="1"/>
    <col min="7703" max="7703" width="3.140625" style="2" customWidth="1"/>
    <col min="7704" max="7704" width="3.5703125" style="2" customWidth="1"/>
    <col min="7705" max="7706" width="3.42578125" style="2" customWidth="1"/>
    <col min="7707" max="7707" width="5.7109375" style="2" customWidth="1"/>
    <col min="7708" max="7708" width="3.85546875" style="2" customWidth="1"/>
    <col min="7709" max="7709" width="5.5703125" style="2" customWidth="1"/>
    <col min="7710" max="7710" width="6" style="2" customWidth="1"/>
    <col min="7711" max="7711" width="4.28515625" style="2" customWidth="1"/>
    <col min="7712" max="7712" width="7.140625" style="2" customWidth="1"/>
    <col min="7713" max="7713" width="4.7109375" style="2" customWidth="1"/>
    <col min="7714" max="7714" width="4.140625" style="2" customWidth="1"/>
    <col min="7715" max="7715" width="3.28515625" style="2" customWidth="1"/>
    <col min="7716" max="7717" width="9.140625" style="2"/>
    <col min="7718" max="7718" width="7.5703125" style="2" customWidth="1"/>
    <col min="7719" max="7721" width="9.140625" style="2"/>
    <col min="7722" max="7722" width="7.7109375" style="2" customWidth="1"/>
    <col min="7723" max="7723" width="9.140625" style="2"/>
    <col min="7724" max="7724" width="9.28515625" style="2" customWidth="1"/>
    <col min="7725" max="7725" width="8.28515625" style="2" customWidth="1"/>
    <col min="7726" max="7726" width="7.5703125" style="2" customWidth="1"/>
    <col min="7727" max="7729" width="9.140625" style="2"/>
    <col min="7730" max="7730" width="7.140625" style="2" customWidth="1"/>
    <col min="7731" max="7731" width="9.140625" style="2"/>
    <col min="7732" max="7732" width="7.42578125" style="2" customWidth="1"/>
    <col min="7733" max="7733" width="8" style="2" customWidth="1"/>
    <col min="7734" max="7734" width="7" style="2" customWidth="1"/>
    <col min="7735" max="7736" width="9.140625" style="2"/>
    <col min="7737" max="7737" width="3.7109375" style="2" customWidth="1"/>
    <col min="7738" max="7738" width="3.42578125" style="2" customWidth="1"/>
    <col min="7739" max="7937" width="9.140625" style="2"/>
    <col min="7938" max="7938" width="4.85546875" style="2" customWidth="1"/>
    <col min="7939" max="7939" width="7.140625" style="2" customWidth="1"/>
    <col min="7940" max="7940" width="9.140625" style="2"/>
    <col min="7941" max="7941" width="4.85546875" style="2" customWidth="1"/>
    <col min="7942" max="7942" width="3.7109375" style="2" customWidth="1"/>
    <col min="7943" max="7943" width="5.5703125" style="2" customWidth="1"/>
    <col min="7944" max="7944" width="5.85546875" style="2" customWidth="1"/>
    <col min="7945" max="7945" width="6.28515625" style="2" customWidth="1"/>
    <col min="7946" max="7946" width="5.5703125" style="2" customWidth="1"/>
    <col min="7947" max="7950" width="6.28515625" style="2" customWidth="1"/>
    <col min="7951" max="7951" width="4.140625" style="2" customWidth="1"/>
    <col min="7952" max="7952" width="6" style="2" customWidth="1"/>
    <col min="7953" max="7953" width="5.5703125" style="2" customWidth="1"/>
    <col min="7954" max="7954" width="4.85546875" style="2" customWidth="1"/>
    <col min="7955" max="7955" width="6.140625" style="2" customWidth="1"/>
    <col min="7956" max="7956" width="7.85546875" style="2" customWidth="1"/>
    <col min="7957" max="7957" width="2.7109375" style="2" customWidth="1"/>
    <col min="7958" max="7958" width="3.42578125" style="2" customWidth="1"/>
    <col min="7959" max="7959" width="3.140625" style="2" customWidth="1"/>
    <col min="7960" max="7960" width="3.5703125" style="2" customWidth="1"/>
    <col min="7961" max="7962" width="3.42578125" style="2" customWidth="1"/>
    <col min="7963" max="7963" width="5.7109375" style="2" customWidth="1"/>
    <col min="7964" max="7964" width="3.85546875" style="2" customWidth="1"/>
    <col min="7965" max="7965" width="5.5703125" style="2" customWidth="1"/>
    <col min="7966" max="7966" width="6" style="2" customWidth="1"/>
    <col min="7967" max="7967" width="4.28515625" style="2" customWidth="1"/>
    <col min="7968" max="7968" width="7.140625" style="2" customWidth="1"/>
    <col min="7969" max="7969" width="4.7109375" style="2" customWidth="1"/>
    <col min="7970" max="7970" width="4.140625" style="2" customWidth="1"/>
    <col min="7971" max="7971" width="3.28515625" style="2" customWidth="1"/>
    <col min="7972" max="7973" width="9.140625" style="2"/>
    <col min="7974" max="7974" width="7.5703125" style="2" customWidth="1"/>
    <col min="7975" max="7977" width="9.140625" style="2"/>
    <col min="7978" max="7978" width="7.7109375" style="2" customWidth="1"/>
    <col min="7979" max="7979" width="9.140625" style="2"/>
    <col min="7980" max="7980" width="9.28515625" style="2" customWidth="1"/>
    <col min="7981" max="7981" width="8.28515625" style="2" customWidth="1"/>
    <col min="7982" max="7982" width="7.5703125" style="2" customWidth="1"/>
    <col min="7983" max="7985" width="9.140625" style="2"/>
    <col min="7986" max="7986" width="7.140625" style="2" customWidth="1"/>
    <col min="7987" max="7987" width="9.140625" style="2"/>
    <col min="7988" max="7988" width="7.42578125" style="2" customWidth="1"/>
    <col min="7989" max="7989" width="8" style="2" customWidth="1"/>
    <col min="7990" max="7990" width="7" style="2" customWidth="1"/>
    <col min="7991" max="7992" width="9.140625" style="2"/>
    <col min="7993" max="7993" width="3.7109375" style="2" customWidth="1"/>
    <col min="7994" max="7994" width="3.42578125" style="2" customWidth="1"/>
    <col min="7995" max="8193" width="9.140625" style="2"/>
    <col min="8194" max="8194" width="4.85546875" style="2" customWidth="1"/>
    <col min="8195" max="8195" width="7.140625" style="2" customWidth="1"/>
    <col min="8196" max="8196" width="9.140625" style="2"/>
    <col min="8197" max="8197" width="4.85546875" style="2" customWidth="1"/>
    <col min="8198" max="8198" width="3.7109375" style="2" customWidth="1"/>
    <col min="8199" max="8199" width="5.5703125" style="2" customWidth="1"/>
    <col min="8200" max="8200" width="5.85546875" style="2" customWidth="1"/>
    <col min="8201" max="8201" width="6.28515625" style="2" customWidth="1"/>
    <col min="8202" max="8202" width="5.5703125" style="2" customWidth="1"/>
    <col min="8203" max="8206" width="6.28515625" style="2" customWidth="1"/>
    <col min="8207" max="8207" width="4.140625" style="2" customWidth="1"/>
    <col min="8208" max="8208" width="6" style="2" customWidth="1"/>
    <col min="8209" max="8209" width="5.5703125" style="2" customWidth="1"/>
    <col min="8210" max="8210" width="4.85546875" style="2" customWidth="1"/>
    <col min="8211" max="8211" width="6.140625" style="2" customWidth="1"/>
    <col min="8212" max="8212" width="7.85546875" style="2" customWidth="1"/>
    <col min="8213" max="8213" width="2.7109375" style="2" customWidth="1"/>
    <col min="8214" max="8214" width="3.42578125" style="2" customWidth="1"/>
    <col min="8215" max="8215" width="3.140625" style="2" customWidth="1"/>
    <col min="8216" max="8216" width="3.5703125" style="2" customWidth="1"/>
    <col min="8217" max="8218" width="3.42578125" style="2" customWidth="1"/>
    <col min="8219" max="8219" width="5.7109375" style="2" customWidth="1"/>
    <col min="8220" max="8220" width="3.85546875" style="2" customWidth="1"/>
    <col min="8221" max="8221" width="5.5703125" style="2" customWidth="1"/>
    <col min="8222" max="8222" width="6" style="2" customWidth="1"/>
    <col min="8223" max="8223" width="4.28515625" style="2" customWidth="1"/>
    <col min="8224" max="8224" width="7.140625" style="2" customWidth="1"/>
    <col min="8225" max="8225" width="4.7109375" style="2" customWidth="1"/>
    <col min="8226" max="8226" width="4.140625" style="2" customWidth="1"/>
    <col min="8227" max="8227" width="3.28515625" style="2" customWidth="1"/>
    <col min="8228" max="8229" width="9.140625" style="2"/>
    <col min="8230" max="8230" width="7.5703125" style="2" customWidth="1"/>
    <col min="8231" max="8233" width="9.140625" style="2"/>
    <col min="8234" max="8234" width="7.7109375" style="2" customWidth="1"/>
    <col min="8235" max="8235" width="9.140625" style="2"/>
    <col min="8236" max="8236" width="9.28515625" style="2" customWidth="1"/>
    <col min="8237" max="8237" width="8.28515625" style="2" customWidth="1"/>
    <col min="8238" max="8238" width="7.5703125" style="2" customWidth="1"/>
    <col min="8239" max="8241" width="9.140625" style="2"/>
    <col min="8242" max="8242" width="7.140625" style="2" customWidth="1"/>
    <col min="8243" max="8243" width="9.140625" style="2"/>
    <col min="8244" max="8244" width="7.42578125" style="2" customWidth="1"/>
    <col min="8245" max="8245" width="8" style="2" customWidth="1"/>
    <col min="8246" max="8246" width="7" style="2" customWidth="1"/>
    <col min="8247" max="8248" width="9.140625" style="2"/>
    <col min="8249" max="8249" width="3.7109375" style="2" customWidth="1"/>
    <col min="8250" max="8250" width="3.42578125" style="2" customWidth="1"/>
    <col min="8251" max="8449" width="9.140625" style="2"/>
    <col min="8450" max="8450" width="4.85546875" style="2" customWidth="1"/>
    <col min="8451" max="8451" width="7.140625" style="2" customWidth="1"/>
    <col min="8452" max="8452" width="9.140625" style="2"/>
    <col min="8453" max="8453" width="4.85546875" style="2" customWidth="1"/>
    <col min="8454" max="8454" width="3.7109375" style="2" customWidth="1"/>
    <col min="8455" max="8455" width="5.5703125" style="2" customWidth="1"/>
    <col min="8456" max="8456" width="5.85546875" style="2" customWidth="1"/>
    <col min="8457" max="8457" width="6.28515625" style="2" customWidth="1"/>
    <col min="8458" max="8458" width="5.5703125" style="2" customWidth="1"/>
    <col min="8459" max="8462" width="6.28515625" style="2" customWidth="1"/>
    <col min="8463" max="8463" width="4.140625" style="2" customWidth="1"/>
    <col min="8464" max="8464" width="6" style="2" customWidth="1"/>
    <col min="8465" max="8465" width="5.5703125" style="2" customWidth="1"/>
    <col min="8466" max="8466" width="4.85546875" style="2" customWidth="1"/>
    <col min="8467" max="8467" width="6.140625" style="2" customWidth="1"/>
    <col min="8468" max="8468" width="7.85546875" style="2" customWidth="1"/>
    <col min="8469" max="8469" width="2.7109375" style="2" customWidth="1"/>
    <col min="8470" max="8470" width="3.42578125" style="2" customWidth="1"/>
    <col min="8471" max="8471" width="3.140625" style="2" customWidth="1"/>
    <col min="8472" max="8472" width="3.5703125" style="2" customWidth="1"/>
    <col min="8473" max="8474" width="3.42578125" style="2" customWidth="1"/>
    <col min="8475" max="8475" width="5.7109375" style="2" customWidth="1"/>
    <col min="8476" max="8476" width="3.85546875" style="2" customWidth="1"/>
    <col min="8477" max="8477" width="5.5703125" style="2" customWidth="1"/>
    <col min="8478" max="8478" width="6" style="2" customWidth="1"/>
    <col min="8479" max="8479" width="4.28515625" style="2" customWidth="1"/>
    <col min="8480" max="8480" width="7.140625" style="2" customWidth="1"/>
    <col min="8481" max="8481" width="4.7109375" style="2" customWidth="1"/>
    <col min="8482" max="8482" width="4.140625" style="2" customWidth="1"/>
    <col min="8483" max="8483" width="3.28515625" style="2" customWidth="1"/>
    <col min="8484" max="8485" width="9.140625" style="2"/>
    <col min="8486" max="8486" width="7.5703125" style="2" customWidth="1"/>
    <col min="8487" max="8489" width="9.140625" style="2"/>
    <col min="8490" max="8490" width="7.7109375" style="2" customWidth="1"/>
    <col min="8491" max="8491" width="9.140625" style="2"/>
    <col min="8492" max="8492" width="9.28515625" style="2" customWidth="1"/>
    <col min="8493" max="8493" width="8.28515625" style="2" customWidth="1"/>
    <col min="8494" max="8494" width="7.5703125" style="2" customWidth="1"/>
    <col min="8495" max="8497" width="9.140625" style="2"/>
    <col min="8498" max="8498" width="7.140625" style="2" customWidth="1"/>
    <col min="8499" max="8499" width="9.140625" style="2"/>
    <col min="8500" max="8500" width="7.42578125" style="2" customWidth="1"/>
    <col min="8501" max="8501" width="8" style="2" customWidth="1"/>
    <col min="8502" max="8502" width="7" style="2" customWidth="1"/>
    <col min="8503" max="8504" width="9.140625" style="2"/>
    <col min="8505" max="8505" width="3.7109375" style="2" customWidth="1"/>
    <col min="8506" max="8506" width="3.42578125" style="2" customWidth="1"/>
    <col min="8507" max="8705" width="9.140625" style="2"/>
    <col min="8706" max="8706" width="4.85546875" style="2" customWidth="1"/>
    <col min="8707" max="8707" width="7.140625" style="2" customWidth="1"/>
    <col min="8708" max="8708" width="9.140625" style="2"/>
    <col min="8709" max="8709" width="4.85546875" style="2" customWidth="1"/>
    <col min="8710" max="8710" width="3.7109375" style="2" customWidth="1"/>
    <col min="8711" max="8711" width="5.5703125" style="2" customWidth="1"/>
    <col min="8712" max="8712" width="5.85546875" style="2" customWidth="1"/>
    <col min="8713" max="8713" width="6.28515625" style="2" customWidth="1"/>
    <col min="8714" max="8714" width="5.5703125" style="2" customWidth="1"/>
    <col min="8715" max="8718" width="6.28515625" style="2" customWidth="1"/>
    <col min="8719" max="8719" width="4.140625" style="2" customWidth="1"/>
    <col min="8720" max="8720" width="6" style="2" customWidth="1"/>
    <col min="8721" max="8721" width="5.5703125" style="2" customWidth="1"/>
    <col min="8722" max="8722" width="4.85546875" style="2" customWidth="1"/>
    <col min="8723" max="8723" width="6.140625" style="2" customWidth="1"/>
    <col min="8724" max="8724" width="7.85546875" style="2" customWidth="1"/>
    <col min="8725" max="8725" width="2.7109375" style="2" customWidth="1"/>
    <col min="8726" max="8726" width="3.42578125" style="2" customWidth="1"/>
    <col min="8727" max="8727" width="3.140625" style="2" customWidth="1"/>
    <col min="8728" max="8728" width="3.5703125" style="2" customWidth="1"/>
    <col min="8729" max="8730" width="3.42578125" style="2" customWidth="1"/>
    <col min="8731" max="8731" width="5.7109375" style="2" customWidth="1"/>
    <col min="8732" max="8732" width="3.85546875" style="2" customWidth="1"/>
    <col min="8733" max="8733" width="5.5703125" style="2" customWidth="1"/>
    <col min="8734" max="8734" width="6" style="2" customWidth="1"/>
    <col min="8735" max="8735" width="4.28515625" style="2" customWidth="1"/>
    <col min="8736" max="8736" width="7.140625" style="2" customWidth="1"/>
    <col min="8737" max="8737" width="4.7109375" style="2" customWidth="1"/>
    <col min="8738" max="8738" width="4.140625" style="2" customWidth="1"/>
    <col min="8739" max="8739" width="3.28515625" style="2" customWidth="1"/>
    <col min="8740" max="8741" width="9.140625" style="2"/>
    <col min="8742" max="8742" width="7.5703125" style="2" customWidth="1"/>
    <col min="8743" max="8745" width="9.140625" style="2"/>
    <col min="8746" max="8746" width="7.7109375" style="2" customWidth="1"/>
    <col min="8747" max="8747" width="9.140625" style="2"/>
    <col min="8748" max="8748" width="9.28515625" style="2" customWidth="1"/>
    <col min="8749" max="8749" width="8.28515625" style="2" customWidth="1"/>
    <col min="8750" max="8750" width="7.5703125" style="2" customWidth="1"/>
    <col min="8751" max="8753" width="9.140625" style="2"/>
    <col min="8754" max="8754" width="7.140625" style="2" customWidth="1"/>
    <col min="8755" max="8755" width="9.140625" style="2"/>
    <col min="8756" max="8756" width="7.42578125" style="2" customWidth="1"/>
    <col min="8757" max="8757" width="8" style="2" customWidth="1"/>
    <col min="8758" max="8758" width="7" style="2" customWidth="1"/>
    <col min="8759" max="8760" width="9.140625" style="2"/>
    <col min="8761" max="8761" width="3.7109375" style="2" customWidth="1"/>
    <col min="8762" max="8762" width="3.42578125" style="2" customWidth="1"/>
    <col min="8763" max="8961" width="9.140625" style="2"/>
    <col min="8962" max="8962" width="4.85546875" style="2" customWidth="1"/>
    <col min="8963" max="8963" width="7.140625" style="2" customWidth="1"/>
    <col min="8964" max="8964" width="9.140625" style="2"/>
    <col min="8965" max="8965" width="4.85546875" style="2" customWidth="1"/>
    <col min="8966" max="8966" width="3.7109375" style="2" customWidth="1"/>
    <col min="8967" max="8967" width="5.5703125" style="2" customWidth="1"/>
    <col min="8968" max="8968" width="5.85546875" style="2" customWidth="1"/>
    <col min="8969" max="8969" width="6.28515625" style="2" customWidth="1"/>
    <col min="8970" max="8970" width="5.5703125" style="2" customWidth="1"/>
    <col min="8971" max="8974" width="6.28515625" style="2" customWidth="1"/>
    <col min="8975" max="8975" width="4.140625" style="2" customWidth="1"/>
    <col min="8976" max="8976" width="6" style="2" customWidth="1"/>
    <col min="8977" max="8977" width="5.5703125" style="2" customWidth="1"/>
    <col min="8978" max="8978" width="4.85546875" style="2" customWidth="1"/>
    <col min="8979" max="8979" width="6.140625" style="2" customWidth="1"/>
    <col min="8980" max="8980" width="7.85546875" style="2" customWidth="1"/>
    <col min="8981" max="8981" width="2.7109375" style="2" customWidth="1"/>
    <col min="8982" max="8982" width="3.42578125" style="2" customWidth="1"/>
    <col min="8983" max="8983" width="3.140625" style="2" customWidth="1"/>
    <col min="8984" max="8984" width="3.5703125" style="2" customWidth="1"/>
    <col min="8985" max="8986" width="3.42578125" style="2" customWidth="1"/>
    <col min="8987" max="8987" width="5.7109375" style="2" customWidth="1"/>
    <col min="8988" max="8988" width="3.85546875" style="2" customWidth="1"/>
    <col min="8989" max="8989" width="5.5703125" style="2" customWidth="1"/>
    <col min="8990" max="8990" width="6" style="2" customWidth="1"/>
    <col min="8991" max="8991" width="4.28515625" style="2" customWidth="1"/>
    <col min="8992" max="8992" width="7.140625" style="2" customWidth="1"/>
    <col min="8993" max="8993" width="4.7109375" style="2" customWidth="1"/>
    <col min="8994" max="8994" width="4.140625" style="2" customWidth="1"/>
    <col min="8995" max="8995" width="3.28515625" style="2" customWidth="1"/>
    <col min="8996" max="8997" width="9.140625" style="2"/>
    <col min="8998" max="8998" width="7.5703125" style="2" customWidth="1"/>
    <col min="8999" max="9001" width="9.140625" style="2"/>
    <col min="9002" max="9002" width="7.7109375" style="2" customWidth="1"/>
    <col min="9003" max="9003" width="9.140625" style="2"/>
    <col min="9004" max="9004" width="9.28515625" style="2" customWidth="1"/>
    <col min="9005" max="9005" width="8.28515625" style="2" customWidth="1"/>
    <col min="9006" max="9006" width="7.5703125" style="2" customWidth="1"/>
    <col min="9007" max="9009" width="9.140625" style="2"/>
    <col min="9010" max="9010" width="7.140625" style="2" customWidth="1"/>
    <col min="9011" max="9011" width="9.140625" style="2"/>
    <col min="9012" max="9012" width="7.42578125" style="2" customWidth="1"/>
    <col min="9013" max="9013" width="8" style="2" customWidth="1"/>
    <col min="9014" max="9014" width="7" style="2" customWidth="1"/>
    <col min="9015" max="9016" width="9.140625" style="2"/>
    <col min="9017" max="9017" width="3.7109375" style="2" customWidth="1"/>
    <col min="9018" max="9018" width="3.42578125" style="2" customWidth="1"/>
    <col min="9019" max="9217" width="9.140625" style="2"/>
    <col min="9218" max="9218" width="4.85546875" style="2" customWidth="1"/>
    <col min="9219" max="9219" width="7.140625" style="2" customWidth="1"/>
    <col min="9220" max="9220" width="9.140625" style="2"/>
    <col min="9221" max="9221" width="4.85546875" style="2" customWidth="1"/>
    <col min="9222" max="9222" width="3.7109375" style="2" customWidth="1"/>
    <col min="9223" max="9223" width="5.5703125" style="2" customWidth="1"/>
    <col min="9224" max="9224" width="5.85546875" style="2" customWidth="1"/>
    <col min="9225" max="9225" width="6.28515625" style="2" customWidth="1"/>
    <col min="9226" max="9226" width="5.5703125" style="2" customWidth="1"/>
    <col min="9227" max="9230" width="6.28515625" style="2" customWidth="1"/>
    <col min="9231" max="9231" width="4.140625" style="2" customWidth="1"/>
    <col min="9232" max="9232" width="6" style="2" customWidth="1"/>
    <col min="9233" max="9233" width="5.5703125" style="2" customWidth="1"/>
    <col min="9234" max="9234" width="4.85546875" style="2" customWidth="1"/>
    <col min="9235" max="9235" width="6.140625" style="2" customWidth="1"/>
    <col min="9236" max="9236" width="7.85546875" style="2" customWidth="1"/>
    <col min="9237" max="9237" width="2.7109375" style="2" customWidth="1"/>
    <col min="9238" max="9238" width="3.42578125" style="2" customWidth="1"/>
    <col min="9239" max="9239" width="3.140625" style="2" customWidth="1"/>
    <col min="9240" max="9240" width="3.5703125" style="2" customWidth="1"/>
    <col min="9241" max="9242" width="3.42578125" style="2" customWidth="1"/>
    <col min="9243" max="9243" width="5.7109375" style="2" customWidth="1"/>
    <col min="9244" max="9244" width="3.85546875" style="2" customWidth="1"/>
    <col min="9245" max="9245" width="5.5703125" style="2" customWidth="1"/>
    <col min="9246" max="9246" width="6" style="2" customWidth="1"/>
    <col min="9247" max="9247" width="4.28515625" style="2" customWidth="1"/>
    <col min="9248" max="9248" width="7.140625" style="2" customWidth="1"/>
    <col min="9249" max="9249" width="4.7109375" style="2" customWidth="1"/>
    <col min="9250" max="9250" width="4.140625" style="2" customWidth="1"/>
    <col min="9251" max="9251" width="3.28515625" style="2" customWidth="1"/>
    <col min="9252" max="9253" width="9.140625" style="2"/>
    <col min="9254" max="9254" width="7.5703125" style="2" customWidth="1"/>
    <col min="9255" max="9257" width="9.140625" style="2"/>
    <col min="9258" max="9258" width="7.7109375" style="2" customWidth="1"/>
    <col min="9259" max="9259" width="9.140625" style="2"/>
    <col min="9260" max="9260" width="9.28515625" style="2" customWidth="1"/>
    <col min="9261" max="9261" width="8.28515625" style="2" customWidth="1"/>
    <col min="9262" max="9262" width="7.5703125" style="2" customWidth="1"/>
    <col min="9263" max="9265" width="9.140625" style="2"/>
    <col min="9266" max="9266" width="7.140625" style="2" customWidth="1"/>
    <col min="9267" max="9267" width="9.140625" style="2"/>
    <col min="9268" max="9268" width="7.42578125" style="2" customWidth="1"/>
    <col min="9269" max="9269" width="8" style="2" customWidth="1"/>
    <col min="9270" max="9270" width="7" style="2" customWidth="1"/>
    <col min="9271" max="9272" width="9.140625" style="2"/>
    <col min="9273" max="9273" width="3.7109375" style="2" customWidth="1"/>
    <col min="9274" max="9274" width="3.42578125" style="2" customWidth="1"/>
    <col min="9275" max="9473" width="9.140625" style="2"/>
    <col min="9474" max="9474" width="4.85546875" style="2" customWidth="1"/>
    <col min="9475" max="9475" width="7.140625" style="2" customWidth="1"/>
    <col min="9476" max="9476" width="9.140625" style="2"/>
    <col min="9477" max="9477" width="4.85546875" style="2" customWidth="1"/>
    <col min="9478" max="9478" width="3.7109375" style="2" customWidth="1"/>
    <col min="9479" max="9479" width="5.5703125" style="2" customWidth="1"/>
    <col min="9480" max="9480" width="5.85546875" style="2" customWidth="1"/>
    <col min="9481" max="9481" width="6.28515625" style="2" customWidth="1"/>
    <col min="9482" max="9482" width="5.5703125" style="2" customWidth="1"/>
    <col min="9483" max="9486" width="6.28515625" style="2" customWidth="1"/>
    <col min="9487" max="9487" width="4.140625" style="2" customWidth="1"/>
    <col min="9488" max="9488" width="6" style="2" customWidth="1"/>
    <col min="9489" max="9489" width="5.5703125" style="2" customWidth="1"/>
    <col min="9490" max="9490" width="4.85546875" style="2" customWidth="1"/>
    <col min="9491" max="9491" width="6.140625" style="2" customWidth="1"/>
    <col min="9492" max="9492" width="7.85546875" style="2" customWidth="1"/>
    <col min="9493" max="9493" width="2.7109375" style="2" customWidth="1"/>
    <col min="9494" max="9494" width="3.42578125" style="2" customWidth="1"/>
    <col min="9495" max="9495" width="3.140625" style="2" customWidth="1"/>
    <col min="9496" max="9496" width="3.5703125" style="2" customWidth="1"/>
    <col min="9497" max="9498" width="3.42578125" style="2" customWidth="1"/>
    <col min="9499" max="9499" width="5.7109375" style="2" customWidth="1"/>
    <col min="9500" max="9500" width="3.85546875" style="2" customWidth="1"/>
    <col min="9501" max="9501" width="5.5703125" style="2" customWidth="1"/>
    <col min="9502" max="9502" width="6" style="2" customWidth="1"/>
    <col min="9503" max="9503" width="4.28515625" style="2" customWidth="1"/>
    <col min="9504" max="9504" width="7.140625" style="2" customWidth="1"/>
    <col min="9505" max="9505" width="4.7109375" style="2" customWidth="1"/>
    <col min="9506" max="9506" width="4.140625" style="2" customWidth="1"/>
    <col min="9507" max="9507" width="3.28515625" style="2" customWidth="1"/>
    <col min="9508" max="9509" width="9.140625" style="2"/>
    <col min="9510" max="9510" width="7.5703125" style="2" customWidth="1"/>
    <col min="9511" max="9513" width="9.140625" style="2"/>
    <col min="9514" max="9514" width="7.7109375" style="2" customWidth="1"/>
    <col min="9515" max="9515" width="9.140625" style="2"/>
    <col min="9516" max="9516" width="9.28515625" style="2" customWidth="1"/>
    <col min="9517" max="9517" width="8.28515625" style="2" customWidth="1"/>
    <col min="9518" max="9518" width="7.5703125" style="2" customWidth="1"/>
    <col min="9519" max="9521" width="9.140625" style="2"/>
    <col min="9522" max="9522" width="7.140625" style="2" customWidth="1"/>
    <col min="9523" max="9523" width="9.140625" style="2"/>
    <col min="9524" max="9524" width="7.42578125" style="2" customWidth="1"/>
    <col min="9525" max="9525" width="8" style="2" customWidth="1"/>
    <col min="9526" max="9526" width="7" style="2" customWidth="1"/>
    <col min="9527" max="9528" width="9.140625" style="2"/>
    <col min="9529" max="9529" width="3.7109375" style="2" customWidth="1"/>
    <col min="9530" max="9530" width="3.42578125" style="2" customWidth="1"/>
    <col min="9531" max="9729" width="9.140625" style="2"/>
    <col min="9730" max="9730" width="4.85546875" style="2" customWidth="1"/>
    <col min="9731" max="9731" width="7.140625" style="2" customWidth="1"/>
    <col min="9732" max="9732" width="9.140625" style="2"/>
    <col min="9733" max="9733" width="4.85546875" style="2" customWidth="1"/>
    <col min="9734" max="9734" width="3.7109375" style="2" customWidth="1"/>
    <col min="9735" max="9735" width="5.5703125" style="2" customWidth="1"/>
    <col min="9736" max="9736" width="5.85546875" style="2" customWidth="1"/>
    <col min="9737" max="9737" width="6.28515625" style="2" customWidth="1"/>
    <col min="9738" max="9738" width="5.5703125" style="2" customWidth="1"/>
    <col min="9739" max="9742" width="6.28515625" style="2" customWidth="1"/>
    <col min="9743" max="9743" width="4.140625" style="2" customWidth="1"/>
    <col min="9744" max="9744" width="6" style="2" customWidth="1"/>
    <col min="9745" max="9745" width="5.5703125" style="2" customWidth="1"/>
    <col min="9746" max="9746" width="4.85546875" style="2" customWidth="1"/>
    <col min="9747" max="9747" width="6.140625" style="2" customWidth="1"/>
    <col min="9748" max="9748" width="7.85546875" style="2" customWidth="1"/>
    <col min="9749" max="9749" width="2.7109375" style="2" customWidth="1"/>
    <col min="9750" max="9750" width="3.42578125" style="2" customWidth="1"/>
    <col min="9751" max="9751" width="3.140625" style="2" customWidth="1"/>
    <col min="9752" max="9752" width="3.5703125" style="2" customWidth="1"/>
    <col min="9753" max="9754" width="3.42578125" style="2" customWidth="1"/>
    <col min="9755" max="9755" width="5.7109375" style="2" customWidth="1"/>
    <col min="9756" max="9756" width="3.85546875" style="2" customWidth="1"/>
    <col min="9757" max="9757" width="5.5703125" style="2" customWidth="1"/>
    <col min="9758" max="9758" width="6" style="2" customWidth="1"/>
    <col min="9759" max="9759" width="4.28515625" style="2" customWidth="1"/>
    <col min="9760" max="9760" width="7.140625" style="2" customWidth="1"/>
    <col min="9761" max="9761" width="4.7109375" style="2" customWidth="1"/>
    <col min="9762" max="9762" width="4.140625" style="2" customWidth="1"/>
    <col min="9763" max="9763" width="3.28515625" style="2" customWidth="1"/>
    <col min="9764" max="9765" width="9.140625" style="2"/>
    <col min="9766" max="9766" width="7.5703125" style="2" customWidth="1"/>
    <col min="9767" max="9769" width="9.140625" style="2"/>
    <col min="9770" max="9770" width="7.7109375" style="2" customWidth="1"/>
    <col min="9771" max="9771" width="9.140625" style="2"/>
    <col min="9772" max="9772" width="9.28515625" style="2" customWidth="1"/>
    <col min="9773" max="9773" width="8.28515625" style="2" customWidth="1"/>
    <col min="9774" max="9774" width="7.5703125" style="2" customWidth="1"/>
    <col min="9775" max="9777" width="9.140625" style="2"/>
    <col min="9778" max="9778" width="7.140625" style="2" customWidth="1"/>
    <col min="9779" max="9779" width="9.140625" style="2"/>
    <col min="9780" max="9780" width="7.42578125" style="2" customWidth="1"/>
    <col min="9781" max="9781" width="8" style="2" customWidth="1"/>
    <col min="9782" max="9782" width="7" style="2" customWidth="1"/>
    <col min="9783" max="9784" width="9.140625" style="2"/>
    <col min="9785" max="9785" width="3.7109375" style="2" customWidth="1"/>
    <col min="9786" max="9786" width="3.42578125" style="2" customWidth="1"/>
    <col min="9787" max="9985" width="9.140625" style="2"/>
    <col min="9986" max="9986" width="4.85546875" style="2" customWidth="1"/>
    <col min="9987" max="9987" width="7.140625" style="2" customWidth="1"/>
    <col min="9988" max="9988" width="9.140625" style="2"/>
    <col min="9989" max="9989" width="4.85546875" style="2" customWidth="1"/>
    <col min="9990" max="9990" width="3.7109375" style="2" customWidth="1"/>
    <col min="9991" max="9991" width="5.5703125" style="2" customWidth="1"/>
    <col min="9992" max="9992" width="5.85546875" style="2" customWidth="1"/>
    <col min="9993" max="9993" width="6.28515625" style="2" customWidth="1"/>
    <col min="9994" max="9994" width="5.5703125" style="2" customWidth="1"/>
    <col min="9995" max="9998" width="6.28515625" style="2" customWidth="1"/>
    <col min="9999" max="9999" width="4.140625" style="2" customWidth="1"/>
    <col min="10000" max="10000" width="6" style="2" customWidth="1"/>
    <col min="10001" max="10001" width="5.5703125" style="2" customWidth="1"/>
    <col min="10002" max="10002" width="4.85546875" style="2" customWidth="1"/>
    <col min="10003" max="10003" width="6.140625" style="2" customWidth="1"/>
    <col min="10004" max="10004" width="7.85546875" style="2" customWidth="1"/>
    <col min="10005" max="10005" width="2.7109375" style="2" customWidth="1"/>
    <col min="10006" max="10006" width="3.42578125" style="2" customWidth="1"/>
    <col min="10007" max="10007" width="3.140625" style="2" customWidth="1"/>
    <col min="10008" max="10008" width="3.5703125" style="2" customWidth="1"/>
    <col min="10009" max="10010" width="3.42578125" style="2" customWidth="1"/>
    <col min="10011" max="10011" width="5.7109375" style="2" customWidth="1"/>
    <col min="10012" max="10012" width="3.85546875" style="2" customWidth="1"/>
    <col min="10013" max="10013" width="5.5703125" style="2" customWidth="1"/>
    <col min="10014" max="10014" width="6" style="2" customWidth="1"/>
    <col min="10015" max="10015" width="4.28515625" style="2" customWidth="1"/>
    <col min="10016" max="10016" width="7.140625" style="2" customWidth="1"/>
    <col min="10017" max="10017" width="4.7109375" style="2" customWidth="1"/>
    <col min="10018" max="10018" width="4.140625" style="2" customWidth="1"/>
    <col min="10019" max="10019" width="3.28515625" style="2" customWidth="1"/>
    <col min="10020" max="10021" width="9.140625" style="2"/>
    <col min="10022" max="10022" width="7.5703125" style="2" customWidth="1"/>
    <col min="10023" max="10025" width="9.140625" style="2"/>
    <col min="10026" max="10026" width="7.7109375" style="2" customWidth="1"/>
    <col min="10027" max="10027" width="9.140625" style="2"/>
    <col min="10028" max="10028" width="9.28515625" style="2" customWidth="1"/>
    <col min="10029" max="10029" width="8.28515625" style="2" customWidth="1"/>
    <col min="10030" max="10030" width="7.5703125" style="2" customWidth="1"/>
    <col min="10031" max="10033" width="9.140625" style="2"/>
    <col min="10034" max="10034" width="7.140625" style="2" customWidth="1"/>
    <col min="10035" max="10035" width="9.140625" style="2"/>
    <col min="10036" max="10036" width="7.42578125" style="2" customWidth="1"/>
    <col min="10037" max="10037" width="8" style="2" customWidth="1"/>
    <col min="10038" max="10038" width="7" style="2" customWidth="1"/>
    <col min="10039" max="10040" width="9.140625" style="2"/>
    <col min="10041" max="10041" width="3.7109375" style="2" customWidth="1"/>
    <col min="10042" max="10042" width="3.42578125" style="2" customWidth="1"/>
    <col min="10043" max="10241" width="9.140625" style="2"/>
    <col min="10242" max="10242" width="4.85546875" style="2" customWidth="1"/>
    <col min="10243" max="10243" width="7.140625" style="2" customWidth="1"/>
    <col min="10244" max="10244" width="9.140625" style="2"/>
    <col min="10245" max="10245" width="4.85546875" style="2" customWidth="1"/>
    <col min="10246" max="10246" width="3.7109375" style="2" customWidth="1"/>
    <col min="10247" max="10247" width="5.5703125" style="2" customWidth="1"/>
    <col min="10248" max="10248" width="5.85546875" style="2" customWidth="1"/>
    <col min="10249" max="10249" width="6.28515625" style="2" customWidth="1"/>
    <col min="10250" max="10250" width="5.5703125" style="2" customWidth="1"/>
    <col min="10251" max="10254" width="6.28515625" style="2" customWidth="1"/>
    <col min="10255" max="10255" width="4.140625" style="2" customWidth="1"/>
    <col min="10256" max="10256" width="6" style="2" customWidth="1"/>
    <col min="10257" max="10257" width="5.5703125" style="2" customWidth="1"/>
    <col min="10258" max="10258" width="4.85546875" style="2" customWidth="1"/>
    <col min="10259" max="10259" width="6.140625" style="2" customWidth="1"/>
    <col min="10260" max="10260" width="7.85546875" style="2" customWidth="1"/>
    <col min="10261" max="10261" width="2.7109375" style="2" customWidth="1"/>
    <col min="10262" max="10262" width="3.42578125" style="2" customWidth="1"/>
    <col min="10263" max="10263" width="3.140625" style="2" customWidth="1"/>
    <col min="10264" max="10264" width="3.5703125" style="2" customWidth="1"/>
    <col min="10265" max="10266" width="3.42578125" style="2" customWidth="1"/>
    <col min="10267" max="10267" width="5.7109375" style="2" customWidth="1"/>
    <col min="10268" max="10268" width="3.85546875" style="2" customWidth="1"/>
    <col min="10269" max="10269" width="5.5703125" style="2" customWidth="1"/>
    <col min="10270" max="10270" width="6" style="2" customWidth="1"/>
    <col min="10271" max="10271" width="4.28515625" style="2" customWidth="1"/>
    <col min="10272" max="10272" width="7.140625" style="2" customWidth="1"/>
    <col min="10273" max="10273" width="4.7109375" style="2" customWidth="1"/>
    <col min="10274" max="10274" width="4.140625" style="2" customWidth="1"/>
    <col min="10275" max="10275" width="3.28515625" style="2" customWidth="1"/>
    <col min="10276" max="10277" width="9.140625" style="2"/>
    <col min="10278" max="10278" width="7.5703125" style="2" customWidth="1"/>
    <col min="10279" max="10281" width="9.140625" style="2"/>
    <col min="10282" max="10282" width="7.7109375" style="2" customWidth="1"/>
    <col min="10283" max="10283" width="9.140625" style="2"/>
    <col min="10284" max="10284" width="9.28515625" style="2" customWidth="1"/>
    <col min="10285" max="10285" width="8.28515625" style="2" customWidth="1"/>
    <col min="10286" max="10286" width="7.5703125" style="2" customWidth="1"/>
    <col min="10287" max="10289" width="9.140625" style="2"/>
    <col min="10290" max="10290" width="7.140625" style="2" customWidth="1"/>
    <col min="10291" max="10291" width="9.140625" style="2"/>
    <col min="10292" max="10292" width="7.42578125" style="2" customWidth="1"/>
    <col min="10293" max="10293" width="8" style="2" customWidth="1"/>
    <col min="10294" max="10294" width="7" style="2" customWidth="1"/>
    <col min="10295" max="10296" width="9.140625" style="2"/>
    <col min="10297" max="10297" width="3.7109375" style="2" customWidth="1"/>
    <col min="10298" max="10298" width="3.42578125" style="2" customWidth="1"/>
    <col min="10299" max="10497" width="9.140625" style="2"/>
    <col min="10498" max="10498" width="4.85546875" style="2" customWidth="1"/>
    <col min="10499" max="10499" width="7.140625" style="2" customWidth="1"/>
    <col min="10500" max="10500" width="9.140625" style="2"/>
    <col min="10501" max="10501" width="4.85546875" style="2" customWidth="1"/>
    <col min="10502" max="10502" width="3.7109375" style="2" customWidth="1"/>
    <col min="10503" max="10503" width="5.5703125" style="2" customWidth="1"/>
    <col min="10504" max="10504" width="5.85546875" style="2" customWidth="1"/>
    <col min="10505" max="10505" width="6.28515625" style="2" customWidth="1"/>
    <col min="10506" max="10506" width="5.5703125" style="2" customWidth="1"/>
    <col min="10507" max="10510" width="6.28515625" style="2" customWidth="1"/>
    <col min="10511" max="10511" width="4.140625" style="2" customWidth="1"/>
    <col min="10512" max="10512" width="6" style="2" customWidth="1"/>
    <col min="10513" max="10513" width="5.5703125" style="2" customWidth="1"/>
    <col min="10514" max="10514" width="4.85546875" style="2" customWidth="1"/>
    <col min="10515" max="10515" width="6.140625" style="2" customWidth="1"/>
    <col min="10516" max="10516" width="7.85546875" style="2" customWidth="1"/>
    <col min="10517" max="10517" width="2.7109375" style="2" customWidth="1"/>
    <col min="10518" max="10518" width="3.42578125" style="2" customWidth="1"/>
    <col min="10519" max="10519" width="3.140625" style="2" customWidth="1"/>
    <col min="10520" max="10520" width="3.5703125" style="2" customWidth="1"/>
    <col min="10521" max="10522" width="3.42578125" style="2" customWidth="1"/>
    <col min="10523" max="10523" width="5.7109375" style="2" customWidth="1"/>
    <col min="10524" max="10524" width="3.85546875" style="2" customWidth="1"/>
    <col min="10525" max="10525" width="5.5703125" style="2" customWidth="1"/>
    <col min="10526" max="10526" width="6" style="2" customWidth="1"/>
    <col min="10527" max="10527" width="4.28515625" style="2" customWidth="1"/>
    <col min="10528" max="10528" width="7.140625" style="2" customWidth="1"/>
    <col min="10529" max="10529" width="4.7109375" style="2" customWidth="1"/>
    <col min="10530" max="10530" width="4.140625" style="2" customWidth="1"/>
    <col min="10531" max="10531" width="3.28515625" style="2" customWidth="1"/>
    <col min="10532" max="10533" width="9.140625" style="2"/>
    <col min="10534" max="10534" width="7.5703125" style="2" customWidth="1"/>
    <col min="10535" max="10537" width="9.140625" style="2"/>
    <col min="10538" max="10538" width="7.7109375" style="2" customWidth="1"/>
    <col min="10539" max="10539" width="9.140625" style="2"/>
    <col min="10540" max="10540" width="9.28515625" style="2" customWidth="1"/>
    <col min="10541" max="10541" width="8.28515625" style="2" customWidth="1"/>
    <col min="10542" max="10542" width="7.5703125" style="2" customWidth="1"/>
    <col min="10543" max="10545" width="9.140625" style="2"/>
    <col min="10546" max="10546" width="7.140625" style="2" customWidth="1"/>
    <col min="10547" max="10547" width="9.140625" style="2"/>
    <col min="10548" max="10548" width="7.42578125" style="2" customWidth="1"/>
    <col min="10549" max="10549" width="8" style="2" customWidth="1"/>
    <col min="10550" max="10550" width="7" style="2" customWidth="1"/>
    <col min="10551" max="10552" width="9.140625" style="2"/>
    <col min="10553" max="10553" width="3.7109375" style="2" customWidth="1"/>
    <col min="10554" max="10554" width="3.42578125" style="2" customWidth="1"/>
    <col min="10555" max="10753" width="9.140625" style="2"/>
    <col min="10754" max="10754" width="4.85546875" style="2" customWidth="1"/>
    <col min="10755" max="10755" width="7.140625" style="2" customWidth="1"/>
    <col min="10756" max="10756" width="9.140625" style="2"/>
    <col min="10757" max="10757" width="4.85546875" style="2" customWidth="1"/>
    <col min="10758" max="10758" width="3.7109375" style="2" customWidth="1"/>
    <col min="10759" max="10759" width="5.5703125" style="2" customWidth="1"/>
    <col min="10760" max="10760" width="5.85546875" style="2" customWidth="1"/>
    <col min="10761" max="10761" width="6.28515625" style="2" customWidth="1"/>
    <col min="10762" max="10762" width="5.5703125" style="2" customWidth="1"/>
    <col min="10763" max="10766" width="6.28515625" style="2" customWidth="1"/>
    <col min="10767" max="10767" width="4.140625" style="2" customWidth="1"/>
    <col min="10768" max="10768" width="6" style="2" customWidth="1"/>
    <col min="10769" max="10769" width="5.5703125" style="2" customWidth="1"/>
    <col min="10770" max="10770" width="4.85546875" style="2" customWidth="1"/>
    <col min="10771" max="10771" width="6.140625" style="2" customWidth="1"/>
    <col min="10772" max="10772" width="7.85546875" style="2" customWidth="1"/>
    <col min="10773" max="10773" width="2.7109375" style="2" customWidth="1"/>
    <col min="10774" max="10774" width="3.42578125" style="2" customWidth="1"/>
    <col min="10775" max="10775" width="3.140625" style="2" customWidth="1"/>
    <col min="10776" max="10776" width="3.5703125" style="2" customWidth="1"/>
    <col min="10777" max="10778" width="3.42578125" style="2" customWidth="1"/>
    <col min="10779" max="10779" width="5.7109375" style="2" customWidth="1"/>
    <col min="10780" max="10780" width="3.85546875" style="2" customWidth="1"/>
    <col min="10781" max="10781" width="5.5703125" style="2" customWidth="1"/>
    <col min="10782" max="10782" width="6" style="2" customWidth="1"/>
    <col min="10783" max="10783" width="4.28515625" style="2" customWidth="1"/>
    <col min="10784" max="10784" width="7.140625" style="2" customWidth="1"/>
    <col min="10785" max="10785" width="4.7109375" style="2" customWidth="1"/>
    <col min="10786" max="10786" width="4.140625" style="2" customWidth="1"/>
    <col min="10787" max="10787" width="3.28515625" style="2" customWidth="1"/>
    <col min="10788" max="10789" width="9.140625" style="2"/>
    <col min="10790" max="10790" width="7.5703125" style="2" customWidth="1"/>
    <col min="10791" max="10793" width="9.140625" style="2"/>
    <col min="10794" max="10794" width="7.7109375" style="2" customWidth="1"/>
    <col min="10795" max="10795" width="9.140625" style="2"/>
    <col min="10796" max="10796" width="9.28515625" style="2" customWidth="1"/>
    <col min="10797" max="10797" width="8.28515625" style="2" customWidth="1"/>
    <col min="10798" max="10798" width="7.5703125" style="2" customWidth="1"/>
    <col min="10799" max="10801" width="9.140625" style="2"/>
    <col min="10802" max="10802" width="7.140625" style="2" customWidth="1"/>
    <col min="10803" max="10803" width="9.140625" style="2"/>
    <col min="10804" max="10804" width="7.42578125" style="2" customWidth="1"/>
    <col min="10805" max="10805" width="8" style="2" customWidth="1"/>
    <col min="10806" max="10806" width="7" style="2" customWidth="1"/>
    <col min="10807" max="10808" width="9.140625" style="2"/>
    <col min="10809" max="10809" width="3.7109375" style="2" customWidth="1"/>
    <col min="10810" max="10810" width="3.42578125" style="2" customWidth="1"/>
    <col min="10811" max="11009" width="9.140625" style="2"/>
    <col min="11010" max="11010" width="4.85546875" style="2" customWidth="1"/>
    <col min="11011" max="11011" width="7.140625" style="2" customWidth="1"/>
    <col min="11012" max="11012" width="9.140625" style="2"/>
    <col min="11013" max="11013" width="4.85546875" style="2" customWidth="1"/>
    <col min="11014" max="11014" width="3.7109375" style="2" customWidth="1"/>
    <col min="11015" max="11015" width="5.5703125" style="2" customWidth="1"/>
    <col min="11016" max="11016" width="5.85546875" style="2" customWidth="1"/>
    <col min="11017" max="11017" width="6.28515625" style="2" customWidth="1"/>
    <col min="11018" max="11018" width="5.5703125" style="2" customWidth="1"/>
    <col min="11019" max="11022" width="6.28515625" style="2" customWidth="1"/>
    <col min="11023" max="11023" width="4.140625" style="2" customWidth="1"/>
    <col min="11024" max="11024" width="6" style="2" customWidth="1"/>
    <col min="11025" max="11025" width="5.5703125" style="2" customWidth="1"/>
    <col min="11026" max="11026" width="4.85546875" style="2" customWidth="1"/>
    <col min="11027" max="11027" width="6.140625" style="2" customWidth="1"/>
    <col min="11028" max="11028" width="7.85546875" style="2" customWidth="1"/>
    <col min="11029" max="11029" width="2.7109375" style="2" customWidth="1"/>
    <col min="11030" max="11030" width="3.42578125" style="2" customWidth="1"/>
    <col min="11031" max="11031" width="3.140625" style="2" customWidth="1"/>
    <col min="11032" max="11032" width="3.5703125" style="2" customWidth="1"/>
    <col min="11033" max="11034" width="3.42578125" style="2" customWidth="1"/>
    <col min="11035" max="11035" width="5.7109375" style="2" customWidth="1"/>
    <col min="11036" max="11036" width="3.85546875" style="2" customWidth="1"/>
    <col min="11037" max="11037" width="5.5703125" style="2" customWidth="1"/>
    <col min="11038" max="11038" width="6" style="2" customWidth="1"/>
    <col min="11039" max="11039" width="4.28515625" style="2" customWidth="1"/>
    <col min="11040" max="11040" width="7.140625" style="2" customWidth="1"/>
    <col min="11041" max="11041" width="4.7109375" style="2" customWidth="1"/>
    <col min="11042" max="11042" width="4.140625" style="2" customWidth="1"/>
    <col min="11043" max="11043" width="3.28515625" style="2" customWidth="1"/>
    <col min="11044" max="11045" width="9.140625" style="2"/>
    <col min="11046" max="11046" width="7.5703125" style="2" customWidth="1"/>
    <col min="11047" max="11049" width="9.140625" style="2"/>
    <col min="11050" max="11050" width="7.7109375" style="2" customWidth="1"/>
    <col min="11051" max="11051" width="9.140625" style="2"/>
    <col min="11052" max="11052" width="9.28515625" style="2" customWidth="1"/>
    <col min="11053" max="11053" width="8.28515625" style="2" customWidth="1"/>
    <col min="11054" max="11054" width="7.5703125" style="2" customWidth="1"/>
    <col min="11055" max="11057" width="9.140625" style="2"/>
    <col min="11058" max="11058" width="7.140625" style="2" customWidth="1"/>
    <col min="11059" max="11059" width="9.140625" style="2"/>
    <col min="11060" max="11060" width="7.42578125" style="2" customWidth="1"/>
    <col min="11061" max="11061" width="8" style="2" customWidth="1"/>
    <col min="11062" max="11062" width="7" style="2" customWidth="1"/>
    <col min="11063" max="11064" width="9.140625" style="2"/>
    <col min="11065" max="11065" width="3.7109375" style="2" customWidth="1"/>
    <col min="11066" max="11066" width="3.42578125" style="2" customWidth="1"/>
    <col min="11067" max="11265" width="9.140625" style="2"/>
    <col min="11266" max="11266" width="4.85546875" style="2" customWidth="1"/>
    <col min="11267" max="11267" width="7.140625" style="2" customWidth="1"/>
    <col min="11268" max="11268" width="9.140625" style="2"/>
    <col min="11269" max="11269" width="4.85546875" style="2" customWidth="1"/>
    <col min="11270" max="11270" width="3.7109375" style="2" customWidth="1"/>
    <col min="11271" max="11271" width="5.5703125" style="2" customWidth="1"/>
    <col min="11272" max="11272" width="5.85546875" style="2" customWidth="1"/>
    <col min="11273" max="11273" width="6.28515625" style="2" customWidth="1"/>
    <col min="11274" max="11274" width="5.5703125" style="2" customWidth="1"/>
    <col min="11275" max="11278" width="6.28515625" style="2" customWidth="1"/>
    <col min="11279" max="11279" width="4.140625" style="2" customWidth="1"/>
    <col min="11280" max="11280" width="6" style="2" customWidth="1"/>
    <col min="11281" max="11281" width="5.5703125" style="2" customWidth="1"/>
    <col min="11282" max="11282" width="4.85546875" style="2" customWidth="1"/>
    <col min="11283" max="11283" width="6.140625" style="2" customWidth="1"/>
    <col min="11284" max="11284" width="7.85546875" style="2" customWidth="1"/>
    <col min="11285" max="11285" width="2.7109375" style="2" customWidth="1"/>
    <col min="11286" max="11286" width="3.42578125" style="2" customWidth="1"/>
    <col min="11287" max="11287" width="3.140625" style="2" customWidth="1"/>
    <col min="11288" max="11288" width="3.5703125" style="2" customWidth="1"/>
    <col min="11289" max="11290" width="3.42578125" style="2" customWidth="1"/>
    <col min="11291" max="11291" width="5.7109375" style="2" customWidth="1"/>
    <col min="11292" max="11292" width="3.85546875" style="2" customWidth="1"/>
    <col min="11293" max="11293" width="5.5703125" style="2" customWidth="1"/>
    <col min="11294" max="11294" width="6" style="2" customWidth="1"/>
    <col min="11295" max="11295" width="4.28515625" style="2" customWidth="1"/>
    <col min="11296" max="11296" width="7.140625" style="2" customWidth="1"/>
    <col min="11297" max="11297" width="4.7109375" style="2" customWidth="1"/>
    <col min="11298" max="11298" width="4.140625" style="2" customWidth="1"/>
    <col min="11299" max="11299" width="3.28515625" style="2" customWidth="1"/>
    <col min="11300" max="11301" width="9.140625" style="2"/>
    <col min="11302" max="11302" width="7.5703125" style="2" customWidth="1"/>
    <col min="11303" max="11305" width="9.140625" style="2"/>
    <col min="11306" max="11306" width="7.7109375" style="2" customWidth="1"/>
    <col min="11307" max="11307" width="9.140625" style="2"/>
    <col min="11308" max="11308" width="9.28515625" style="2" customWidth="1"/>
    <col min="11309" max="11309" width="8.28515625" style="2" customWidth="1"/>
    <col min="11310" max="11310" width="7.5703125" style="2" customWidth="1"/>
    <col min="11311" max="11313" width="9.140625" style="2"/>
    <col min="11314" max="11314" width="7.140625" style="2" customWidth="1"/>
    <col min="11315" max="11315" width="9.140625" style="2"/>
    <col min="11316" max="11316" width="7.42578125" style="2" customWidth="1"/>
    <col min="11317" max="11317" width="8" style="2" customWidth="1"/>
    <col min="11318" max="11318" width="7" style="2" customWidth="1"/>
    <col min="11319" max="11320" width="9.140625" style="2"/>
    <col min="11321" max="11321" width="3.7109375" style="2" customWidth="1"/>
    <col min="11322" max="11322" width="3.42578125" style="2" customWidth="1"/>
    <col min="11323" max="11521" width="9.140625" style="2"/>
    <col min="11522" max="11522" width="4.85546875" style="2" customWidth="1"/>
    <col min="11523" max="11523" width="7.140625" style="2" customWidth="1"/>
    <col min="11524" max="11524" width="9.140625" style="2"/>
    <col min="11525" max="11525" width="4.85546875" style="2" customWidth="1"/>
    <col min="11526" max="11526" width="3.7109375" style="2" customWidth="1"/>
    <col min="11527" max="11527" width="5.5703125" style="2" customWidth="1"/>
    <col min="11528" max="11528" width="5.85546875" style="2" customWidth="1"/>
    <col min="11529" max="11529" width="6.28515625" style="2" customWidth="1"/>
    <col min="11530" max="11530" width="5.5703125" style="2" customWidth="1"/>
    <col min="11531" max="11534" width="6.28515625" style="2" customWidth="1"/>
    <col min="11535" max="11535" width="4.140625" style="2" customWidth="1"/>
    <col min="11536" max="11536" width="6" style="2" customWidth="1"/>
    <col min="11537" max="11537" width="5.5703125" style="2" customWidth="1"/>
    <col min="11538" max="11538" width="4.85546875" style="2" customWidth="1"/>
    <col min="11539" max="11539" width="6.140625" style="2" customWidth="1"/>
    <col min="11540" max="11540" width="7.85546875" style="2" customWidth="1"/>
    <col min="11541" max="11541" width="2.7109375" style="2" customWidth="1"/>
    <col min="11542" max="11542" width="3.42578125" style="2" customWidth="1"/>
    <col min="11543" max="11543" width="3.140625" style="2" customWidth="1"/>
    <col min="11544" max="11544" width="3.5703125" style="2" customWidth="1"/>
    <col min="11545" max="11546" width="3.42578125" style="2" customWidth="1"/>
    <col min="11547" max="11547" width="5.7109375" style="2" customWidth="1"/>
    <col min="11548" max="11548" width="3.85546875" style="2" customWidth="1"/>
    <col min="11549" max="11549" width="5.5703125" style="2" customWidth="1"/>
    <col min="11550" max="11550" width="6" style="2" customWidth="1"/>
    <col min="11551" max="11551" width="4.28515625" style="2" customWidth="1"/>
    <col min="11552" max="11552" width="7.140625" style="2" customWidth="1"/>
    <col min="11553" max="11553" width="4.7109375" style="2" customWidth="1"/>
    <col min="11554" max="11554" width="4.140625" style="2" customWidth="1"/>
    <col min="11555" max="11555" width="3.28515625" style="2" customWidth="1"/>
    <col min="11556" max="11557" width="9.140625" style="2"/>
    <col min="11558" max="11558" width="7.5703125" style="2" customWidth="1"/>
    <col min="11559" max="11561" width="9.140625" style="2"/>
    <col min="11562" max="11562" width="7.7109375" style="2" customWidth="1"/>
    <col min="11563" max="11563" width="9.140625" style="2"/>
    <col min="11564" max="11564" width="9.28515625" style="2" customWidth="1"/>
    <col min="11565" max="11565" width="8.28515625" style="2" customWidth="1"/>
    <col min="11566" max="11566" width="7.5703125" style="2" customWidth="1"/>
    <col min="11567" max="11569" width="9.140625" style="2"/>
    <col min="11570" max="11570" width="7.140625" style="2" customWidth="1"/>
    <col min="11571" max="11571" width="9.140625" style="2"/>
    <col min="11572" max="11572" width="7.42578125" style="2" customWidth="1"/>
    <col min="11573" max="11573" width="8" style="2" customWidth="1"/>
    <col min="11574" max="11574" width="7" style="2" customWidth="1"/>
    <col min="11575" max="11576" width="9.140625" style="2"/>
    <col min="11577" max="11577" width="3.7109375" style="2" customWidth="1"/>
    <col min="11578" max="11578" width="3.42578125" style="2" customWidth="1"/>
    <col min="11579" max="11777" width="9.140625" style="2"/>
    <col min="11778" max="11778" width="4.85546875" style="2" customWidth="1"/>
    <col min="11779" max="11779" width="7.140625" style="2" customWidth="1"/>
    <col min="11780" max="11780" width="9.140625" style="2"/>
    <col min="11781" max="11781" width="4.85546875" style="2" customWidth="1"/>
    <col min="11782" max="11782" width="3.7109375" style="2" customWidth="1"/>
    <col min="11783" max="11783" width="5.5703125" style="2" customWidth="1"/>
    <col min="11784" max="11784" width="5.85546875" style="2" customWidth="1"/>
    <col min="11785" max="11785" width="6.28515625" style="2" customWidth="1"/>
    <col min="11786" max="11786" width="5.5703125" style="2" customWidth="1"/>
    <col min="11787" max="11790" width="6.28515625" style="2" customWidth="1"/>
    <col min="11791" max="11791" width="4.140625" style="2" customWidth="1"/>
    <col min="11792" max="11792" width="6" style="2" customWidth="1"/>
    <col min="11793" max="11793" width="5.5703125" style="2" customWidth="1"/>
    <col min="11794" max="11794" width="4.85546875" style="2" customWidth="1"/>
    <col min="11795" max="11795" width="6.140625" style="2" customWidth="1"/>
    <col min="11796" max="11796" width="7.85546875" style="2" customWidth="1"/>
    <col min="11797" max="11797" width="2.7109375" style="2" customWidth="1"/>
    <col min="11798" max="11798" width="3.42578125" style="2" customWidth="1"/>
    <col min="11799" max="11799" width="3.140625" style="2" customWidth="1"/>
    <col min="11800" max="11800" width="3.5703125" style="2" customWidth="1"/>
    <col min="11801" max="11802" width="3.42578125" style="2" customWidth="1"/>
    <col min="11803" max="11803" width="5.7109375" style="2" customWidth="1"/>
    <col min="11804" max="11804" width="3.85546875" style="2" customWidth="1"/>
    <col min="11805" max="11805" width="5.5703125" style="2" customWidth="1"/>
    <col min="11806" max="11806" width="6" style="2" customWidth="1"/>
    <col min="11807" max="11807" width="4.28515625" style="2" customWidth="1"/>
    <col min="11808" max="11808" width="7.140625" style="2" customWidth="1"/>
    <col min="11809" max="11809" width="4.7109375" style="2" customWidth="1"/>
    <col min="11810" max="11810" width="4.140625" style="2" customWidth="1"/>
    <col min="11811" max="11811" width="3.28515625" style="2" customWidth="1"/>
    <col min="11812" max="11813" width="9.140625" style="2"/>
    <col min="11814" max="11814" width="7.5703125" style="2" customWidth="1"/>
    <col min="11815" max="11817" width="9.140625" style="2"/>
    <col min="11818" max="11818" width="7.7109375" style="2" customWidth="1"/>
    <col min="11819" max="11819" width="9.140625" style="2"/>
    <col min="11820" max="11820" width="9.28515625" style="2" customWidth="1"/>
    <col min="11821" max="11821" width="8.28515625" style="2" customWidth="1"/>
    <col min="11822" max="11822" width="7.5703125" style="2" customWidth="1"/>
    <col min="11823" max="11825" width="9.140625" style="2"/>
    <col min="11826" max="11826" width="7.140625" style="2" customWidth="1"/>
    <col min="11827" max="11827" width="9.140625" style="2"/>
    <col min="11828" max="11828" width="7.42578125" style="2" customWidth="1"/>
    <col min="11829" max="11829" width="8" style="2" customWidth="1"/>
    <col min="11830" max="11830" width="7" style="2" customWidth="1"/>
    <col min="11831" max="11832" width="9.140625" style="2"/>
    <col min="11833" max="11833" width="3.7109375" style="2" customWidth="1"/>
    <col min="11834" max="11834" width="3.42578125" style="2" customWidth="1"/>
    <col min="11835" max="12033" width="9.140625" style="2"/>
    <col min="12034" max="12034" width="4.85546875" style="2" customWidth="1"/>
    <col min="12035" max="12035" width="7.140625" style="2" customWidth="1"/>
    <col min="12036" max="12036" width="9.140625" style="2"/>
    <col min="12037" max="12037" width="4.85546875" style="2" customWidth="1"/>
    <col min="12038" max="12038" width="3.7109375" style="2" customWidth="1"/>
    <col min="12039" max="12039" width="5.5703125" style="2" customWidth="1"/>
    <col min="12040" max="12040" width="5.85546875" style="2" customWidth="1"/>
    <col min="12041" max="12041" width="6.28515625" style="2" customWidth="1"/>
    <col min="12042" max="12042" width="5.5703125" style="2" customWidth="1"/>
    <col min="12043" max="12046" width="6.28515625" style="2" customWidth="1"/>
    <col min="12047" max="12047" width="4.140625" style="2" customWidth="1"/>
    <col min="12048" max="12048" width="6" style="2" customWidth="1"/>
    <col min="12049" max="12049" width="5.5703125" style="2" customWidth="1"/>
    <col min="12050" max="12050" width="4.85546875" style="2" customWidth="1"/>
    <col min="12051" max="12051" width="6.140625" style="2" customWidth="1"/>
    <col min="12052" max="12052" width="7.85546875" style="2" customWidth="1"/>
    <col min="12053" max="12053" width="2.7109375" style="2" customWidth="1"/>
    <col min="12054" max="12054" width="3.42578125" style="2" customWidth="1"/>
    <col min="12055" max="12055" width="3.140625" style="2" customWidth="1"/>
    <col min="12056" max="12056" width="3.5703125" style="2" customWidth="1"/>
    <col min="12057" max="12058" width="3.42578125" style="2" customWidth="1"/>
    <col min="12059" max="12059" width="5.7109375" style="2" customWidth="1"/>
    <col min="12060" max="12060" width="3.85546875" style="2" customWidth="1"/>
    <col min="12061" max="12061" width="5.5703125" style="2" customWidth="1"/>
    <col min="12062" max="12062" width="6" style="2" customWidth="1"/>
    <col min="12063" max="12063" width="4.28515625" style="2" customWidth="1"/>
    <col min="12064" max="12064" width="7.140625" style="2" customWidth="1"/>
    <col min="12065" max="12065" width="4.7109375" style="2" customWidth="1"/>
    <col min="12066" max="12066" width="4.140625" style="2" customWidth="1"/>
    <col min="12067" max="12067" width="3.28515625" style="2" customWidth="1"/>
    <col min="12068" max="12069" width="9.140625" style="2"/>
    <col min="12070" max="12070" width="7.5703125" style="2" customWidth="1"/>
    <col min="12071" max="12073" width="9.140625" style="2"/>
    <col min="12074" max="12074" width="7.7109375" style="2" customWidth="1"/>
    <col min="12075" max="12075" width="9.140625" style="2"/>
    <col min="12076" max="12076" width="9.28515625" style="2" customWidth="1"/>
    <col min="12077" max="12077" width="8.28515625" style="2" customWidth="1"/>
    <col min="12078" max="12078" width="7.5703125" style="2" customWidth="1"/>
    <col min="12079" max="12081" width="9.140625" style="2"/>
    <col min="12082" max="12082" width="7.140625" style="2" customWidth="1"/>
    <col min="12083" max="12083" width="9.140625" style="2"/>
    <col min="12084" max="12084" width="7.42578125" style="2" customWidth="1"/>
    <col min="12085" max="12085" width="8" style="2" customWidth="1"/>
    <col min="12086" max="12086" width="7" style="2" customWidth="1"/>
    <col min="12087" max="12088" width="9.140625" style="2"/>
    <col min="12089" max="12089" width="3.7109375" style="2" customWidth="1"/>
    <col min="12090" max="12090" width="3.42578125" style="2" customWidth="1"/>
    <col min="12091" max="12289" width="9.140625" style="2"/>
    <col min="12290" max="12290" width="4.85546875" style="2" customWidth="1"/>
    <col min="12291" max="12291" width="7.140625" style="2" customWidth="1"/>
    <col min="12292" max="12292" width="9.140625" style="2"/>
    <col min="12293" max="12293" width="4.85546875" style="2" customWidth="1"/>
    <col min="12294" max="12294" width="3.7109375" style="2" customWidth="1"/>
    <col min="12295" max="12295" width="5.5703125" style="2" customWidth="1"/>
    <col min="12296" max="12296" width="5.85546875" style="2" customWidth="1"/>
    <col min="12297" max="12297" width="6.28515625" style="2" customWidth="1"/>
    <col min="12298" max="12298" width="5.5703125" style="2" customWidth="1"/>
    <col min="12299" max="12302" width="6.28515625" style="2" customWidth="1"/>
    <col min="12303" max="12303" width="4.140625" style="2" customWidth="1"/>
    <col min="12304" max="12304" width="6" style="2" customWidth="1"/>
    <col min="12305" max="12305" width="5.5703125" style="2" customWidth="1"/>
    <col min="12306" max="12306" width="4.85546875" style="2" customWidth="1"/>
    <col min="12307" max="12307" width="6.140625" style="2" customWidth="1"/>
    <col min="12308" max="12308" width="7.85546875" style="2" customWidth="1"/>
    <col min="12309" max="12309" width="2.7109375" style="2" customWidth="1"/>
    <col min="12310" max="12310" width="3.42578125" style="2" customWidth="1"/>
    <col min="12311" max="12311" width="3.140625" style="2" customWidth="1"/>
    <col min="12312" max="12312" width="3.5703125" style="2" customWidth="1"/>
    <col min="12313" max="12314" width="3.42578125" style="2" customWidth="1"/>
    <col min="12315" max="12315" width="5.7109375" style="2" customWidth="1"/>
    <col min="12316" max="12316" width="3.85546875" style="2" customWidth="1"/>
    <col min="12317" max="12317" width="5.5703125" style="2" customWidth="1"/>
    <col min="12318" max="12318" width="6" style="2" customWidth="1"/>
    <col min="12319" max="12319" width="4.28515625" style="2" customWidth="1"/>
    <col min="12320" max="12320" width="7.140625" style="2" customWidth="1"/>
    <col min="12321" max="12321" width="4.7109375" style="2" customWidth="1"/>
    <col min="12322" max="12322" width="4.140625" style="2" customWidth="1"/>
    <col min="12323" max="12323" width="3.28515625" style="2" customWidth="1"/>
    <col min="12324" max="12325" width="9.140625" style="2"/>
    <col min="12326" max="12326" width="7.5703125" style="2" customWidth="1"/>
    <col min="12327" max="12329" width="9.140625" style="2"/>
    <col min="12330" max="12330" width="7.7109375" style="2" customWidth="1"/>
    <col min="12331" max="12331" width="9.140625" style="2"/>
    <col min="12332" max="12332" width="9.28515625" style="2" customWidth="1"/>
    <col min="12333" max="12333" width="8.28515625" style="2" customWidth="1"/>
    <col min="12334" max="12334" width="7.5703125" style="2" customWidth="1"/>
    <col min="12335" max="12337" width="9.140625" style="2"/>
    <col min="12338" max="12338" width="7.140625" style="2" customWidth="1"/>
    <col min="12339" max="12339" width="9.140625" style="2"/>
    <col min="12340" max="12340" width="7.42578125" style="2" customWidth="1"/>
    <col min="12341" max="12341" width="8" style="2" customWidth="1"/>
    <col min="12342" max="12342" width="7" style="2" customWidth="1"/>
    <col min="12343" max="12344" width="9.140625" style="2"/>
    <col min="12345" max="12345" width="3.7109375" style="2" customWidth="1"/>
    <col min="12346" max="12346" width="3.42578125" style="2" customWidth="1"/>
    <col min="12347" max="12545" width="9.140625" style="2"/>
    <col min="12546" max="12546" width="4.85546875" style="2" customWidth="1"/>
    <col min="12547" max="12547" width="7.140625" style="2" customWidth="1"/>
    <col min="12548" max="12548" width="9.140625" style="2"/>
    <col min="12549" max="12549" width="4.85546875" style="2" customWidth="1"/>
    <col min="12550" max="12550" width="3.7109375" style="2" customWidth="1"/>
    <col min="12551" max="12551" width="5.5703125" style="2" customWidth="1"/>
    <col min="12552" max="12552" width="5.85546875" style="2" customWidth="1"/>
    <col min="12553" max="12553" width="6.28515625" style="2" customWidth="1"/>
    <col min="12554" max="12554" width="5.5703125" style="2" customWidth="1"/>
    <col min="12555" max="12558" width="6.28515625" style="2" customWidth="1"/>
    <col min="12559" max="12559" width="4.140625" style="2" customWidth="1"/>
    <col min="12560" max="12560" width="6" style="2" customWidth="1"/>
    <col min="12561" max="12561" width="5.5703125" style="2" customWidth="1"/>
    <col min="12562" max="12562" width="4.85546875" style="2" customWidth="1"/>
    <col min="12563" max="12563" width="6.140625" style="2" customWidth="1"/>
    <col min="12564" max="12564" width="7.85546875" style="2" customWidth="1"/>
    <col min="12565" max="12565" width="2.7109375" style="2" customWidth="1"/>
    <col min="12566" max="12566" width="3.42578125" style="2" customWidth="1"/>
    <col min="12567" max="12567" width="3.140625" style="2" customWidth="1"/>
    <col min="12568" max="12568" width="3.5703125" style="2" customWidth="1"/>
    <col min="12569" max="12570" width="3.42578125" style="2" customWidth="1"/>
    <col min="12571" max="12571" width="5.7109375" style="2" customWidth="1"/>
    <col min="12572" max="12572" width="3.85546875" style="2" customWidth="1"/>
    <col min="12573" max="12573" width="5.5703125" style="2" customWidth="1"/>
    <col min="12574" max="12574" width="6" style="2" customWidth="1"/>
    <col min="12575" max="12575" width="4.28515625" style="2" customWidth="1"/>
    <col min="12576" max="12576" width="7.140625" style="2" customWidth="1"/>
    <col min="12577" max="12577" width="4.7109375" style="2" customWidth="1"/>
    <col min="12578" max="12578" width="4.140625" style="2" customWidth="1"/>
    <col min="12579" max="12579" width="3.28515625" style="2" customWidth="1"/>
    <col min="12580" max="12581" width="9.140625" style="2"/>
    <col min="12582" max="12582" width="7.5703125" style="2" customWidth="1"/>
    <col min="12583" max="12585" width="9.140625" style="2"/>
    <col min="12586" max="12586" width="7.7109375" style="2" customWidth="1"/>
    <col min="12587" max="12587" width="9.140625" style="2"/>
    <col min="12588" max="12588" width="9.28515625" style="2" customWidth="1"/>
    <col min="12589" max="12589" width="8.28515625" style="2" customWidth="1"/>
    <col min="12590" max="12590" width="7.5703125" style="2" customWidth="1"/>
    <col min="12591" max="12593" width="9.140625" style="2"/>
    <col min="12594" max="12594" width="7.140625" style="2" customWidth="1"/>
    <col min="12595" max="12595" width="9.140625" style="2"/>
    <col min="12596" max="12596" width="7.42578125" style="2" customWidth="1"/>
    <col min="12597" max="12597" width="8" style="2" customWidth="1"/>
    <col min="12598" max="12598" width="7" style="2" customWidth="1"/>
    <col min="12599" max="12600" width="9.140625" style="2"/>
    <col min="12601" max="12601" width="3.7109375" style="2" customWidth="1"/>
    <col min="12602" max="12602" width="3.42578125" style="2" customWidth="1"/>
    <col min="12603" max="12801" width="9.140625" style="2"/>
    <col min="12802" max="12802" width="4.85546875" style="2" customWidth="1"/>
    <col min="12803" max="12803" width="7.140625" style="2" customWidth="1"/>
    <col min="12804" max="12804" width="9.140625" style="2"/>
    <col min="12805" max="12805" width="4.85546875" style="2" customWidth="1"/>
    <col min="12806" max="12806" width="3.7109375" style="2" customWidth="1"/>
    <col min="12807" max="12807" width="5.5703125" style="2" customWidth="1"/>
    <col min="12808" max="12808" width="5.85546875" style="2" customWidth="1"/>
    <col min="12809" max="12809" width="6.28515625" style="2" customWidth="1"/>
    <col min="12810" max="12810" width="5.5703125" style="2" customWidth="1"/>
    <col min="12811" max="12814" width="6.28515625" style="2" customWidth="1"/>
    <col min="12815" max="12815" width="4.140625" style="2" customWidth="1"/>
    <col min="12816" max="12816" width="6" style="2" customWidth="1"/>
    <col min="12817" max="12817" width="5.5703125" style="2" customWidth="1"/>
    <col min="12818" max="12818" width="4.85546875" style="2" customWidth="1"/>
    <col min="12819" max="12819" width="6.140625" style="2" customWidth="1"/>
    <col min="12820" max="12820" width="7.85546875" style="2" customWidth="1"/>
    <col min="12821" max="12821" width="2.7109375" style="2" customWidth="1"/>
    <col min="12822" max="12822" width="3.42578125" style="2" customWidth="1"/>
    <col min="12823" max="12823" width="3.140625" style="2" customWidth="1"/>
    <col min="12824" max="12824" width="3.5703125" style="2" customWidth="1"/>
    <col min="12825" max="12826" width="3.42578125" style="2" customWidth="1"/>
    <col min="12827" max="12827" width="5.7109375" style="2" customWidth="1"/>
    <col min="12828" max="12828" width="3.85546875" style="2" customWidth="1"/>
    <col min="12829" max="12829" width="5.5703125" style="2" customWidth="1"/>
    <col min="12830" max="12830" width="6" style="2" customWidth="1"/>
    <col min="12831" max="12831" width="4.28515625" style="2" customWidth="1"/>
    <col min="12832" max="12832" width="7.140625" style="2" customWidth="1"/>
    <col min="12833" max="12833" width="4.7109375" style="2" customWidth="1"/>
    <col min="12834" max="12834" width="4.140625" style="2" customWidth="1"/>
    <col min="12835" max="12835" width="3.28515625" style="2" customWidth="1"/>
    <col min="12836" max="12837" width="9.140625" style="2"/>
    <col min="12838" max="12838" width="7.5703125" style="2" customWidth="1"/>
    <col min="12839" max="12841" width="9.140625" style="2"/>
    <col min="12842" max="12842" width="7.7109375" style="2" customWidth="1"/>
    <col min="12843" max="12843" width="9.140625" style="2"/>
    <col min="12844" max="12844" width="9.28515625" style="2" customWidth="1"/>
    <col min="12845" max="12845" width="8.28515625" style="2" customWidth="1"/>
    <col min="12846" max="12846" width="7.5703125" style="2" customWidth="1"/>
    <col min="12847" max="12849" width="9.140625" style="2"/>
    <col min="12850" max="12850" width="7.140625" style="2" customWidth="1"/>
    <col min="12851" max="12851" width="9.140625" style="2"/>
    <col min="12852" max="12852" width="7.42578125" style="2" customWidth="1"/>
    <col min="12853" max="12853" width="8" style="2" customWidth="1"/>
    <col min="12854" max="12854" width="7" style="2" customWidth="1"/>
    <col min="12855" max="12856" width="9.140625" style="2"/>
    <col min="12857" max="12857" width="3.7109375" style="2" customWidth="1"/>
    <col min="12858" max="12858" width="3.42578125" style="2" customWidth="1"/>
    <col min="12859" max="13057" width="9.140625" style="2"/>
    <col min="13058" max="13058" width="4.85546875" style="2" customWidth="1"/>
    <col min="13059" max="13059" width="7.140625" style="2" customWidth="1"/>
    <col min="13060" max="13060" width="9.140625" style="2"/>
    <col min="13061" max="13061" width="4.85546875" style="2" customWidth="1"/>
    <col min="13062" max="13062" width="3.7109375" style="2" customWidth="1"/>
    <col min="13063" max="13063" width="5.5703125" style="2" customWidth="1"/>
    <col min="13064" max="13064" width="5.85546875" style="2" customWidth="1"/>
    <col min="13065" max="13065" width="6.28515625" style="2" customWidth="1"/>
    <col min="13066" max="13066" width="5.5703125" style="2" customWidth="1"/>
    <col min="13067" max="13070" width="6.28515625" style="2" customWidth="1"/>
    <col min="13071" max="13071" width="4.140625" style="2" customWidth="1"/>
    <col min="13072" max="13072" width="6" style="2" customWidth="1"/>
    <col min="13073" max="13073" width="5.5703125" style="2" customWidth="1"/>
    <col min="13074" max="13074" width="4.85546875" style="2" customWidth="1"/>
    <col min="13075" max="13075" width="6.140625" style="2" customWidth="1"/>
    <col min="13076" max="13076" width="7.85546875" style="2" customWidth="1"/>
    <col min="13077" max="13077" width="2.7109375" style="2" customWidth="1"/>
    <col min="13078" max="13078" width="3.42578125" style="2" customWidth="1"/>
    <col min="13079" max="13079" width="3.140625" style="2" customWidth="1"/>
    <col min="13080" max="13080" width="3.5703125" style="2" customWidth="1"/>
    <col min="13081" max="13082" width="3.42578125" style="2" customWidth="1"/>
    <col min="13083" max="13083" width="5.7109375" style="2" customWidth="1"/>
    <col min="13084" max="13084" width="3.85546875" style="2" customWidth="1"/>
    <col min="13085" max="13085" width="5.5703125" style="2" customWidth="1"/>
    <col min="13086" max="13086" width="6" style="2" customWidth="1"/>
    <col min="13087" max="13087" width="4.28515625" style="2" customWidth="1"/>
    <col min="13088" max="13088" width="7.140625" style="2" customWidth="1"/>
    <col min="13089" max="13089" width="4.7109375" style="2" customWidth="1"/>
    <col min="13090" max="13090" width="4.140625" style="2" customWidth="1"/>
    <col min="13091" max="13091" width="3.28515625" style="2" customWidth="1"/>
    <col min="13092" max="13093" width="9.140625" style="2"/>
    <col min="13094" max="13094" width="7.5703125" style="2" customWidth="1"/>
    <col min="13095" max="13097" width="9.140625" style="2"/>
    <col min="13098" max="13098" width="7.7109375" style="2" customWidth="1"/>
    <col min="13099" max="13099" width="9.140625" style="2"/>
    <col min="13100" max="13100" width="9.28515625" style="2" customWidth="1"/>
    <col min="13101" max="13101" width="8.28515625" style="2" customWidth="1"/>
    <col min="13102" max="13102" width="7.5703125" style="2" customWidth="1"/>
    <col min="13103" max="13105" width="9.140625" style="2"/>
    <col min="13106" max="13106" width="7.140625" style="2" customWidth="1"/>
    <col min="13107" max="13107" width="9.140625" style="2"/>
    <col min="13108" max="13108" width="7.42578125" style="2" customWidth="1"/>
    <col min="13109" max="13109" width="8" style="2" customWidth="1"/>
    <col min="13110" max="13110" width="7" style="2" customWidth="1"/>
    <col min="13111" max="13112" width="9.140625" style="2"/>
    <col min="13113" max="13113" width="3.7109375" style="2" customWidth="1"/>
    <col min="13114" max="13114" width="3.42578125" style="2" customWidth="1"/>
    <col min="13115" max="13313" width="9.140625" style="2"/>
    <col min="13314" max="13314" width="4.85546875" style="2" customWidth="1"/>
    <col min="13315" max="13315" width="7.140625" style="2" customWidth="1"/>
    <col min="13316" max="13316" width="9.140625" style="2"/>
    <col min="13317" max="13317" width="4.85546875" style="2" customWidth="1"/>
    <col min="13318" max="13318" width="3.7109375" style="2" customWidth="1"/>
    <col min="13319" max="13319" width="5.5703125" style="2" customWidth="1"/>
    <col min="13320" max="13320" width="5.85546875" style="2" customWidth="1"/>
    <col min="13321" max="13321" width="6.28515625" style="2" customWidth="1"/>
    <col min="13322" max="13322" width="5.5703125" style="2" customWidth="1"/>
    <col min="13323" max="13326" width="6.28515625" style="2" customWidth="1"/>
    <col min="13327" max="13327" width="4.140625" style="2" customWidth="1"/>
    <col min="13328" max="13328" width="6" style="2" customWidth="1"/>
    <col min="13329" max="13329" width="5.5703125" style="2" customWidth="1"/>
    <col min="13330" max="13330" width="4.85546875" style="2" customWidth="1"/>
    <col min="13331" max="13331" width="6.140625" style="2" customWidth="1"/>
    <col min="13332" max="13332" width="7.85546875" style="2" customWidth="1"/>
    <col min="13333" max="13333" width="2.7109375" style="2" customWidth="1"/>
    <col min="13334" max="13334" width="3.42578125" style="2" customWidth="1"/>
    <col min="13335" max="13335" width="3.140625" style="2" customWidth="1"/>
    <col min="13336" max="13336" width="3.5703125" style="2" customWidth="1"/>
    <col min="13337" max="13338" width="3.42578125" style="2" customWidth="1"/>
    <col min="13339" max="13339" width="5.7109375" style="2" customWidth="1"/>
    <col min="13340" max="13340" width="3.85546875" style="2" customWidth="1"/>
    <col min="13341" max="13341" width="5.5703125" style="2" customWidth="1"/>
    <col min="13342" max="13342" width="6" style="2" customWidth="1"/>
    <col min="13343" max="13343" width="4.28515625" style="2" customWidth="1"/>
    <col min="13344" max="13344" width="7.140625" style="2" customWidth="1"/>
    <col min="13345" max="13345" width="4.7109375" style="2" customWidth="1"/>
    <col min="13346" max="13346" width="4.140625" style="2" customWidth="1"/>
    <col min="13347" max="13347" width="3.28515625" style="2" customWidth="1"/>
    <col min="13348" max="13349" width="9.140625" style="2"/>
    <col min="13350" max="13350" width="7.5703125" style="2" customWidth="1"/>
    <col min="13351" max="13353" width="9.140625" style="2"/>
    <col min="13354" max="13354" width="7.7109375" style="2" customWidth="1"/>
    <col min="13355" max="13355" width="9.140625" style="2"/>
    <col min="13356" max="13356" width="9.28515625" style="2" customWidth="1"/>
    <col min="13357" max="13357" width="8.28515625" style="2" customWidth="1"/>
    <col min="13358" max="13358" width="7.5703125" style="2" customWidth="1"/>
    <col min="13359" max="13361" width="9.140625" style="2"/>
    <col min="13362" max="13362" width="7.140625" style="2" customWidth="1"/>
    <col min="13363" max="13363" width="9.140625" style="2"/>
    <col min="13364" max="13364" width="7.42578125" style="2" customWidth="1"/>
    <col min="13365" max="13365" width="8" style="2" customWidth="1"/>
    <col min="13366" max="13366" width="7" style="2" customWidth="1"/>
    <col min="13367" max="13368" width="9.140625" style="2"/>
    <col min="13369" max="13369" width="3.7109375" style="2" customWidth="1"/>
    <col min="13370" max="13370" width="3.42578125" style="2" customWidth="1"/>
    <col min="13371" max="13569" width="9.140625" style="2"/>
    <col min="13570" max="13570" width="4.85546875" style="2" customWidth="1"/>
    <col min="13571" max="13571" width="7.140625" style="2" customWidth="1"/>
    <col min="13572" max="13572" width="9.140625" style="2"/>
    <col min="13573" max="13573" width="4.85546875" style="2" customWidth="1"/>
    <col min="13574" max="13574" width="3.7109375" style="2" customWidth="1"/>
    <col min="13575" max="13575" width="5.5703125" style="2" customWidth="1"/>
    <col min="13576" max="13576" width="5.85546875" style="2" customWidth="1"/>
    <col min="13577" max="13577" width="6.28515625" style="2" customWidth="1"/>
    <col min="13578" max="13578" width="5.5703125" style="2" customWidth="1"/>
    <col min="13579" max="13582" width="6.28515625" style="2" customWidth="1"/>
    <col min="13583" max="13583" width="4.140625" style="2" customWidth="1"/>
    <col min="13584" max="13584" width="6" style="2" customWidth="1"/>
    <col min="13585" max="13585" width="5.5703125" style="2" customWidth="1"/>
    <col min="13586" max="13586" width="4.85546875" style="2" customWidth="1"/>
    <col min="13587" max="13587" width="6.140625" style="2" customWidth="1"/>
    <col min="13588" max="13588" width="7.85546875" style="2" customWidth="1"/>
    <col min="13589" max="13589" width="2.7109375" style="2" customWidth="1"/>
    <col min="13590" max="13590" width="3.42578125" style="2" customWidth="1"/>
    <col min="13591" max="13591" width="3.140625" style="2" customWidth="1"/>
    <col min="13592" max="13592" width="3.5703125" style="2" customWidth="1"/>
    <col min="13593" max="13594" width="3.42578125" style="2" customWidth="1"/>
    <col min="13595" max="13595" width="5.7109375" style="2" customWidth="1"/>
    <col min="13596" max="13596" width="3.85546875" style="2" customWidth="1"/>
    <col min="13597" max="13597" width="5.5703125" style="2" customWidth="1"/>
    <col min="13598" max="13598" width="6" style="2" customWidth="1"/>
    <col min="13599" max="13599" width="4.28515625" style="2" customWidth="1"/>
    <col min="13600" max="13600" width="7.140625" style="2" customWidth="1"/>
    <col min="13601" max="13601" width="4.7109375" style="2" customWidth="1"/>
    <col min="13602" max="13602" width="4.140625" style="2" customWidth="1"/>
    <col min="13603" max="13603" width="3.28515625" style="2" customWidth="1"/>
    <col min="13604" max="13605" width="9.140625" style="2"/>
    <col min="13606" max="13606" width="7.5703125" style="2" customWidth="1"/>
    <col min="13607" max="13609" width="9.140625" style="2"/>
    <col min="13610" max="13610" width="7.7109375" style="2" customWidth="1"/>
    <col min="13611" max="13611" width="9.140625" style="2"/>
    <col min="13612" max="13612" width="9.28515625" style="2" customWidth="1"/>
    <col min="13613" max="13613" width="8.28515625" style="2" customWidth="1"/>
    <col min="13614" max="13614" width="7.5703125" style="2" customWidth="1"/>
    <col min="13615" max="13617" width="9.140625" style="2"/>
    <col min="13618" max="13618" width="7.140625" style="2" customWidth="1"/>
    <col min="13619" max="13619" width="9.140625" style="2"/>
    <col min="13620" max="13620" width="7.42578125" style="2" customWidth="1"/>
    <col min="13621" max="13621" width="8" style="2" customWidth="1"/>
    <col min="13622" max="13622" width="7" style="2" customWidth="1"/>
    <col min="13623" max="13624" width="9.140625" style="2"/>
    <col min="13625" max="13625" width="3.7109375" style="2" customWidth="1"/>
    <col min="13626" max="13626" width="3.42578125" style="2" customWidth="1"/>
    <col min="13627" max="13825" width="9.140625" style="2"/>
    <col min="13826" max="13826" width="4.85546875" style="2" customWidth="1"/>
    <col min="13827" max="13827" width="7.140625" style="2" customWidth="1"/>
    <col min="13828" max="13828" width="9.140625" style="2"/>
    <col min="13829" max="13829" width="4.85546875" style="2" customWidth="1"/>
    <col min="13830" max="13830" width="3.7109375" style="2" customWidth="1"/>
    <col min="13831" max="13831" width="5.5703125" style="2" customWidth="1"/>
    <col min="13832" max="13832" width="5.85546875" style="2" customWidth="1"/>
    <col min="13833" max="13833" width="6.28515625" style="2" customWidth="1"/>
    <col min="13834" max="13834" width="5.5703125" style="2" customWidth="1"/>
    <col min="13835" max="13838" width="6.28515625" style="2" customWidth="1"/>
    <col min="13839" max="13839" width="4.140625" style="2" customWidth="1"/>
    <col min="13840" max="13840" width="6" style="2" customWidth="1"/>
    <col min="13841" max="13841" width="5.5703125" style="2" customWidth="1"/>
    <col min="13842" max="13842" width="4.85546875" style="2" customWidth="1"/>
    <col min="13843" max="13843" width="6.140625" style="2" customWidth="1"/>
    <col min="13844" max="13844" width="7.85546875" style="2" customWidth="1"/>
    <col min="13845" max="13845" width="2.7109375" style="2" customWidth="1"/>
    <col min="13846" max="13846" width="3.42578125" style="2" customWidth="1"/>
    <col min="13847" max="13847" width="3.140625" style="2" customWidth="1"/>
    <col min="13848" max="13848" width="3.5703125" style="2" customWidth="1"/>
    <col min="13849" max="13850" width="3.42578125" style="2" customWidth="1"/>
    <col min="13851" max="13851" width="5.7109375" style="2" customWidth="1"/>
    <col min="13852" max="13852" width="3.85546875" style="2" customWidth="1"/>
    <col min="13853" max="13853" width="5.5703125" style="2" customWidth="1"/>
    <col min="13854" max="13854" width="6" style="2" customWidth="1"/>
    <col min="13855" max="13855" width="4.28515625" style="2" customWidth="1"/>
    <col min="13856" max="13856" width="7.140625" style="2" customWidth="1"/>
    <col min="13857" max="13857" width="4.7109375" style="2" customWidth="1"/>
    <col min="13858" max="13858" width="4.140625" style="2" customWidth="1"/>
    <col min="13859" max="13859" width="3.28515625" style="2" customWidth="1"/>
    <col min="13860" max="13861" width="9.140625" style="2"/>
    <col min="13862" max="13862" width="7.5703125" style="2" customWidth="1"/>
    <col min="13863" max="13865" width="9.140625" style="2"/>
    <col min="13866" max="13866" width="7.7109375" style="2" customWidth="1"/>
    <col min="13867" max="13867" width="9.140625" style="2"/>
    <col min="13868" max="13868" width="9.28515625" style="2" customWidth="1"/>
    <col min="13869" max="13869" width="8.28515625" style="2" customWidth="1"/>
    <col min="13870" max="13870" width="7.5703125" style="2" customWidth="1"/>
    <col min="13871" max="13873" width="9.140625" style="2"/>
    <col min="13874" max="13874" width="7.140625" style="2" customWidth="1"/>
    <col min="13875" max="13875" width="9.140625" style="2"/>
    <col min="13876" max="13876" width="7.42578125" style="2" customWidth="1"/>
    <col min="13877" max="13877" width="8" style="2" customWidth="1"/>
    <col min="13878" max="13878" width="7" style="2" customWidth="1"/>
    <col min="13879" max="13880" width="9.140625" style="2"/>
    <col min="13881" max="13881" width="3.7109375" style="2" customWidth="1"/>
    <col min="13882" max="13882" width="3.42578125" style="2" customWidth="1"/>
    <col min="13883" max="14081" width="9.140625" style="2"/>
    <col min="14082" max="14082" width="4.85546875" style="2" customWidth="1"/>
    <col min="14083" max="14083" width="7.140625" style="2" customWidth="1"/>
    <col min="14084" max="14084" width="9.140625" style="2"/>
    <col min="14085" max="14085" width="4.85546875" style="2" customWidth="1"/>
    <col min="14086" max="14086" width="3.7109375" style="2" customWidth="1"/>
    <col min="14087" max="14087" width="5.5703125" style="2" customWidth="1"/>
    <col min="14088" max="14088" width="5.85546875" style="2" customWidth="1"/>
    <col min="14089" max="14089" width="6.28515625" style="2" customWidth="1"/>
    <col min="14090" max="14090" width="5.5703125" style="2" customWidth="1"/>
    <col min="14091" max="14094" width="6.28515625" style="2" customWidth="1"/>
    <col min="14095" max="14095" width="4.140625" style="2" customWidth="1"/>
    <col min="14096" max="14096" width="6" style="2" customWidth="1"/>
    <col min="14097" max="14097" width="5.5703125" style="2" customWidth="1"/>
    <col min="14098" max="14098" width="4.85546875" style="2" customWidth="1"/>
    <col min="14099" max="14099" width="6.140625" style="2" customWidth="1"/>
    <col min="14100" max="14100" width="7.85546875" style="2" customWidth="1"/>
    <col min="14101" max="14101" width="2.7109375" style="2" customWidth="1"/>
    <col min="14102" max="14102" width="3.42578125" style="2" customWidth="1"/>
    <col min="14103" max="14103" width="3.140625" style="2" customWidth="1"/>
    <col min="14104" max="14104" width="3.5703125" style="2" customWidth="1"/>
    <col min="14105" max="14106" width="3.42578125" style="2" customWidth="1"/>
    <col min="14107" max="14107" width="5.7109375" style="2" customWidth="1"/>
    <col min="14108" max="14108" width="3.85546875" style="2" customWidth="1"/>
    <col min="14109" max="14109" width="5.5703125" style="2" customWidth="1"/>
    <col min="14110" max="14110" width="6" style="2" customWidth="1"/>
    <col min="14111" max="14111" width="4.28515625" style="2" customWidth="1"/>
    <col min="14112" max="14112" width="7.140625" style="2" customWidth="1"/>
    <col min="14113" max="14113" width="4.7109375" style="2" customWidth="1"/>
    <col min="14114" max="14114" width="4.140625" style="2" customWidth="1"/>
    <col min="14115" max="14115" width="3.28515625" style="2" customWidth="1"/>
    <col min="14116" max="14117" width="9.140625" style="2"/>
    <col min="14118" max="14118" width="7.5703125" style="2" customWidth="1"/>
    <col min="14119" max="14121" width="9.140625" style="2"/>
    <col min="14122" max="14122" width="7.7109375" style="2" customWidth="1"/>
    <col min="14123" max="14123" width="9.140625" style="2"/>
    <col min="14124" max="14124" width="9.28515625" style="2" customWidth="1"/>
    <col min="14125" max="14125" width="8.28515625" style="2" customWidth="1"/>
    <col min="14126" max="14126" width="7.5703125" style="2" customWidth="1"/>
    <col min="14127" max="14129" width="9.140625" style="2"/>
    <col min="14130" max="14130" width="7.140625" style="2" customWidth="1"/>
    <col min="14131" max="14131" width="9.140625" style="2"/>
    <col min="14132" max="14132" width="7.42578125" style="2" customWidth="1"/>
    <col min="14133" max="14133" width="8" style="2" customWidth="1"/>
    <col min="14134" max="14134" width="7" style="2" customWidth="1"/>
    <col min="14135" max="14136" width="9.140625" style="2"/>
    <col min="14137" max="14137" width="3.7109375" style="2" customWidth="1"/>
    <col min="14138" max="14138" width="3.42578125" style="2" customWidth="1"/>
    <col min="14139" max="14337" width="9.140625" style="2"/>
    <col min="14338" max="14338" width="4.85546875" style="2" customWidth="1"/>
    <col min="14339" max="14339" width="7.140625" style="2" customWidth="1"/>
    <col min="14340" max="14340" width="9.140625" style="2"/>
    <col min="14341" max="14341" width="4.85546875" style="2" customWidth="1"/>
    <col min="14342" max="14342" width="3.7109375" style="2" customWidth="1"/>
    <col min="14343" max="14343" width="5.5703125" style="2" customWidth="1"/>
    <col min="14344" max="14344" width="5.85546875" style="2" customWidth="1"/>
    <col min="14345" max="14345" width="6.28515625" style="2" customWidth="1"/>
    <col min="14346" max="14346" width="5.5703125" style="2" customWidth="1"/>
    <col min="14347" max="14350" width="6.28515625" style="2" customWidth="1"/>
    <col min="14351" max="14351" width="4.140625" style="2" customWidth="1"/>
    <col min="14352" max="14352" width="6" style="2" customWidth="1"/>
    <col min="14353" max="14353" width="5.5703125" style="2" customWidth="1"/>
    <col min="14354" max="14354" width="4.85546875" style="2" customWidth="1"/>
    <col min="14355" max="14355" width="6.140625" style="2" customWidth="1"/>
    <col min="14356" max="14356" width="7.85546875" style="2" customWidth="1"/>
    <col min="14357" max="14357" width="2.7109375" style="2" customWidth="1"/>
    <col min="14358" max="14358" width="3.42578125" style="2" customWidth="1"/>
    <col min="14359" max="14359" width="3.140625" style="2" customWidth="1"/>
    <col min="14360" max="14360" width="3.5703125" style="2" customWidth="1"/>
    <col min="14361" max="14362" width="3.42578125" style="2" customWidth="1"/>
    <col min="14363" max="14363" width="5.7109375" style="2" customWidth="1"/>
    <col min="14364" max="14364" width="3.85546875" style="2" customWidth="1"/>
    <col min="14365" max="14365" width="5.5703125" style="2" customWidth="1"/>
    <col min="14366" max="14366" width="6" style="2" customWidth="1"/>
    <col min="14367" max="14367" width="4.28515625" style="2" customWidth="1"/>
    <col min="14368" max="14368" width="7.140625" style="2" customWidth="1"/>
    <col min="14369" max="14369" width="4.7109375" style="2" customWidth="1"/>
    <col min="14370" max="14370" width="4.140625" style="2" customWidth="1"/>
    <col min="14371" max="14371" width="3.28515625" style="2" customWidth="1"/>
    <col min="14372" max="14373" width="9.140625" style="2"/>
    <col min="14374" max="14374" width="7.5703125" style="2" customWidth="1"/>
    <col min="14375" max="14377" width="9.140625" style="2"/>
    <col min="14378" max="14378" width="7.7109375" style="2" customWidth="1"/>
    <col min="14379" max="14379" width="9.140625" style="2"/>
    <col min="14380" max="14380" width="9.28515625" style="2" customWidth="1"/>
    <col min="14381" max="14381" width="8.28515625" style="2" customWidth="1"/>
    <col min="14382" max="14382" width="7.5703125" style="2" customWidth="1"/>
    <col min="14383" max="14385" width="9.140625" style="2"/>
    <col min="14386" max="14386" width="7.140625" style="2" customWidth="1"/>
    <col min="14387" max="14387" width="9.140625" style="2"/>
    <col min="14388" max="14388" width="7.42578125" style="2" customWidth="1"/>
    <col min="14389" max="14389" width="8" style="2" customWidth="1"/>
    <col min="14390" max="14390" width="7" style="2" customWidth="1"/>
    <col min="14391" max="14392" width="9.140625" style="2"/>
    <col min="14393" max="14393" width="3.7109375" style="2" customWidth="1"/>
    <col min="14394" max="14394" width="3.42578125" style="2" customWidth="1"/>
    <col min="14395" max="14593" width="9.140625" style="2"/>
    <col min="14594" max="14594" width="4.85546875" style="2" customWidth="1"/>
    <col min="14595" max="14595" width="7.140625" style="2" customWidth="1"/>
    <col min="14596" max="14596" width="9.140625" style="2"/>
    <col min="14597" max="14597" width="4.85546875" style="2" customWidth="1"/>
    <col min="14598" max="14598" width="3.7109375" style="2" customWidth="1"/>
    <col min="14599" max="14599" width="5.5703125" style="2" customWidth="1"/>
    <col min="14600" max="14600" width="5.85546875" style="2" customWidth="1"/>
    <col min="14601" max="14601" width="6.28515625" style="2" customWidth="1"/>
    <col min="14602" max="14602" width="5.5703125" style="2" customWidth="1"/>
    <col min="14603" max="14606" width="6.28515625" style="2" customWidth="1"/>
    <col min="14607" max="14607" width="4.140625" style="2" customWidth="1"/>
    <col min="14608" max="14608" width="6" style="2" customWidth="1"/>
    <col min="14609" max="14609" width="5.5703125" style="2" customWidth="1"/>
    <col min="14610" max="14610" width="4.85546875" style="2" customWidth="1"/>
    <col min="14611" max="14611" width="6.140625" style="2" customWidth="1"/>
    <col min="14612" max="14612" width="7.85546875" style="2" customWidth="1"/>
    <col min="14613" max="14613" width="2.7109375" style="2" customWidth="1"/>
    <col min="14614" max="14614" width="3.42578125" style="2" customWidth="1"/>
    <col min="14615" max="14615" width="3.140625" style="2" customWidth="1"/>
    <col min="14616" max="14616" width="3.5703125" style="2" customWidth="1"/>
    <col min="14617" max="14618" width="3.42578125" style="2" customWidth="1"/>
    <col min="14619" max="14619" width="5.7109375" style="2" customWidth="1"/>
    <col min="14620" max="14620" width="3.85546875" style="2" customWidth="1"/>
    <col min="14621" max="14621" width="5.5703125" style="2" customWidth="1"/>
    <col min="14622" max="14622" width="6" style="2" customWidth="1"/>
    <col min="14623" max="14623" width="4.28515625" style="2" customWidth="1"/>
    <col min="14624" max="14624" width="7.140625" style="2" customWidth="1"/>
    <col min="14625" max="14625" width="4.7109375" style="2" customWidth="1"/>
    <col min="14626" max="14626" width="4.140625" style="2" customWidth="1"/>
    <col min="14627" max="14627" width="3.28515625" style="2" customWidth="1"/>
    <col min="14628" max="14629" width="9.140625" style="2"/>
    <col min="14630" max="14630" width="7.5703125" style="2" customWidth="1"/>
    <col min="14631" max="14633" width="9.140625" style="2"/>
    <col min="14634" max="14634" width="7.7109375" style="2" customWidth="1"/>
    <col min="14635" max="14635" width="9.140625" style="2"/>
    <col min="14636" max="14636" width="9.28515625" style="2" customWidth="1"/>
    <col min="14637" max="14637" width="8.28515625" style="2" customWidth="1"/>
    <col min="14638" max="14638" width="7.5703125" style="2" customWidth="1"/>
    <col min="14639" max="14641" width="9.140625" style="2"/>
    <col min="14642" max="14642" width="7.140625" style="2" customWidth="1"/>
    <col min="14643" max="14643" width="9.140625" style="2"/>
    <col min="14644" max="14644" width="7.42578125" style="2" customWidth="1"/>
    <col min="14645" max="14645" width="8" style="2" customWidth="1"/>
    <col min="14646" max="14646" width="7" style="2" customWidth="1"/>
    <col min="14647" max="14648" width="9.140625" style="2"/>
    <col min="14649" max="14649" width="3.7109375" style="2" customWidth="1"/>
    <col min="14650" max="14650" width="3.42578125" style="2" customWidth="1"/>
    <col min="14651" max="14849" width="9.140625" style="2"/>
    <col min="14850" max="14850" width="4.85546875" style="2" customWidth="1"/>
    <col min="14851" max="14851" width="7.140625" style="2" customWidth="1"/>
    <col min="14852" max="14852" width="9.140625" style="2"/>
    <col min="14853" max="14853" width="4.85546875" style="2" customWidth="1"/>
    <col min="14854" max="14854" width="3.7109375" style="2" customWidth="1"/>
    <col min="14855" max="14855" width="5.5703125" style="2" customWidth="1"/>
    <col min="14856" max="14856" width="5.85546875" style="2" customWidth="1"/>
    <col min="14857" max="14857" width="6.28515625" style="2" customWidth="1"/>
    <col min="14858" max="14858" width="5.5703125" style="2" customWidth="1"/>
    <col min="14859" max="14862" width="6.28515625" style="2" customWidth="1"/>
    <col min="14863" max="14863" width="4.140625" style="2" customWidth="1"/>
    <col min="14864" max="14864" width="6" style="2" customWidth="1"/>
    <col min="14865" max="14865" width="5.5703125" style="2" customWidth="1"/>
    <col min="14866" max="14866" width="4.85546875" style="2" customWidth="1"/>
    <col min="14867" max="14867" width="6.140625" style="2" customWidth="1"/>
    <col min="14868" max="14868" width="7.85546875" style="2" customWidth="1"/>
    <col min="14869" max="14869" width="2.7109375" style="2" customWidth="1"/>
    <col min="14870" max="14870" width="3.42578125" style="2" customWidth="1"/>
    <col min="14871" max="14871" width="3.140625" style="2" customWidth="1"/>
    <col min="14872" max="14872" width="3.5703125" style="2" customWidth="1"/>
    <col min="14873" max="14874" width="3.42578125" style="2" customWidth="1"/>
    <col min="14875" max="14875" width="5.7109375" style="2" customWidth="1"/>
    <col min="14876" max="14876" width="3.85546875" style="2" customWidth="1"/>
    <col min="14877" max="14877" width="5.5703125" style="2" customWidth="1"/>
    <col min="14878" max="14878" width="6" style="2" customWidth="1"/>
    <col min="14879" max="14879" width="4.28515625" style="2" customWidth="1"/>
    <col min="14880" max="14880" width="7.140625" style="2" customWidth="1"/>
    <col min="14881" max="14881" width="4.7109375" style="2" customWidth="1"/>
    <col min="14882" max="14882" width="4.140625" style="2" customWidth="1"/>
    <col min="14883" max="14883" width="3.28515625" style="2" customWidth="1"/>
    <col min="14884" max="14885" width="9.140625" style="2"/>
    <col min="14886" max="14886" width="7.5703125" style="2" customWidth="1"/>
    <col min="14887" max="14889" width="9.140625" style="2"/>
    <col min="14890" max="14890" width="7.7109375" style="2" customWidth="1"/>
    <col min="14891" max="14891" width="9.140625" style="2"/>
    <col min="14892" max="14892" width="9.28515625" style="2" customWidth="1"/>
    <col min="14893" max="14893" width="8.28515625" style="2" customWidth="1"/>
    <col min="14894" max="14894" width="7.5703125" style="2" customWidth="1"/>
    <col min="14895" max="14897" width="9.140625" style="2"/>
    <col min="14898" max="14898" width="7.140625" style="2" customWidth="1"/>
    <col min="14899" max="14899" width="9.140625" style="2"/>
    <col min="14900" max="14900" width="7.42578125" style="2" customWidth="1"/>
    <col min="14901" max="14901" width="8" style="2" customWidth="1"/>
    <col min="14902" max="14902" width="7" style="2" customWidth="1"/>
    <col min="14903" max="14904" width="9.140625" style="2"/>
    <col min="14905" max="14905" width="3.7109375" style="2" customWidth="1"/>
    <col min="14906" max="14906" width="3.42578125" style="2" customWidth="1"/>
    <col min="14907" max="15105" width="9.140625" style="2"/>
    <col min="15106" max="15106" width="4.85546875" style="2" customWidth="1"/>
    <col min="15107" max="15107" width="7.140625" style="2" customWidth="1"/>
    <col min="15108" max="15108" width="9.140625" style="2"/>
    <col min="15109" max="15109" width="4.85546875" style="2" customWidth="1"/>
    <col min="15110" max="15110" width="3.7109375" style="2" customWidth="1"/>
    <col min="15111" max="15111" width="5.5703125" style="2" customWidth="1"/>
    <col min="15112" max="15112" width="5.85546875" style="2" customWidth="1"/>
    <col min="15113" max="15113" width="6.28515625" style="2" customWidth="1"/>
    <col min="15114" max="15114" width="5.5703125" style="2" customWidth="1"/>
    <col min="15115" max="15118" width="6.28515625" style="2" customWidth="1"/>
    <col min="15119" max="15119" width="4.140625" style="2" customWidth="1"/>
    <col min="15120" max="15120" width="6" style="2" customWidth="1"/>
    <col min="15121" max="15121" width="5.5703125" style="2" customWidth="1"/>
    <col min="15122" max="15122" width="4.85546875" style="2" customWidth="1"/>
    <col min="15123" max="15123" width="6.140625" style="2" customWidth="1"/>
    <col min="15124" max="15124" width="7.85546875" style="2" customWidth="1"/>
    <col min="15125" max="15125" width="2.7109375" style="2" customWidth="1"/>
    <col min="15126" max="15126" width="3.42578125" style="2" customWidth="1"/>
    <col min="15127" max="15127" width="3.140625" style="2" customWidth="1"/>
    <col min="15128" max="15128" width="3.5703125" style="2" customWidth="1"/>
    <col min="15129" max="15130" width="3.42578125" style="2" customWidth="1"/>
    <col min="15131" max="15131" width="5.7109375" style="2" customWidth="1"/>
    <col min="15132" max="15132" width="3.85546875" style="2" customWidth="1"/>
    <col min="15133" max="15133" width="5.5703125" style="2" customWidth="1"/>
    <col min="15134" max="15134" width="6" style="2" customWidth="1"/>
    <col min="15135" max="15135" width="4.28515625" style="2" customWidth="1"/>
    <col min="15136" max="15136" width="7.140625" style="2" customWidth="1"/>
    <col min="15137" max="15137" width="4.7109375" style="2" customWidth="1"/>
    <col min="15138" max="15138" width="4.140625" style="2" customWidth="1"/>
    <col min="15139" max="15139" width="3.28515625" style="2" customWidth="1"/>
    <col min="15140" max="15141" width="9.140625" style="2"/>
    <col min="15142" max="15142" width="7.5703125" style="2" customWidth="1"/>
    <col min="15143" max="15145" width="9.140625" style="2"/>
    <col min="15146" max="15146" width="7.7109375" style="2" customWidth="1"/>
    <col min="15147" max="15147" width="9.140625" style="2"/>
    <col min="15148" max="15148" width="9.28515625" style="2" customWidth="1"/>
    <col min="15149" max="15149" width="8.28515625" style="2" customWidth="1"/>
    <col min="15150" max="15150" width="7.5703125" style="2" customWidth="1"/>
    <col min="15151" max="15153" width="9.140625" style="2"/>
    <col min="15154" max="15154" width="7.140625" style="2" customWidth="1"/>
    <col min="15155" max="15155" width="9.140625" style="2"/>
    <col min="15156" max="15156" width="7.42578125" style="2" customWidth="1"/>
    <col min="15157" max="15157" width="8" style="2" customWidth="1"/>
    <col min="15158" max="15158" width="7" style="2" customWidth="1"/>
    <col min="15159" max="15160" width="9.140625" style="2"/>
    <col min="15161" max="15161" width="3.7109375" style="2" customWidth="1"/>
    <col min="15162" max="15162" width="3.42578125" style="2" customWidth="1"/>
    <col min="15163" max="15361" width="9.140625" style="2"/>
    <col min="15362" max="15362" width="4.85546875" style="2" customWidth="1"/>
    <col min="15363" max="15363" width="7.140625" style="2" customWidth="1"/>
    <col min="15364" max="15364" width="9.140625" style="2"/>
    <col min="15365" max="15365" width="4.85546875" style="2" customWidth="1"/>
    <col min="15366" max="15366" width="3.7109375" style="2" customWidth="1"/>
    <col min="15367" max="15367" width="5.5703125" style="2" customWidth="1"/>
    <col min="15368" max="15368" width="5.85546875" style="2" customWidth="1"/>
    <col min="15369" max="15369" width="6.28515625" style="2" customWidth="1"/>
    <col min="15370" max="15370" width="5.5703125" style="2" customWidth="1"/>
    <col min="15371" max="15374" width="6.28515625" style="2" customWidth="1"/>
    <col min="15375" max="15375" width="4.140625" style="2" customWidth="1"/>
    <col min="15376" max="15376" width="6" style="2" customWidth="1"/>
    <col min="15377" max="15377" width="5.5703125" style="2" customWidth="1"/>
    <col min="15378" max="15378" width="4.85546875" style="2" customWidth="1"/>
    <col min="15379" max="15379" width="6.140625" style="2" customWidth="1"/>
    <col min="15380" max="15380" width="7.85546875" style="2" customWidth="1"/>
    <col min="15381" max="15381" width="2.7109375" style="2" customWidth="1"/>
    <col min="15382" max="15382" width="3.42578125" style="2" customWidth="1"/>
    <col min="15383" max="15383" width="3.140625" style="2" customWidth="1"/>
    <col min="15384" max="15384" width="3.5703125" style="2" customWidth="1"/>
    <col min="15385" max="15386" width="3.42578125" style="2" customWidth="1"/>
    <col min="15387" max="15387" width="5.7109375" style="2" customWidth="1"/>
    <col min="15388" max="15388" width="3.85546875" style="2" customWidth="1"/>
    <col min="15389" max="15389" width="5.5703125" style="2" customWidth="1"/>
    <col min="15390" max="15390" width="6" style="2" customWidth="1"/>
    <col min="15391" max="15391" width="4.28515625" style="2" customWidth="1"/>
    <col min="15392" max="15392" width="7.140625" style="2" customWidth="1"/>
    <col min="15393" max="15393" width="4.7109375" style="2" customWidth="1"/>
    <col min="15394" max="15394" width="4.140625" style="2" customWidth="1"/>
    <col min="15395" max="15395" width="3.28515625" style="2" customWidth="1"/>
    <col min="15396" max="15397" width="9.140625" style="2"/>
    <col min="15398" max="15398" width="7.5703125" style="2" customWidth="1"/>
    <col min="15399" max="15401" width="9.140625" style="2"/>
    <col min="15402" max="15402" width="7.7109375" style="2" customWidth="1"/>
    <col min="15403" max="15403" width="9.140625" style="2"/>
    <col min="15404" max="15404" width="9.28515625" style="2" customWidth="1"/>
    <col min="15405" max="15405" width="8.28515625" style="2" customWidth="1"/>
    <col min="15406" max="15406" width="7.5703125" style="2" customWidth="1"/>
    <col min="15407" max="15409" width="9.140625" style="2"/>
    <col min="15410" max="15410" width="7.140625" style="2" customWidth="1"/>
    <col min="15411" max="15411" width="9.140625" style="2"/>
    <col min="15412" max="15412" width="7.42578125" style="2" customWidth="1"/>
    <col min="15413" max="15413" width="8" style="2" customWidth="1"/>
    <col min="15414" max="15414" width="7" style="2" customWidth="1"/>
    <col min="15415" max="15416" width="9.140625" style="2"/>
    <col min="15417" max="15417" width="3.7109375" style="2" customWidth="1"/>
    <col min="15418" max="15418" width="3.42578125" style="2" customWidth="1"/>
    <col min="15419" max="15617" width="9.140625" style="2"/>
    <col min="15618" max="15618" width="4.85546875" style="2" customWidth="1"/>
    <col min="15619" max="15619" width="7.140625" style="2" customWidth="1"/>
    <col min="15620" max="15620" width="9.140625" style="2"/>
    <col min="15621" max="15621" width="4.85546875" style="2" customWidth="1"/>
    <col min="15622" max="15622" width="3.7109375" style="2" customWidth="1"/>
    <col min="15623" max="15623" width="5.5703125" style="2" customWidth="1"/>
    <col min="15624" max="15624" width="5.85546875" style="2" customWidth="1"/>
    <col min="15625" max="15625" width="6.28515625" style="2" customWidth="1"/>
    <col min="15626" max="15626" width="5.5703125" style="2" customWidth="1"/>
    <col min="15627" max="15630" width="6.28515625" style="2" customWidth="1"/>
    <col min="15631" max="15631" width="4.140625" style="2" customWidth="1"/>
    <col min="15632" max="15632" width="6" style="2" customWidth="1"/>
    <col min="15633" max="15633" width="5.5703125" style="2" customWidth="1"/>
    <col min="15634" max="15634" width="4.85546875" style="2" customWidth="1"/>
    <col min="15635" max="15635" width="6.140625" style="2" customWidth="1"/>
    <col min="15636" max="15636" width="7.85546875" style="2" customWidth="1"/>
    <col min="15637" max="15637" width="2.7109375" style="2" customWidth="1"/>
    <col min="15638" max="15638" width="3.42578125" style="2" customWidth="1"/>
    <col min="15639" max="15639" width="3.140625" style="2" customWidth="1"/>
    <col min="15640" max="15640" width="3.5703125" style="2" customWidth="1"/>
    <col min="15641" max="15642" width="3.42578125" style="2" customWidth="1"/>
    <col min="15643" max="15643" width="5.7109375" style="2" customWidth="1"/>
    <col min="15644" max="15644" width="3.85546875" style="2" customWidth="1"/>
    <col min="15645" max="15645" width="5.5703125" style="2" customWidth="1"/>
    <col min="15646" max="15646" width="6" style="2" customWidth="1"/>
    <col min="15647" max="15647" width="4.28515625" style="2" customWidth="1"/>
    <col min="15648" max="15648" width="7.140625" style="2" customWidth="1"/>
    <col min="15649" max="15649" width="4.7109375" style="2" customWidth="1"/>
    <col min="15650" max="15650" width="4.140625" style="2" customWidth="1"/>
    <col min="15651" max="15651" width="3.28515625" style="2" customWidth="1"/>
    <col min="15652" max="15653" width="9.140625" style="2"/>
    <col min="15654" max="15654" width="7.5703125" style="2" customWidth="1"/>
    <col min="15655" max="15657" width="9.140625" style="2"/>
    <col min="15658" max="15658" width="7.7109375" style="2" customWidth="1"/>
    <col min="15659" max="15659" width="9.140625" style="2"/>
    <col min="15660" max="15660" width="9.28515625" style="2" customWidth="1"/>
    <col min="15661" max="15661" width="8.28515625" style="2" customWidth="1"/>
    <col min="15662" max="15662" width="7.5703125" style="2" customWidth="1"/>
    <col min="15663" max="15665" width="9.140625" style="2"/>
    <col min="15666" max="15666" width="7.140625" style="2" customWidth="1"/>
    <col min="15667" max="15667" width="9.140625" style="2"/>
    <col min="15668" max="15668" width="7.42578125" style="2" customWidth="1"/>
    <col min="15669" max="15669" width="8" style="2" customWidth="1"/>
    <col min="15670" max="15670" width="7" style="2" customWidth="1"/>
    <col min="15671" max="15672" width="9.140625" style="2"/>
    <col min="15673" max="15673" width="3.7109375" style="2" customWidth="1"/>
    <col min="15674" max="15674" width="3.42578125" style="2" customWidth="1"/>
    <col min="15675" max="15873" width="9.140625" style="2"/>
    <col min="15874" max="15874" width="4.85546875" style="2" customWidth="1"/>
    <col min="15875" max="15875" width="7.140625" style="2" customWidth="1"/>
    <col min="15876" max="15876" width="9.140625" style="2"/>
    <col min="15877" max="15877" width="4.85546875" style="2" customWidth="1"/>
    <col min="15878" max="15878" width="3.7109375" style="2" customWidth="1"/>
    <col min="15879" max="15879" width="5.5703125" style="2" customWidth="1"/>
    <col min="15880" max="15880" width="5.85546875" style="2" customWidth="1"/>
    <col min="15881" max="15881" width="6.28515625" style="2" customWidth="1"/>
    <col min="15882" max="15882" width="5.5703125" style="2" customWidth="1"/>
    <col min="15883" max="15886" width="6.28515625" style="2" customWidth="1"/>
    <col min="15887" max="15887" width="4.140625" style="2" customWidth="1"/>
    <col min="15888" max="15888" width="6" style="2" customWidth="1"/>
    <col min="15889" max="15889" width="5.5703125" style="2" customWidth="1"/>
    <col min="15890" max="15890" width="4.85546875" style="2" customWidth="1"/>
    <col min="15891" max="15891" width="6.140625" style="2" customWidth="1"/>
    <col min="15892" max="15892" width="7.85546875" style="2" customWidth="1"/>
    <col min="15893" max="15893" width="2.7109375" style="2" customWidth="1"/>
    <col min="15894" max="15894" width="3.42578125" style="2" customWidth="1"/>
    <col min="15895" max="15895" width="3.140625" style="2" customWidth="1"/>
    <col min="15896" max="15896" width="3.5703125" style="2" customWidth="1"/>
    <col min="15897" max="15898" width="3.42578125" style="2" customWidth="1"/>
    <col min="15899" max="15899" width="5.7109375" style="2" customWidth="1"/>
    <col min="15900" max="15900" width="3.85546875" style="2" customWidth="1"/>
    <col min="15901" max="15901" width="5.5703125" style="2" customWidth="1"/>
    <col min="15902" max="15902" width="6" style="2" customWidth="1"/>
    <col min="15903" max="15903" width="4.28515625" style="2" customWidth="1"/>
    <col min="15904" max="15904" width="7.140625" style="2" customWidth="1"/>
    <col min="15905" max="15905" width="4.7109375" style="2" customWidth="1"/>
    <col min="15906" max="15906" width="4.140625" style="2" customWidth="1"/>
    <col min="15907" max="15907" width="3.28515625" style="2" customWidth="1"/>
    <col min="15908" max="15909" width="9.140625" style="2"/>
    <col min="15910" max="15910" width="7.5703125" style="2" customWidth="1"/>
    <col min="15911" max="15913" width="9.140625" style="2"/>
    <col min="15914" max="15914" width="7.7109375" style="2" customWidth="1"/>
    <col min="15915" max="15915" width="9.140625" style="2"/>
    <col min="15916" max="15916" width="9.28515625" style="2" customWidth="1"/>
    <col min="15917" max="15917" width="8.28515625" style="2" customWidth="1"/>
    <col min="15918" max="15918" width="7.5703125" style="2" customWidth="1"/>
    <col min="15919" max="15921" width="9.140625" style="2"/>
    <col min="15922" max="15922" width="7.140625" style="2" customWidth="1"/>
    <col min="15923" max="15923" width="9.140625" style="2"/>
    <col min="15924" max="15924" width="7.42578125" style="2" customWidth="1"/>
    <col min="15925" max="15925" width="8" style="2" customWidth="1"/>
    <col min="15926" max="15926" width="7" style="2" customWidth="1"/>
    <col min="15927" max="15928" width="9.140625" style="2"/>
    <col min="15929" max="15929" width="3.7109375" style="2" customWidth="1"/>
    <col min="15930" max="15930" width="3.42578125" style="2" customWidth="1"/>
    <col min="15931" max="16129" width="9.140625" style="2"/>
    <col min="16130" max="16130" width="4.85546875" style="2" customWidth="1"/>
    <col min="16131" max="16131" width="7.140625" style="2" customWidth="1"/>
    <col min="16132" max="16132" width="9.140625" style="2"/>
    <col min="16133" max="16133" width="4.85546875" style="2" customWidth="1"/>
    <col min="16134" max="16134" width="3.7109375" style="2" customWidth="1"/>
    <col min="16135" max="16135" width="5.5703125" style="2" customWidth="1"/>
    <col min="16136" max="16136" width="5.85546875" style="2" customWidth="1"/>
    <col min="16137" max="16137" width="6.28515625" style="2" customWidth="1"/>
    <col min="16138" max="16138" width="5.5703125" style="2" customWidth="1"/>
    <col min="16139" max="16142" width="6.28515625" style="2" customWidth="1"/>
    <col min="16143" max="16143" width="4.140625" style="2" customWidth="1"/>
    <col min="16144" max="16144" width="6" style="2" customWidth="1"/>
    <col min="16145" max="16145" width="5.5703125" style="2" customWidth="1"/>
    <col min="16146" max="16146" width="4.85546875" style="2" customWidth="1"/>
    <col min="16147" max="16147" width="6.140625" style="2" customWidth="1"/>
    <col min="16148" max="16148" width="7.85546875" style="2" customWidth="1"/>
    <col min="16149" max="16149" width="2.7109375" style="2" customWidth="1"/>
    <col min="16150" max="16150" width="3.42578125" style="2" customWidth="1"/>
    <col min="16151" max="16151" width="3.140625" style="2" customWidth="1"/>
    <col min="16152" max="16152" width="3.5703125" style="2" customWidth="1"/>
    <col min="16153" max="16154" width="3.42578125" style="2" customWidth="1"/>
    <col min="16155" max="16155" width="5.7109375" style="2" customWidth="1"/>
    <col min="16156" max="16156" width="3.85546875" style="2" customWidth="1"/>
    <col min="16157" max="16157" width="5.5703125" style="2" customWidth="1"/>
    <col min="16158" max="16158" width="6" style="2" customWidth="1"/>
    <col min="16159" max="16159" width="4.28515625" style="2" customWidth="1"/>
    <col min="16160" max="16160" width="7.140625" style="2" customWidth="1"/>
    <col min="16161" max="16161" width="4.7109375" style="2" customWidth="1"/>
    <col min="16162" max="16162" width="4.140625" style="2" customWidth="1"/>
    <col min="16163" max="16163" width="3.28515625" style="2" customWidth="1"/>
    <col min="16164" max="16165" width="9.140625" style="2"/>
    <col min="16166" max="16166" width="7.5703125" style="2" customWidth="1"/>
    <col min="16167" max="16169" width="9.140625" style="2"/>
    <col min="16170" max="16170" width="7.7109375" style="2" customWidth="1"/>
    <col min="16171" max="16171" width="9.140625" style="2"/>
    <col min="16172" max="16172" width="9.28515625" style="2" customWidth="1"/>
    <col min="16173" max="16173" width="8.28515625" style="2" customWidth="1"/>
    <col min="16174" max="16174" width="7.5703125" style="2" customWidth="1"/>
    <col min="16175" max="16177" width="9.140625" style="2"/>
    <col min="16178" max="16178" width="7.140625" style="2" customWidth="1"/>
    <col min="16179" max="16179" width="9.140625" style="2"/>
    <col min="16180" max="16180" width="7.42578125" style="2" customWidth="1"/>
    <col min="16181" max="16181" width="8" style="2" customWidth="1"/>
    <col min="16182" max="16182" width="7" style="2" customWidth="1"/>
    <col min="16183" max="16184" width="9.140625" style="2"/>
    <col min="16185" max="16185" width="3.7109375" style="2" customWidth="1"/>
    <col min="16186" max="16186" width="3.42578125" style="2" customWidth="1"/>
    <col min="16187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115</v>
      </c>
      <c r="C10" s="12">
        <v>9.2899999999999991</v>
      </c>
      <c r="D10" s="12">
        <v>115.38708</v>
      </c>
      <c r="E10" s="12">
        <v>1</v>
      </c>
      <c r="F10" s="12">
        <v>3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>MID(I10,1,1)</f>
        <v>1</v>
      </c>
      <c r="L10" s="13" t="str">
        <f>MID(I10,2,1)</f>
        <v>1</v>
      </c>
      <c r="M10" s="13" t="str">
        <f>MID(I10,3,1)</f>
        <v>2</v>
      </c>
      <c r="N10" s="13" t="str">
        <f>MID(I10,5,1)</f>
        <v>1</v>
      </c>
      <c r="O10" s="13">
        <f>IF(G10&gt;500,0,IF(G10&gt;300,2,1))</f>
        <v>1</v>
      </c>
      <c r="P10" s="12">
        <v>28.1</v>
      </c>
      <c r="Q10" s="12">
        <v>1.33</v>
      </c>
      <c r="R10" s="12">
        <v>2.48</v>
      </c>
      <c r="S10" s="12">
        <v>47.16</v>
      </c>
      <c r="T10" s="12">
        <v>103.37</v>
      </c>
      <c r="U10" s="12">
        <v>3</v>
      </c>
      <c r="V10" s="12">
        <v>0.5</v>
      </c>
      <c r="W10" s="12">
        <v>1</v>
      </c>
      <c r="X10" s="12">
        <v>2</v>
      </c>
      <c r="Y10" s="12">
        <v>2</v>
      </c>
      <c r="Z10" s="12">
        <v>3</v>
      </c>
      <c r="AA10" s="12">
        <v>270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6.2927</v>
      </c>
      <c r="AK10" s="12">
        <v>0.12870000000000001</v>
      </c>
      <c r="AL10" s="14">
        <v>0.20979999999999999</v>
      </c>
      <c r="AM10" s="14">
        <v>4.3E-3</v>
      </c>
      <c r="AN10" s="14">
        <v>2.6772999999999998</v>
      </c>
      <c r="AO10" s="14">
        <v>4.5499999999999999E-2</v>
      </c>
      <c r="AP10" s="14">
        <v>0.23089999999999999</v>
      </c>
      <c r="AQ10" s="14">
        <v>3.8999999999999998E-3</v>
      </c>
      <c r="AR10" s="14">
        <v>11.7682</v>
      </c>
      <c r="AS10" s="14">
        <v>0.2087</v>
      </c>
      <c r="AT10" s="14">
        <v>0.2074</v>
      </c>
      <c r="AU10" s="14">
        <v>3.7000000000000002E-3</v>
      </c>
      <c r="AV10" s="14">
        <v>20.2363</v>
      </c>
      <c r="AW10" s="14">
        <v>0.25580000000000003</v>
      </c>
      <c r="AX10" s="14">
        <v>0.26740000000000003</v>
      </c>
      <c r="AY10" s="14">
        <v>3.3999999999999998E-3</v>
      </c>
      <c r="AZ10" s="14">
        <v>7.3249046758980599E-2</v>
      </c>
      <c r="BA10" s="14">
        <v>1.2892960462873675</v>
      </c>
      <c r="BB10" s="14">
        <v>0.12636899747262009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0.21380625</v>
      </c>
      <c r="BH10" s="16">
        <f>DSTDEV(PlotSort,"PhxRed",$BG$35:$BG$38)/SQRT($BF10)</f>
        <v>1.5665061545547991E-3</v>
      </c>
      <c r="BI10" s="16">
        <f>DAVERAGE(PlotSort,"PhxRedEdge",$BG$35:$BG$38)</f>
        <v>0.23548437500000002</v>
      </c>
      <c r="BJ10" s="16">
        <f>DSTDEV(PlotSort,"PhxRedEdge",$BG$35:$BG$38)/SQRT($BF10)</f>
        <v>1.6747016498586925E-3</v>
      </c>
      <c r="BK10" s="16">
        <f>DAVERAGE(PlotSort,"TMRed",$BG$35:$BG$38)</f>
        <v>0.21017187500000001</v>
      </c>
      <c r="BL10" s="16">
        <f>DSTDEV(PlotSort,"TMRed",$BG$35:$BG$38)/SQRT($BF10)</f>
        <v>1.5594964860090427E-3</v>
      </c>
      <c r="BM10" s="16">
        <f>DAVERAGE(PlotSort,"TMNIR",$BG$35:$BG$38)</f>
        <v>0.26816562500000002</v>
      </c>
      <c r="BN10" s="16">
        <f>DSTDEV(PlotSort,"TMNIR",$BG$35:$BG$38)/SQRT($BF10)</f>
        <v>1.8117231217277289E-3</v>
      </c>
      <c r="BO10" s="16">
        <f>DAVERAGE(PlotSort,"NRR",$BG$35:$BG$38)</f>
        <v>6.49283426002875E-2</v>
      </c>
      <c r="BP10" s="16">
        <f>DSTDEV(PlotSort,"NRR",$BG$35:$BG$38)/SQRT($BF10)</f>
        <v>5.8731056114547737E-4</v>
      </c>
      <c r="BQ10" s="16">
        <f>DAVERAGE(PlotSort,"rvi",$BG$35:$BG$38)</f>
        <v>1.2761584690920691</v>
      </c>
      <c r="BR10" s="16">
        <f>DSTDEV(PlotSort,"rvi",$BG$35:$BG$38)/SQRT($BF10)</f>
        <v>1.1885387188091347E-3</v>
      </c>
      <c r="BS10" s="17">
        <f>DAVERAGE(PlotSort,"ndvi",$BG$35:$BG$38)</f>
        <v>0.12131819263013313</v>
      </c>
      <c r="BT10" s="16">
        <f>DSTDEV(PlotSort,"ndvi",$BG$35:$BG$38)/SQRT($BF10)</f>
        <v>4.592879164971604E-4</v>
      </c>
    </row>
    <row r="11" spans="1:72" ht="13.5" customHeight="1" x14ac:dyDescent="0.2">
      <c r="B11" s="12">
        <v>115</v>
      </c>
      <c r="C11" s="12">
        <v>9.2799999999999994</v>
      </c>
      <c r="D11" s="12">
        <v>115.38667</v>
      </c>
      <c r="E11" s="12">
        <v>1</v>
      </c>
      <c r="F11" s="12">
        <v>3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>MID(I11,1,1)</f>
        <v>1</v>
      </c>
      <c r="L11" s="13" t="str">
        <f>MID(I11,2,1)</f>
        <v>2</v>
      </c>
      <c r="M11" s="13" t="str">
        <f>MID(I11,3,1)</f>
        <v>1</v>
      </c>
      <c r="N11" s="13" t="str">
        <f>MID(I11,5,1)</f>
        <v>1</v>
      </c>
      <c r="O11" s="13">
        <f>IF(G11&gt;500,0,IF(G11&gt;300,2,1))</f>
        <v>1</v>
      </c>
      <c r="P11" s="12">
        <v>28.1</v>
      </c>
      <c r="Q11" s="12">
        <v>1.33</v>
      </c>
      <c r="R11" s="12">
        <v>2.48</v>
      </c>
      <c r="S11" s="12">
        <v>47.28</v>
      </c>
      <c r="T11" s="12">
        <v>103.26</v>
      </c>
      <c r="U11" s="12">
        <v>3</v>
      </c>
      <c r="V11" s="12">
        <v>0.5</v>
      </c>
      <c r="W11" s="12">
        <v>1</v>
      </c>
      <c r="X11" s="12">
        <v>2</v>
      </c>
      <c r="Y11" s="12">
        <v>2</v>
      </c>
      <c r="Z11" s="12">
        <v>3</v>
      </c>
      <c r="AA11" s="12">
        <v>270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6.5739999999999998</v>
      </c>
      <c r="AK11" s="12">
        <v>0.14949999999999999</v>
      </c>
      <c r="AL11" s="14">
        <v>0.21970000000000001</v>
      </c>
      <c r="AM11" s="14">
        <v>5.0000000000000001E-3</v>
      </c>
      <c r="AN11" s="14">
        <v>2.7980999999999998</v>
      </c>
      <c r="AO11" s="14">
        <v>6.0600000000000001E-2</v>
      </c>
      <c r="AP11" s="14">
        <v>0.2419</v>
      </c>
      <c r="AQ11" s="14">
        <v>5.1999999999999998E-3</v>
      </c>
      <c r="AR11" s="14">
        <v>12.218299999999999</v>
      </c>
      <c r="AS11" s="14">
        <v>0.38350000000000001</v>
      </c>
      <c r="AT11" s="14">
        <v>0.21590000000000001</v>
      </c>
      <c r="AU11" s="14">
        <v>6.7999999999999996E-3</v>
      </c>
      <c r="AV11" s="14">
        <v>20.908200000000001</v>
      </c>
      <c r="AW11" s="14">
        <v>0.53659999999999997</v>
      </c>
      <c r="AX11" s="14">
        <v>0.27689999999999998</v>
      </c>
      <c r="AY11" s="14">
        <v>7.1000000000000004E-3</v>
      </c>
      <c r="AZ11" s="14">
        <v>6.7463377023901275E-2</v>
      </c>
      <c r="BA11" s="14">
        <v>1.2825382121352475</v>
      </c>
      <c r="BB11" s="14">
        <v>0.12378246753246747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0.215725</v>
      </c>
      <c r="BH11" s="16">
        <f>DSTDEV(PlotSort,"PhxRed",$BG$31:$BG$32)/SQRT($BF11)</f>
        <v>2.6356450823280435E-3</v>
      </c>
      <c r="BI11" s="16">
        <f>DAVERAGE(PlotSort,"PhxRedEdge",$BG$31:$BG$32)</f>
        <v>0.23768124999999998</v>
      </c>
      <c r="BJ11" s="16">
        <f>DSTDEV(PlotSort,"PhxRedEdge",$BG$31:$BG$32)/SQRT($BF11)</f>
        <v>2.7774721533257536E-3</v>
      </c>
      <c r="BK11" s="16">
        <f>DAVERAGE(PlotSort,"TMRed",$BG$31:$BG$32)</f>
        <v>0.2119625</v>
      </c>
      <c r="BL11" s="16">
        <f>DSTDEV(PlotSort,"TMRed",$BG$31:$BG$32)/SQRT($BF11)</f>
        <v>2.5142406905465514E-3</v>
      </c>
      <c r="BM11" s="16">
        <f>DAVERAGE(PlotSort,"TMNIR",$BG$31:$BG$32)</f>
        <v>0.27059375000000002</v>
      </c>
      <c r="BN11" s="16">
        <f>DSTDEV(PlotSort,"TMNIR",$BG$31:$BG$32)/SQRT($BF11)</f>
        <v>2.9010841184805374E-3</v>
      </c>
      <c r="BO11" s="16">
        <f>DAVERAGE(PlotSort,"NRR",$BG$31:$BG$32)</f>
        <v>6.4829827164397238E-2</v>
      </c>
      <c r="BP11" s="16">
        <f>DSTDEV(PlotSort,"NRR",$BG$31:$BG$32)/SQRT($BF11)</f>
        <v>9.5687021644520645E-4</v>
      </c>
      <c r="BQ11" s="16">
        <f>DAVERAGE(PlotSort,"rvi",$BG$31:$BG$32)</f>
        <v>1.2768723694399764</v>
      </c>
      <c r="BR11" s="16">
        <f>DSTDEV(PlotSort,"rvi",$BG$31:$BG$32)/SQRT($BF11)</f>
        <v>1.9395083797429766E-3</v>
      </c>
      <c r="BS11" s="17">
        <f>DAVERAGE(PlotSort,"ndvi",$BG$31:$BG$32)</f>
        <v>0.12159248664288752</v>
      </c>
      <c r="BT11" s="16">
        <f>DSTDEV(PlotSort,"ndvi",$BG$31:$BG$32)/SQRT($BF11)</f>
        <v>7.4920827831837997E-4</v>
      </c>
    </row>
    <row r="12" spans="1:72" ht="13.5" customHeight="1" x14ac:dyDescent="0.2">
      <c r="B12" s="12">
        <v>115</v>
      </c>
      <c r="C12" s="12">
        <v>9.27</v>
      </c>
      <c r="D12" s="12">
        <v>115.38625</v>
      </c>
      <c r="E12" s="12">
        <v>1</v>
      </c>
      <c r="F12" s="12">
        <v>3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ref="K12:K41" si="0">MID(I12,1,1)</f>
        <v>1</v>
      </c>
      <c r="L12" s="13" t="str">
        <f t="shared" ref="L12:L41" si="1">MID(I12,2,1)</f>
        <v>3</v>
      </c>
      <c r="M12" s="13" t="str">
        <f t="shared" ref="M12:M41" si="2">MID(I12,3,1)</f>
        <v>2</v>
      </c>
      <c r="N12" s="13" t="str">
        <f t="shared" ref="N12:N41" si="3">MID(I12,5,1)</f>
        <v>1</v>
      </c>
      <c r="O12" s="13">
        <f t="shared" ref="O12:O41" si="4">IF(G12&gt;500,0,IF(G12&gt;300,2,1))</f>
        <v>1</v>
      </c>
      <c r="P12" s="12">
        <v>28.1</v>
      </c>
      <c r="Q12" s="12">
        <v>1.33</v>
      </c>
      <c r="R12" s="12">
        <v>2.48</v>
      </c>
      <c r="S12" s="12">
        <v>47.41</v>
      </c>
      <c r="T12" s="12">
        <v>103.16</v>
      </c>
      <c r="U12" s="12">
        <v>3</v>
      </c>
      <c r="V12" s="12">
        <v>0.5</v>
      </c>
      <c r="W12" s="12">
        <v>1</v>
      </c>
      <c r="X12" s="12">
        <v>2</v>
      </c>
      <c r="Y12" s="12">
        <v>2</v>
      </c>
      <c r="Z12" s="12">
        <v>3</v>
      </c>
      <c r="AA12" s="12">
        <v>270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6.4085000000000001</v>
      </c>
      <c r="AK12" s="12">
        <v>0.1797</v>
      </c>
      <c r="AL12" s="14">
        <v>0.21460000000000001</v>
      </c>
      <c r="AM12" s="14">
        <v>6.0000000000000001E-3</v>
      </c>
      <c r="AN12" s="14">
        <v>2.7208000000000001</v>
      </c>
      <c r="AO12" s="14">
        <v>6.3399999999999998E-2</v>
      </c>
      <c r="AP12" s="14">
        <v>0.23580000000000001</v>
      </c>
      <c r="AQ12" s="14">
        <v>5.4999999999999997E-3</v>
      </c>
      <c r="AR12" s="14">
        <v>11.7431</v>
      </c>
      <c r="AS12" s="14">
        <v>0.30980000000000002</v>
      </c>
      <c r="AT12" s="14">
        <v>0.2079</v>
      </c>
      <c r="AU12" s="14">
        <v>5.4999999999999997E-3</v>
      </c>
      <c r="AV12" s="14">
        <v>19.972200000000001</v>
      </c>
      <c r="AW12" s="14">
        <v>0.4451</v>
      </c>
      <c r="AX12" s="14">
        <v>0.2651</v>
      </c>
      <c r="AY12" s="14">
        <v>5.8999999999999999E-3</v>
      </c>
      <c r="AZ12" s="14">
        <v>5.8494709522858838E-2</v>
      </c>
      <c r="BA12" s="14">
        <v>1.2751322751322751</v>
      </c>
      <c r="BB12" s="14">
        <v>0.12093023255813955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0.21188750000000006</v>
      </c>
      <c r="BH12" s="16">
        <f>DSTDEV(PlotSort,"PhxRed",$BH$31:$BH$32)/SQRT($BF12)</f>
        <v>1.9933195721375603E-3</v>
      </c>
      <c r="BI12" s="16">
        <f>DAVERAGE(PlotSort,"PhxRedEdge",$BH$31:$BH$32)</f>
        <v>0.23328750000000001</v>
      </c>
      <c r="BJ12" s="16">
        <f>DSTDEV(PlotSort,"PhxRedEdge",$BH$31:$BH$32)/SQRT($BF12)</f>
        <v>2.1641756513739816E-3</v>
      </c>
      <c r="BK12" s="16">
        <f>DAVERAGE(PlotSort,"TMRed",$BH$31:$BH$32)</f>
        <v>0.20838124999999996</v>
      </c>
      <c r="BL12" s="16">
        <f>DSTDEV(PlotSort,"TMRed",$BH$31:$BH$32)/SQRT($BF12)</f>
        <v>2.1354199186967111E-3</v>
      </c>
      <c r="BM12" s="16">
        <f>DAVERAGE(PlotSort,"TMNIR",$BH$31:$BH$32)</f>
        <v>0.26573750000000002</v>
      </c>
      <c r="BN12" s="16">
        <f>DSTDEV(PlotSort,"TMNIR",$BH$31:$BH$32)/SQRT($BF12)</f>
        <v>2.4618061628270673E-3</v>
      </c>
      <c r="BO12" s="16">
        <f>DAVERAGE(PlotSort,"NRR",$BH$31:$BH$32)</f>
        <v>6.5026858036177734E-2</v>
      </c>
      <c r="BP12" s="16">
        <f>DSTDEV(PlotSort,"NRR",$BH$31:$BH$32)/SQRT($BF12)</f>
        <v>8.2888300314286833E-4</v>
      </c>
      <c r="BQ12" s="16">
        <f>DAVERAGE(PlotSort,"rvi",$BH$31:$BH$32)</f>
        <v>1.275444568744162</v>
      </c>
      <c r="BR12" s="16">
        <f>DSTDEV(PlotSort,"rvi",$BH$31:$BH$32)/SQRT($BF12)</f>
        <v>1.6550094705908868E-3</v>
      </c>
      <c r="BS12" s="17">
        <f>DAVERAGE(PlotSort,"ndvi",$BH$31:$BH$32)</f>
        <v>0.12104389861737867</v>
      </c>
      <c r="BT12" s="16">
        <f>DSTDEV(PlotSort,"ndvi",$BH$31:$BH$32)/SQRT($BF12)</f>
        <v>6.3996202459642765E-4</v>
      </c>
    </row>
    <row r="13" spans="1:72" ht="13.5" customHeight="1" x14ac:dyDescent="0.2">
      <c r="B13" s="12">
        <v>115</v>
      </c>
      <c r="C13" s="12">
        <v>9.26</v>
      </c>
      <c r="D13" s="12">
        <v>115.38583</v>
      </c>
      <c r="E13" s="12">
        <v>1</v>
      </c>
      <c r="F13" s="12">
        <v>3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28.1</v>
      </c>
      <c r="Q13" s="12">
        <v>1.33</v>
      </c>
      <c r="R13" s="12">
        <v>2.48</v>
      </c>
      <c r="S13" s="12">
        <v>47.53</v>
      </c>
      <c r="T13" s="12">
        <v>103.05</v>
      </c>
      <c r="U13" s="12">
        <v>3</v>
      </c>
      <c r="V13" s="12">
        <v>0.5</v>
      </c>
      <c r="W13" s="12">
        <v>1</v>
      </c>
      <c r="X13" s="12">
        <v>2</v>
      </c>
      <c r="Y13" s="12">
        <v>2</v>
      </c>
      <c r="Z13" s="12">
        <v>3</v>
      </c>
      <c r="AA13" s="12">
        <v>270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6.202</v>
      </c>
      <c r="AK13" s="12">
        <v>2.98E-2</v>
      </c>
      <c r="AL13" s="14">
        <v>0.2082</v>
      </c>
      <c r="AM13" s="14">
        <v>1E-3</v>
      </c>
      <c r="AN13" s="14">
        <v>2.6305999999999998</v>
      </c>
      <c r="AO13" s="14">
        <v>1.38E-2</v>
      </c>
      <c r="AP13" s="14">
        <v>0.22850000000000001</v>
      </c>
      <c r="AQ13" s="14">
        <v>1.1999999999999999E-3</v>
      </c>
      <c r="AR13" s="14">
        <v>11.452999999999999</v>
      </c>
      <c r="AS13" s="14">
        <v>0.11</v>
      </c>
      <c r="AT13" s="14">
        <v>0.20330000000000001</v>
      </c>
      <c r="AU13" s="14">
        <v>2E-3</v>
      </c>
      <c r="AV13" s="14">
        <v>19.510400000000001</v>
      </c>
      <c r="AW13" s="14">
        <v>0.24129999999999999</v>
      </c>
      <c r="AX13" s="14">
        <v>0.25950000000000001</v>
      </c>
      <c r="AY13" s="14">
        <v>3.2000000000000002E-3</v>
      </c>
      <c r="AZ13" s="14">
        <v>6.3524590163934427E-2</v>
      </c>
      <c r="BA13" s="14">
        <v>1.2764387604525331</v>
      </c>
      <c r="BB13" s="14">
        <v>0.12143474503025065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0.21164999999999998</v>
      </c>
      <c r="BH13" s="16">
        <f>DSTDEV(PlotSort,"PhxRed",$BJ$35:$BJ$36)/SQRT($BF13)</f>
        <v>3.1702298249270725E-3</v>
      </c>
      <c r="BI13" s="16">
        <f>DAVERAGE(PlotSort,"PhxRedEdge",$BJ$35:$BJ$36)</f>
        <v>0.23271250000000002</v>
      </c>
      <c r="BJ13" s="16">
        <f>DSTDEV(PlotSort,"PhxRedEdge",$BJ$35:$BJ$36)/SQRT($BF13)</f>
        <v>3.37873800933341E-3</v>
      </c>
      <c r="BK13" s="16">
        <f>DAVERAGE(PlotSort,"TMRed",$BJ$35:$BJ$36)</f>
        <v>0.20787499999999998</v>
      </c>
      <c r="BL13" s="16">
        <f>DSTDEV(PlotSort,"TMRed",$BJ$35:$BJ$36)/SQRT($BF13)</f>
        <v>2.9591715780892852E-3</v>
      </c>
      <c r="BM13" s="16">
        <f>DAVERAGE(PlotSort,"TMNIR",$BJ$35:$BJ$36)</f>
        <v>0.26568750000000002</v>
      </c>
      <c r="BN13" s="16">
        <f>DSTDEV(PlotSort,"TMNIR",$BJ$35:$BJ$36)/SQRT($BF13)</f>
        <v>3.5700859083300993E-3</v>
      </c>
      <c r="BO13" s="16">
        <f>DAVERAGE(PlotSort,"NRR",$BJ$35:$BJ$36)</f>
        <v>6.6215107104337284E-2</v>
      </c>
      <c r="BP13" s="16">
        <f>DSTDEV(PlotSort,"NRR",$BJ$35:$BJ$36)/SQRT($BF13)</f>
        <v>1.4599570654201398E-3</v>
      </c>
      <c r="BQ13" s="16">
        <f>DAVERAGE(PlotSort,"rvi",$BJ$35:$BJ$36)</f>
        <v>1.2782261180085421</v>
      </c>
      <c r="BR13" s="16">
        <f>DSTDEV(PlotSort,"rvi",$BJ$35:$BJ$36)/SQRT($BF13)</f>
        <v>2.243096722481333E-3</v>
      </c>
      <c r="BS13" s="17">
        <f>DAVERAGE(PlotSort,"ndvi",$BJ$35:$BJ$36)</f>
        <v>0.12211805985364856</v>
      </c>
      <c r="BT13" s="16">
        <f>DSTDEV(PlotSort,"ndvi",$BJ$35:$BJ$36)/SQRT($BF13)</f>
        <v>8.6389798450784826E-4</v>
      </c>
    </row>
    <row r="14" spans="1:72" ht="13.5" customHeight="1" x14ac:dyDescent="0.2">
      <c r="B14" s="12">
        <v>115</v>
      </c>
      <c r="C14" s="12">
        <v>9.2530000000000001</v>
      </c>
      <c r="D14" s="12">
        <v>115.38554000000001</v>
      </c>
      <c r="E14" s="12">
        <v>1</v>
      </c>
      <c r="F14" s="12">
        <v>3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28.1</v>
      </c>
      <c r="Q14" s="12">
        <v>1.33</v>
      </c>
      <c r="R14" s="12">
        <v>2.48</v>
      </c>
      <c r="S14" s="12">
        <v>47.61</v>
      </c>
      <c r="T14" s="12">
        <v>102.97</v>
      </c>
      <c r="U14" s="12">
        <v>3</v>
      </c>
      <c r="V14" s="12">
        <v>0.5</v>
      </c>
      <c r="W14" s="12">
        <v>1</v>
      </c>
      <c r="X14" s="12">
        <v>2</v>
      </c>
      <c r="Y14" s="12">
        <v>2</v>
      </c>
      <c r="Z14" s="12">
        <v>3</v>
      </c>
      <c r="AA14" s="12">
        <v>270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6.0838999999999999</v>
      </c>
      <c r="AK14" s="12">
        <v>8.4900000000000003E-2</v>
      </c>
      <c r="AL14" s="14">
        <v>0.20449999999999999</v>
      </c>
      <c r="AM14" s="14">
        <v>2.8999999999999998E-3</v>
      </c>
      <c r="AN14" s="14">
        <v>2.5859999999999999</v>
      </c>
      <c r="AO14" s="14">
        <v>2.93E-2</v>
      </c>
      <c r="AP14" s="14">
        <v>0.22500000000000001</v>
      </c>
      <c r="AQ14" s="14">
        <v>2.5000000000000001E-3</v>
      </c>
      <c r="AR14" s="14">
        <v>11.2689</v>
      </c>
      <c r="AS14" s="14">
        <v>2.1499999999999998E-2</v>
      </c>
      <c r="AT14" s="14">
        <v>0.20030000000000001</v>
      </c>
      <c r="AU14" s="14">
        <v>4.0000000000000002E-4</v>
      </c>
      <c r="AV14" s="14">
        <v>19.1235</v>
      </c>
      <c r="AW14" s="14">
        <v>4.1599999999999998E-2</v>
      </c>
      <c r="AX14" s="14">
        <v>0.25480000000000003</v>
      </c>
      <c r="AY14" s="14">
        <v>5.9999999999999995E-4</v>
      </c>
      <c r="AZ14" s="14">
        <v>6.2109212171738266E-2</v>
      </c>
      <c r="BA14" s="14">
        <v>1.2720918622066901</v>
      </c>
      <c r="BB14" s="14">
        <v>0.11975390024170515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0.21497500000000003</v>
      </c>
      <c r="BH14" s="16">
        <f>DSTDEV(PlotSort,"PhxRed",$BK$35:$BK$36)/SQRT($BF14)</f>
        <v>1.5023426151625117E-3</v>
      </c>
      <c r="BI14" s="16">
        <f>DAVERAGE(PlotSort,"PhxRedEdge",$BK$35:$BK$36)</f>
        <v>0.23703125</v>
      </c>
      <c r="BJ14" s="16">
        <f>DSTDEV(PlotSort,"PhxRedEdge",$BK$35:$BK$36)/SQRT($BF14)</f>
        <v>1.5951116732066126E-3</v>
      </c>
      <c r="BK14" s="16">
        <f>DAVERAGE(PlotSort,"TMRed",$BK$35:$BK$36)</f>
        <v>0.21179999999999999</v>
      </c>
      <c r="BL14" s="16">
        <f>DSTDEV(PlotSort,"TMRed",$BK$35:$BK$36)/SQRT($BF14)</f>
        <v>1.5525248253517026E-3</v>
      </c>
      <c r="BM14" s="16">
        <f>DAVERAGE(PlotSort,"TMNIR",$BK$35:$BK$36)</f>
        <v>0.27015625000000004</v>
      </c>
      <c r="BN14" s="16">
        <f>DSTDEV(PlotSort,"TMNIR",$BK$35:$BK$36)/SQRT($BF14)</f>
        <v>1.7545553805261693E-3</v>
      </c>
      <c r="BO14" s="16">
        <f>DAVERAGE(PlotSort,"NRR",$BK$35:$BK$36)</f>
        <v>6.5324885106522859E-2</v>
      </c>
      <c r="BP14" s="16">
        <f>DSTDEV(PlotSort,"NRR",$BK$35:$BK$36)/SQRT($BF14)</f>
        <v>6.7958942221404961E-4</v>
      </c>
      <c r="BQ14" s="16">
        <f>DAVERAGE(PlotSort,"rvi",$BK$35:$BK$36)</f>
        <v>1.2756806403424004</v>
      </c>
      <c r="BR14" s="16">
        <f>DSTDEV(PlotSort,"rvi",$BK$35:$BK$36)/SQRT($BF14)</f>
        <v>1.5650396049891435E-3</v>
      </c>
      <c r="BS14" s="17">
        <f>DAVERAGE(PlotSort,"ndvi",$BK$35:$BK$36)</f>
        <v>0.12113425592207369</v>
      </c>
      <c r="BT14" s="16">
        <f>DSTDEV(PlotSort,"ndvi",$BK$35:$BK$36)/SQRT($BF14)</f>
        <v>6.0520156694648377E-4</v>
      </c>
    </row>
    <row r="15" spans="1:72" ht="13.5" customHeight="1" x14ac:dyDescent="0.2">
      <c r="B15" s="12">
        <v>115</v>
      </c>
      <c r="C15" s="12">
        <v>9.2430000000000003</v>
      </c>
      <c r="D15" s="12">
        <v>115.38513</v>
      </c>
      <c r="E15" s="12">
        <v>1</v>
      </c>
      <c r="F15" s="12">
        <v>3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28.1</v>
      </c>
      <c r="Q15" s="12">
        <v>1.33</v>
      </c>
      <c r="R15" s="12">
        <v>2.48</v>
      </c>
      <c r="S15" s="12">
        <v>47.74</v>
      </c>
      <c r="T15" s="12">
        <v>102.86</v>
      </c>
      <c r="U15" s="12">
        <v>3</v>
      </c>
      <c r="V15" s="12">
        <v>0.5</v>
      </c>
      <c r="W15" s="12">
        <v>1</v>
      </c>
      <c r="X15" s="12">
        <v>2</v>
      </c>
      <c r="Y15" s="12">
        <v>2</v>
      </c>
      <c r="Z15" s="12">
        <v>3</v>
      </c>
      <c r="AA15" s="12">
        <v>270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6.4611999999999998</v>
      </c>
      <c r="AK15" s="12">
        <v>8.2900000000000001E-2</v>
      </c>
      <c r="AL15" s="14">
        <v>0.2177</v>
      </c>
      <c r="AM15" s="14">
        <v>2.8E-3</v>
      </c>
      <c r="AN15" s="14">
        <v>2.7480000000000002</v>
      </c>
      <c r="AO15" s="14">
        <v>3.8199999999999998E-2</v>
      </c>
      <c r="AP15" s="14">
        <v>0.23960000000000001</v>
      </c>
      <c r="AQ15" s="14">
        <v>3.3E-3</v>
      </c>
      <c r="AR15" s="14">
        <v>12.043100000000001</v>
      </c>
      <c r="AS15" s="14">
        <v>0.1323</v>
      </c>
      <c r="AT15" s="14">
        <v>0.21460000000000001</v>
      </c>
      <c r="AU15" s="14">
        <v>2.3999999999999998E-3</v>
      </c>
      <c r="AV15" s="14">
        <v>20.3507</v>
      </c>
      <c r="AW15" s="14">
        <v>0.18720000000000001</v>
      </c>
      <c r="AX15" s="14">
        <v>0.27179999999999999</v>
      </c>
      <c r="AY15" s="14">
        <v>2.5000000000000001E-3</v>
      </c>
      <c r="AZ15" s="14">
        <v>6.2964411419632341E-2</v>
      </c>
      <c r="BA15" s="14">
        <v>1.2665424044734388</v>
      </c>
      <c r="BB15" s="14">
        <v>0.11759868421052626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0.21362500000000001</v>
      </c>
      <c r="BH15" s="16">
        <f>DSTDEV(PlotSort,"PhxRed",$BL$35:$BL$36)/SQRT($BF15)</f>
        <v>5.0697897251407633E-3</v>
      </c>
      <c r="BI15" s="16">
        <f>DAVERAGE(PlotSort,"PhxRedEdge",$BL$35:$BL$36)</f>
        <v>0.2351625</v>
      </c>
      <c r="BJ15" s="16">
        <f>DSTDEV(PlotSort,"PhxRedEdge",$BL$35:$BL$36)/SQRT($BF15)</f>
        <v>5.3897699891288734E-3</v>
      </c>
      <c r="BK15" s="16">
        <f>DAVERAGE(PlotSort,"TMRed",$BL$35:$BL$36)</f>
        <v>0.20921250000000002</v>
      </c>
      <c r="BL15" s="16">
        <f>DSTDEV(PlotSort,"TMRed",$BL$35:$BL$36)/SQRT($BF15)</f>
        <v>5.0154916259525333E-3</v>
      </c>
      <c r="BM15" s="16">
        <f>DAVERAGE(PlotSort,"TMNIR",$BL$35:$BL$36)</f>
        <v>0.26666250000000002</v>
      </c>
      <c r="BN15" s="16">
        <f>DSTDEV(PlotSort,"TMNIR",$BL$35:$BL$36)/SQRT($BF15)</f>
        <v>5.8174594817178198E-3</v>
      </c>
      <c r="BO15" s="16">
        <f>DAVERAGE(PlotSort,"NRR",$BL$35:$BL$36)</f>
        <v>6.2848493083766957E-2</v>
      </c>
      <c r="BP15" s="16">
        <f>DSTDEV(PlotSort,"NRR",$BL$35:$BL$36)/SQRT($BF15)</f>
        <v>1.1700325014846109E-3</v>
      </c>
      <c r="BQ15" s="16">
        <f>DAVERAGE(PlotSort,"rvi",$BL$35:$BL$36)</f>
        <v>1.275046477674934</v>
      </c>
      <c r="BR15" s="16">
        <f>DSTDEV(PlotSort,"rvi",$BL$35:$BL$36)/SQRT($BF15)</f>
        <v>3.0242303339921466E-3</v>
      </c>
      <c r="BS15" s="17">
        <f>DAVERAGE(PlotSort,"ndvi",$BL$35:$BL$36)</f>
        <v>0.12088619882273641</v>
      </c>
      <c r="BT15" s="16">
        <f>DSTDEV(PlotSort,"ndvi",$BL$35:$BL$36)/SQRT($BF15)</f>
        <v>1.1694618463968392E-3</v>
      </c>
    </row>
    <row r="16" spans="1:72" ht="13.5" customHeight="1" x14ac:dyDescent="0.2">
      <c r="B16" s="12">
        <v>115</v>
      </c>
      <c r="C16" s="12">
        <v>9.234</v>
      </c>
      <c r="D16" s="12">
        <v>115.38475</v>
      </c>
      <c r="E16" s="12">
        <v>1</v>
      </c>
      <c r="F16" s="12">
        <v>3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28.1</v>
      </c>
      <c r="Q16" s="12">
        <v>1.33</v>
      </c>
      <c r="R16" s="12">
        <v>2.48</v>
      </c>
      <c r="S16" s="12">
        <v>47.85</v>
      </c>
      <c r="T16" s="12">
        <v>102.77</v>
      </c>
      <c r="U16" s="12">
        <v>3</v>
      </c>
      <c r="V16" s="12">
        <v>0.5</v>
      </c>
      <c r="W16" s="12">
        <v>1</v>
      </c>
      <c r="X16" s="12">
        <v>2</v>
      </c>
      <c r="Y16" s="12">
        <v>2</v>
      </c>
      <c r="Z16" s="12">
        <v>3</v>
      </c>
      <c r="AA16" s="12">
        <v>270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6.5688000000000004</v>
      </c>
      <c r="AK16" s="12">
        <v>0.28170000000000001</v>
      </c>
      <c r="AL16" s="14">
        <v>0.2218</v>
      </c>
      <c r="AM16" s="14">
        <v>9.4999999999999998E-3</v>
      </c>
      <c r="AN16" s="14">
        <v>2.7955000000000001</v>
      </c>
      <c r="AO16" s="14">
        <v>0.1135</v>
      </c>
      <c r="AP16" s="14">
        <v>0.24429999999999999</v>
      </c>
      <c r="AQ16" s="14">
        <v>9.9000000000000008E-3</v>
      </c>
      <c r="AR16" s="14">
        <v>12.4749</v>
      </c>
      <c r="AS16" s="14">
        <v>0.53100000000000003</v>
      </c>
      <c r="AT16" s="14">
        <v>0.22270000000000001</v>
      </c>
      <c r="AU16" s="14">
        <v>9.4999999999999998E-3</v>
      </c>
      <c r="AV16" s="14">
        <v>21.045400000000001</v>
      </c>
      <c r="AW16" s="14">
        <v>0.89859999999999995</v>
      </c>
      <c r="AX16" s="14">
        <v>0.28160000000000002</v>
      </c>
      <c r="AY16" s="14">
        <v>1.2E-2</v>
      </c>
      <c r="AZ16" s="14">
        <v>7.0926031564936348E-2</v>
      </c>
      <c r="BA16" s="14">
        <v>1.2644813650651101</v>
      </c>
      <c r="BB16" s="14">
        <v>0.11679555819948445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0.21445000000000003</v>
      </c>
      <c r="BH16" s="16">
        <f>DSTDEV(PlotSort,"PhxRed",$BI$31:$BI$32)/SQRT($BF16)</f>
        <v>1.9875655125471126E-3</v>
      </c>
      <c r="BI16" s="16">
        <f>DAVERAGE(PlotSort,"PhxRedEdge",$BI$31:$BI$32)</f>
        <v>0.23590000000000003</v>
      </c>
      <c r="BJ16" s="16">
        <f>DSTDEV(PlotSort,"PhxRedEdge",$BI$31:$BI$32)/SQRT($BF16)</f>
        <v>2.1724793823340799E-3</v>
      </c>
      <c r="BK16" s="16">
        <f>DAVERAGE(PlotSort,"TMRed",$BI$31:$BI$32)</f>
        <v>0.21102499999999999</v>
      </c>
      <c r="BL16" s="16">
        <f>DSTDEV(PlotSort,"TMRed",$BI$31:$BI$32)/SQRT($BF16)</f>
        <v>2.1070219900766731E-3</v>
      </c>
      <c r="BM16" s="16">
        <f>DAVERAGE(PlotSort,"TMNIR",$BI$31:$BI$32)</f>
        <v>0.26894375000000004</v>
      </c>
      <c r="BN16" s="16">
        <f>DSTDEV(PlotSort,"TMNIR",$BI$31:$BI$32)/SQRT($BF16)</f>
        <v>2.5247767021725574E-3</v>
      </c>
      <c r="BO16" s="16">
        <f>DAVERAGE(PlotSort,"NRR",$BI$31:$BI$32)</f>
        <v>6.5440378163937524E-2</v>
      </c>
      <c r="BP16" s="16">
        <f>DSTDEV(PlotSort,"NRR",$BI$31:$BI$32)/SQRT($BF16)</f>
        <v>7.2057298086226776E-4</v>
      </c>
      <c r="BQ16" s="16">
        <f>DAVERAGE(PlotSort,"rvi",$BI$31:$BI$32)</f>
        <v>1.2745893646246136</v>
      </c>
      <c r="BR16" s="16">
        <f>DSTDEV(PlotSort,"rvi",$BI$31:$BI$32)/SQRT($BF16)</f>
        <v>1.3919715703838791E-3</v>
      </c>
      <c r="BS16" s="17">
        <f>DAVERAGE(PlotSort,"ndvi",$BI$31:$BI$32)</f>
        <v>0.12071547547470247</v>
      </c>
      <c r="BT16" s="16">
        <f>DSTDEV(PlotSort,"ndvi",$BI$31:$BI$32)/SQRT($BF16)</f>
        <v>5.3775136011645483E-4</v>
      </c>
    </row>
    <row r="17" spans="2:72" ht="13.5" customHeight="1" x14ac:dyDescent="0.2">
      <c r="B17" s="12">
        <v>115</v>
      </c>
      <c r="C17" s="12">
        <v>9.2230000000000008</v>
      </c>
      <c r="D17" s="12">
        <v>115.38428999999999</v>
      </c>
      <c r="E17" s="12">
        <v>1</v>
      </c>
      <c r="F17" s="12">
        <v>3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28.1</v>
      </c>
      <c r="Q17" s="12">
        <v>1.33</v>
      </c>
      <c r="R17" s="12">
        <v>2.48</v>
      </c>
      <c r="S17" s="12">
        <v>47.98</v>
      </c>
      <c r="T17" s="12">
        <v>102.65</v>
      </c>
      <c r="U17" s="12">
        <v>3</v>
      </c>
      <c r="V17" s="12">
        <v>0.5</v>
      </c>
      <c r="W17" s="12">
        <v>1</v>
      </c>
      <c r="X17" s="12">
        <v>2</v>
      </c>
      <c r="Y17" s="12">
        <v>2</v>
      </c>
      <c r="Z17" s="12">
        <v>3</v>
      </c>
      <c r="AA17" s="12">
        <v>270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6.1723999999999997</v>
      </c>
      <c r="AK17" s="12">
        <v>5.7200000000000001E-2</v>
      </c>
      <c r="AL17" s="14">
        <v>0.2089</v>
      </c>
      <c r="AM17" s="14">
        <v>1.9E-3</v>
      </c>
      <c r="AN17" s="14">
        <v>2.6669999999999998</v>
      </c>
      <c r="AO17" s="14">
        <v>4.5900000000000003E-2</v>
      </c>
      <c r="AP17" s="14">
        <v>0.23369999999999999</v>
      </c>
      <c r="AQ17" s="14">
        <v>4.0000000000000001E-3</v>
      </c>
      <c r="AR17" s="14">
        <v>11.5764</v>
      </c>
      <c r="AS17" s="14">
        <v>0.29770000000000002</v>
      </c>
      <c r="AT17" s="14">
        <v>0.2072</v>
      </c>
      <c r="AU17" s="14">
        <v>5.3E-3</v>
      </c>
      <c r="AV17" s="14">
        <v>19.789100000000001</v>
      </c>
      <c r="AW17" s="14">
        <v>0.53659999999999997</v>
      </c>
      <c r="AX17" s="14">
        <v>0.26550000000000001</v>
      </c>
      <c r="AY17" s="14">
        <v>7.1999999999999998E-3</v>
      </c>
      <c r="AZ17" s="14">
        <v>6.3701923076923128E-2</v>
      </c>
      <c r="BA17" s="14">
        <v>1.2813706563706564</v>
      </c>
      <c r="BB17" s="14">
        <v>0.12333403850222131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0.21316250000000003</v>
      </c>
      <c r="BH17" s="16">
        <f>DSTDEV(PlotSort,"PhxRed",$BJ$31:$BJ$32)/SQRT($BF17)</f>
        <v>2.4339525467847564E-3</v>
      </c>
      <c r="BI17" s="16">
        <f>DAVERAGE(PlotSort,"PhxRedEdge",$BJ$31:$BJ$32)</f>
        <v>0.23506874999999997</v>
      </c>
      <c r="BJ17" s="16">
        <f>DSTDEV(PlotSort,"PhxRedEdge",$BJ$31:$BJ$32)/SQRT($BF17)</f>
        <v>2.5766349987273447E-3</v>
      </c>
      <c r="BK17" s="16">
        <f>DAVERAGE(PlotSort,"TMRed",$BJ$31:$BJ$32)</f>
        <v>0.20931875</v>
      </c>
      <c r="BL17" s="16">
        <f>DSTDEV(PlotSort,"TMRed",$BJ$31:$BJ$32)/SQRT($BF17)</f>
        <v>2.3276342603596469E-3</v>
      </c>
      <c r="BM17" s="16">
        <f>DAVERAGE(PlotSort,"TMNIR",$BJ$31:$BJ$32)</f>
        <v>0.26738750000000006</v>
      </c>
      <c r="BN17" s="16">
        <f>DSTDEV(PlotSort,"TMNIR",$BJ$31:$BJ$32)/SQRT($BF17)</f>
        <v>2.6544538044577072E-3</v>
      </c>
      <c r="BO17" s="16">
        <f>DAVERAGE(PlotSort,"NRR",$BJ$31:$BJ$32)</f>
        <v>6.4416307036637463E-2</v>
      </c>
      <c r="BP17" s="16">
        <f>DSTDEV(PlotSort,"NRR",$BJ$31:$BJ$32)/SQRT($BF17)</f>
        <v>9.1640989648044942E-4</v>
      </c>
      <c r="BQ17" s="16">
        <f>DAVERAGE(PlotSort,"rvi",$BJ$31:$BJ$32)</f>
        <v>1.2777275735595248</v>
      </c>
      <c r="BR17" s="16">
        <f>DSTDEV(PlotSort,"rvi",$BJ$31:$BJ$32)/SQRT($BF17)</f>
        <v>1.8553359948017634E-3</v>
      </c>
      <c r="BS17" s="17">
        <f>DAVERAGE(PlotSort,"ndvi",$BJ$31:$BJ$32)</f>
        <v>0.12192090978556372</v>
      </c>
      <c r="BT17" s="16">
        <f>DSTDEV(PlotSort,"ndvi",$BJ$31:$BJ$32)/SQRT($BF17)</f>
        <v>7.1737510971611469E-4</v>
      </c>
    </row>
    <row r="18" spans="2:72" ht="13.5" customHeight="1" x14ac:dyDescent="0.2">
      <c r="B18" s="12">
        <v>115</v>
      </c>
      <c r="C18" s="12">
        <v>9.3109999999999999</v>
      </c>
      <c r="D18" s="12">
        <v>115.38796000000001</v>
      </c>
      <c r="E18" s="12">
        <v>1</v>
      </c>
      <c r="F18" s="12">
        <v>3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28.1</v>
      </c>
      <c r="Q18" s="12">
        <v>1.33</v>
      </c>
      <c r="R18" s="12">
        <v>2.48</v>
      </c>
      <c r="S18" s="12">
        <v>46.9</v>
      </c>
      <c r="T18" s="12">
        <v>103.6</v>
      </c>
      <c r="U18" s="12">
        <v>3</v>
      </c>
      <c r="V18" s="12">
        <v>0.5</v>
      </c>
      <c r="W18" s="12">
        <v>1</v>
      </c>
      <c r="X18" s="12">
        <v>2</v>
      </c>
      <c r="Y18" s="12">
        <v>2</v>
      </c>
      <c r="Z18" s="12">
        <v>3</v>
      </c>
      <c r="AA18" s="12">
        <v>270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5.9592000000000001</v>
      </c>
      <c r="AK18" s="12">
        <v>0.17499999999999999</v>
      </c>
      <c r="AL18" s="14">
        <v>0.1978</v>
      </c>
      <c r="AM18" s="14">
        <v>5.7999999999999996E-3</v>
      </c>
      <c r="AN18" s="14">
        <v>2.5421</v>
      </c>
      <c r="AO18" s="14">
        <v>6.4399999999999999E-2</v>
      </c>
      <c r="AP18" s="14">
        <v>0.21820000000000001</v>
      </c>
      <c r="AQ18" s="14">
        <v>5.4999999999999997E-3</v>
      </c>
      <c r="AR18" s="14">
        <v>10.987299999999999</v>
      </c>
      <c r="AS18" s="14">
        <v>0.34150000000000003</v>
      </c>
      <c r="AT18" s="14">
        <v>0.19270000000000001</v>
      </c>
      <c r="AU18" s="14">
        <v>6.0000000000000001E-3</v>
      </c>
      <c r="AV18" s="14">
        <v>18.849</v>
      </c>
      <c r="AW18" s="14">
        <v>0.50339999999999996</v>
      </c>
      <c r="AX18" s="14">
        <v>0.24790000000000001</v>
      </c>
      <c r="AY18" s="14">
        <v>6.6E-3</v>
      </c>
      <c r="AZ18" s="14">
        <v>6.3720231709933503E-2</v>
      </c>
      <c r="BA18" s="14">
        <v>1.286455630513752</v>
      </c>
      <c r="BB18" s="14">
        <v>0.12528370403994554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0.21036250000000004</v>
      </c>
      <c r="BH18" s="16">
        <f>DSTDEV(PlotSort,"PhxRed",$BH$35:$BH$36)/SQRT($BF18)</f>
        <v>2.1519153290344242E-3</v>
      </c>
      <c r="BI18" s="16">
        <f>DAVERAGE(PlotSort,"PhxRedEdge",$BH$35:$BH$36)</f>
        <v>0.23185625000000001</v>
      </c>
      <c r="BJ18" s="16">
        <f>DSTDEV(PlotSort,"PhxRedEdge",$BH$35:$BH$36)/SQRT($BF18)</f>
        <v>2.3215470551265307E-3</v>
      </c>
      <c r="BK18" s="16">
        <f>DAVERAGE(PlotSort,"TMRed",$BH$35:$BH$36)</f>
        <v>0.20686250000000006</v>
      </c>
      <c r="BL18" s="16">
        <f>DSTDEV(PlotSort,"TMRed",$BH$35:$BH$36)/SQRT($BF18)</f>
        <v>2.2658860481792409E-3</v>
      </c>
      <c r="BM18" s="16">
        <f>DAVERAGE(PlotSort,"TMNIR",$BH$35:$BH$36)</f>
        <v>0.26428125000000002</v>
      </c>
      <c r="BN18" s="16">
        <f>DSTDEV(PlotSort,"TMNIR",$BH$35:$BH$36)/SQRT($BF18)</f>
        <v>2.6739829647612436E-3</v>
      </c>
      <c r="BO18" s="16">
        <f>DAVERAGE(PlotSort,"NRR",$BH$35:$BH$36)</f>
        <v>6.5347723499217122E-2</v>
      </c>
      <c r="BP18" s="16">
        <f>DSTDEV(PlotSort,"NRR",$BH$35:$BH$36)/SQRT($BF18)</f>
        <v>9.0791986565926625E-4</v>
      </c>
      <c r="BQ18" s="16">
        <f>DAVERAGE(PlotSort,"rvi",$BH$35:$BH$36)</f>
        <v>1.2777577402152005</v>
      </c>
      <c r="BR18" s="16">
        <f>DSTDEV(PlotSort,"rvi",$BH$35:$BH$36)/SQRT($BF18)</f>
        <v>1.8537411507299623E-3</v>
      </c>
      <c r="BS18" s="17">
        <f>DAVERAGE(PlotSort,"ndvi",$BH$35:$BH$36)</f>
        <v>0.12193476368058127</v>
      </c>
      <c r="BT18" s="16">
        <f>DSTDEV(PlotSort,"ndvi",$BH$35:$BH$36)/SQRT($BF18)</f>
        <v>7.1525761864833196E-4</v>
      </c>
    </row>
    <row r="19" spans="2:72" ht="13.5" customHeight="1" x14ac:dyDescent="0.2">
      <c r="B19" s="12">
        <v>115</v>
      </c>
      <c r="C19" s="12">
        <v>9.3209999999999997</v>
      </c>
      <c r="D19" s="12">
        <v>115.38836999999999</v>
      </c>
      <c r="E19" s="12">
        <v>1</v>
      </c>
      <c r="F19" s="12">
        <v>3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28.1</v>
      </c>
      <c r="Q19" s="12">
        <v>1.33</v>
      </c>
      <c r="R19" s="12">
        <v>2.48</v>
      </c>
      <c r="S19" s="12">
        <v>46.78</v>
      </c>
      <c r="T19" s="12">
        <v>103.71</v>
      </c>
      <c r="U19" s="12">
        <v>3</v>
      </c>
      <c r="V19" s="12">
        <v>0.5</v>
      </c>
      <c r="W19" s="12">
        <v>1</v>
      </c>
      <c r="X19" s="12">
        <v>2</v>
      </c>
      <c r="Y19" s="12">
        <v>2</v>
      </c>
      <c r="Z19" s="12">
        <v>3</v>
      </c>
      <c r="AA19" s="12">
        <v>270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6.6482999999999999</v>
      </c>
      <c r="AK19" s="12">
        <v>3.15E-2</v>
      </c>
      <c r="AL19" s="14">
        <v>0.22020000000000001</v>
      </c>
      <c r="AM19" s="14">
        <v>1E-3</v>
      </c>
      <c r="AN19" s="14">
        <v>2.8441000000000001</v>
      </c>
      <c r="AO19" s="14">
        <v>1.6400000000000001E-2</v>
      </c>
      <c r="AP19" s="14">
        <v>0.24349999999999999</v>
      </c>
      <c r="AQ19" s="14">
        <v>1.4E-3</v>
      </c>
      <c r="AR19" s="14">
        <v>12.3622</v>
      </c>
      <c r="AS19" s="14">
        <v>2.7000000000000001E-3</v>
      </c>
      <c r="AT19" s="14">
        <v>0.21640000000000001</v>
      </c>
      <c r="AU19" s="14">
        <v>0</v>
      </c>
      <c r="AV19" s="14">
        <v>21.053799999999999</v>
      </c>
      <c r="AW19" s="14">
        <v>6.2399999999999997E-2</v>
      </c>
      <c r="AX19" s="14">
        <v>0.27629999999999999</v>
      </c>
      <c r="AY19" s="14">
        <v>8.0000000000000004E-4</v>
      </c>
      <c r="AZ19" s="14">
        <v>6.3101192766448627E-2</v>
      </c>
      <c r="BA19" s="14">
        <v>1.2768022181146026</v>
      </c>
      <c r="BB19" s="14">
        <v>0.12157499492591836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0.21725</v>
      </c>
      <c r="BH19" s="16">
        <f>DSTDEV(PlotSort,"PhxRed",$BI$35:$BI$36)/SQRT($BF19)</f>
        <v>2.2800950272594636E-3</v>
      </c>
      <c r="BI19" s="16">
        <f>DAVERAGE(PlotSort,"PhxRedEdge",$BI$35:$BI$36)</f>
        <v>0.23911250000000001</v>
      </c>
      <c r="BJ19" s="16">
        <f>DSTDEV(PlotSort,"PhxRedEdge",$BI$35:$BI$36)/SQRT($BF19)</f>
        <v>2.4283374799781562E-3</v>
      </c>
      <c r="BK19" s="16">
        <f>DAVERAGE(PlotSort,"TMRed",$BI$35:$BI$36)</f>
        <v>0.21348125000000001</v>
      </c>
      <c r="BL19" s="16">
        <f>DSTDEV(PlotSort,"TMRed",$BI$35:$BI$36)/SQRT($BF19)</f>
        <v>2.1712749470837018E-3</v>
      </c>
      <c r="BM19" s="16">
        <f>DAVERAGE(PlotSort,"TMNIR",$BI$35:$BI$36)</f>
        <v>0.27205000000000001</v>
      </c>
      <c r="BN19" s="16">
        <f>DSTDEV(PlotSort,"TMNIR",$BI$35:$BI$36)/SQRT($BF19)</f>
        <v>2.4700033738168587E-3</v>
      </c>
      <c r="BO19" s="16">
        <f>DAVERAGE(PlotSort,"NRR",$BI$35:$BI$36)</f>
        <v>6.450896170135785E-2</v>
      </c>
      <c r="BP19" s="16">
        <f>DSTDEV(PlotSort,"NRR",$BI$35:$BI$36)/SQRT($BF19)</f>
        <v>8.6958178947689816E-4</v>
      </c>
      <c r="BQ19" s="16">
        <f>DAVERAGE(PlotSort,"rvi",$BI$35:$BI$36)</f>
        <v>1.2745591979689379</v>
      </c>
      <c r="BR19" s="16">
        <f>DSTDEV(PlotSort,"rvi",$BI$35:$BI$36)/SQRT($BF19)</f>
        <v>1.6707256686214044E-3</v>
      </c>
      <c r="BS19" s="17">
        <f>DAVERAGE(PlotSort,"ndvi",$BI$35:$BI$36)</f>
        <v>0.12070162157968493</v>
      </c>
      <c r="BT19" s="16">
        <f>DSTDEV(PlotSort,"ndvi",$BI$35:$BI$36)/SQRT($BF19)</f>
        <v>6.470043448201547E-4</v>
      </c>
    </row>
    <row r="20" spans="2:72" ht="13.5" customHeight="1" x14ac:dyDescent="0.2">
      <c r="B20" s="12">
        <v>115</v>
      </c>
      <c r="C20" s="12">
        <v>9.33</v>
      </c>
      <c r="D20" s="12">
        <v>115.38875</v>
      </c>
      <c r="E20" s="12">
        <v>1</v>
      </c>
      <c r="F20" s="12">
        <v>3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28.1</v>
      </c>
      <c r="Q20" s="12">
        <v>1.33</v>
      </c>
      <c r="R20" s="12">
        <v>2.48</v>
      </c>
      <c r="S20" s="12">
        <v>46.67</v>
      </c>
      <c r="T20" s="12">
        <v>103.81</v>
      </c>
      <c r="U20" s="12">
        <v>3</v>
      </c>
      <c r="V20" s="12">
        <v>0.5</v>
      </c>
      <c r="W20" s="12">
        <v>1</v>
      </c>
      <c r="X20" s="12">
        <v>2</v>
      </c>
      <c r="Y20" s="12">
        <v>2</v>
      </c>
      <c r="Z20" s="12">
        <v>3</v>
      </c>
      <c r="AA20" s="12">
        <v>270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6.1923000000000004</v>
      </c>
      <c r="AK20" s="12">
        <v>4.2599999999999999E-2</v>
      </c>
      <c r="AL20" s="14">
        <v>0.20469999999999999</v>
      </c>
      <c r="AM20" s="14">
        <v>1.4E-3</v>
      </c>
      <c r="AN20" s="14">
        <v>2.6465000000000001</v>
      </c>
      <c r="AO20" s="14">
        <v>2.86E-2</v>
      </c>
      <c r="AP20" s="14">
        <v>0.2261</v>
      </c>
      <c r="AQ20" s="14">
        <v>2.3999999999999998E-3</v>
      </c>
      <c r="AR20" s="14">
        <v>11.445399999999999</v>
      </c>
      <c r="AS20" s="14">
        <v>0.1971</v>
      </c>
      <c r="AT20" s="14">
        <v>0.19989999999999999</v>
      </c>
      <c r="AU20" s="14">
        <v>3.3999999999999998E-3</v>
      </c>
      <c r="AV20" s="14">
        <v>19.599799999999998</v>
      </c>
      <c r="AW20" s="14">
        <v>0.38059999999999999</v>
      </c>
      <c r="AX20" s="14">
        <v>0.25669999999999998</v>
      </c>
      <c r="AY20" s="14">
        <v>5.0000000000000001E-3</v>
      </c>
      <c r="AZ20" s="14">
        <v>6.3380281690140816E-2</v>
      </c>
      <c r="BA20" s="14">
        <v>1.2841420710355178</v>
      </c>
      <c r="BB20" s="14">
        <v>0.12439772229522555</v>
      </c>
      <c r="BC20" s="15"/>
    </row>
    <row r="21" spans="2:72" ht="13.5" customHeight="1" x14ac:dyDescent="0.2">
      <c r="B21" s="12">
        <v>115</v>
      </c>
      <c r="C21" s="12">
        <v>9.3369999999999997</v>
      </c>
      <c r="D21" s="12">
        <v>115.38903999999999</v>
      </c>
      <c r="E21" s="12">
        <v>1</v>
      </c>
      <c r="F21" s="12">
        <v>3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28.1</v>
      </c>
      <c r="Q21" s="12">
        <v>1.33</v>
      </c>
      <c r="R21" s="12">
        <v>2.48</v>
      </c>
      <c r="S21" s="12">
        <v>46.59</v>
      </c>
      <c r="T21" s="12">
        <v>103.89</v>
      </c>
      <c r="U21" s="12">
        <v>3</v>
      </c>
      <c r="V21" s="12">
        <v>0.5</v>
      </c>
      <c r="W21" s="12">
        <v>1</v>
      </c>
      <c r="X21" s="12">
        <v>2</v>
      </c>
      <c r="Y21" s="12">
        <v>2</v>
      </c>
      <c r="Z21" s="12">
        <v>3</v>
      </c>
      <c r="AA21" s="12">
        <v>270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6.1788999999999996</v>
      </c>
      <c r="AK21" s="12">
        <v>0.1268</v>
      </c>
      <c r="AL21" s="14">
        <v>0.2039</v>
      </c>
      <c r="AM21" s="14">
        <v>4.1999999999999997E-3</v>
      </c>
      <c r="AN21" s="14">
        <v>2.6435</v>
      </c>
      <c r="AO21" s="14">
        <v>5.1400000000000001E-2</v>
      </c>
      <c r="AP21" s="14">
        <v>0.22550000000000001</v>
      </c>
      <c r="AQ21" s="14">
        <v>4.4000000000000003E-3</v>
      </c>
      <c r="AR21" s="14">
        <v>11.491899999999999</v>
      </c>
      <c r="AS21" s="14">
        <v>0.2213</v>
      </c>
      <c r="AT21" s="14">
        <v>0.20039999999999999</v>
      </c>
      <c r="AU21" s="14">
        <v>3.8999999999999998E-3</v>
      </c>
      <c r="AV21" s="14">
        <v>19.703800000000001</v>
      </c>
      <c r="AW21" s="14">
        <v>0.3266</v>
      </c>
      <c r="AX21" s="14">
        <v>0.2576</v>
      </c>
      <c r="AY21" s="14">
        <v>4.3E-3</v>
      </c>
      <c r="AZ21" s="14">
        <v>6.6445870420202835E-2</v>
      </c>
      <c r="BA21" s="14">
        <v>1.2854291417165669</v>
      </c>
      <c r="BB21" s="14">
        <v>0.12489082969432315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0.23300000000000001</v>
      </c>
      <c r="BH21" s="21">
        <v>0</v>
      </c>
      <c r="BI21" s="20">
        <f>AVERAGE(AP50)</f>
        <v>0.25719999999999998</v>
      </c>
      <c r="BJ21" s="21">
        <v>0</v>
      </c>
      <c r="BK21" s="20">
        <f>AVERAGE(AT50)</f>
        <v>0.22939999999999999</v>
      </c>
      <c r="BL21" s="21">
        <v>0</v>
      </c>
      <c r="BM21" s="20">
        <f>AVERAGE(AX50)</f>
        <v>0.29559999999999997</v>
      </c>
      <c r="BN21" s="21">
        <v>0</v>
      </c>
      <c r="BO21" s="20">
        <f>AVERAGE(AZ50)</f>
        <v>6.946454413892908E-2</v>
      </c>
      <c r="BP21" s="21">
        <v>0</v>
      </c>
      <c r="BQ21" s="20">
        <f>AVERAGE(BA50)</f>
        <v>1.2885789014821272</v>
      </c>
      <c r="BR21" s="21">
        <v>0</v>
      </c>
      <c r="BS21" s="22">
        <f>AVERAGE(BB50)</f>
        <v>0.12609523809523809</v>
      </c>
      <c r="BT21" s="21">
        <v>0</v>
      </c>
    </row>
    <row r="22" spans="2:72" ht="13.5" customHeight="1" x14ac:dyDescent="0.2">
      <c r="B22" s="12">
        <v>115</v>
      </c>
      <c r="C22" s="12">
        <v>9.3460000000000001</v>
      </c>
      <c r="D22" s="12">
        <v>115.38942</v>
      </c>
      <c r="E22" s="12">
        <v>1</v>
      </c>
      <c r="F22" s="12">
        <v>3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28.1</v>
      </c>
      <c r="Q22" s="12">
        <v>1.33</v>
      </c>
      <c r="R22" s="12">
        <v>2.48</v>
      </c>
      <c r="S22" s="12">
        <v>46.48</v>
      </c>
      <c r="T22" s="12">
        <v>103.99</v>
      </c>
      <c r="U22" s="12">
        <v>3</v>
      </c>
      <c r="V22" s="12">
        <v>0.5</v>
      </c>
      <c r="W22" s="12">
        <v>1</v>
      </c>
      <c r="X22" s="12">
        <v>2</v>
      </c>
      <c r="Y22" s="12">
        <v>2</v>
      </c>
      <c r="Z22" s="12">
        <v>3</v>
      </c>
      <c r="AA22" s="12">
        <v>270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5.9054000000000002</v>
      </c>
      <c r="AK22" s="12">
        <v>4.9000000000000002E-2</v>
      </c>
      <c r="AL22" s="14">
        <v>0.19450000000000001</v>
      </c>
      <c r="AM22" s="14">
        <v>1.6000000000000001E-3</v>
      </c>
      <c r="AN22" s="14">
        <v>2.5175999999999998</v>
      </c>
      <c r="AO22" s="14">
        <v>1.21E-2</v>
      </c>
      <c r="AP22" s="14">
        <v>0.21429999999999999</v>
      </c>
      <c r="AQ22" s="14">
        <v>1E-3</v>
      </c>
      <c r="AR22" s="14">
        <v>11.0101</v>
      </c>
      <c r="AS22" s="14">
        <v>5.1400000000000001E-2</v>
      </c>
      <c r="AT22" s="14">
        <v>0.19159999999999999</v>
      </c>
      <c r="AU22" s="14">
        <v>8.9999999999999998E-4</v>
      </c>
      <c r="AV22" s="14">
        <v>18.846900000000002</v>
      </c>
      <c r="AW22" s="14">
        <v>2.7E-2</v>
      </c>
      <c r="AX22" s="14">
        <v>0.24590000000000001</v>
      </c>
      <c r="AY22" s="14">
        <v>4.0000000000000002E-4</v>
      </c>
      <c r="AZ22" s="14">
        <v>6.8665797479356833E-2</v>
      </c>
      <c r="BA22" s="14">
        <v>1.2834029227557413</v>
      </c>
      <c r="BB22" s="14">
        <v>0.12411428571428575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0.152</v>
      </c>
      <c r="BH22" s="21">
        <v>0</v>
      </c>
      <c r="BI22" s="20">
        <f>AVERAGE(AP48)</f>
        <v>0.16980000000000001</v>
      </c>
      <c r="BJ22" s="21">
        <v>0</v>
      </c>
      <c r="BK22" s="20">
        <f>AVERAGE(AT48)</f>
        <v>0.14699999999999999</v>
      </c>
      <c r="BL22" s="21">
        <v>0</v>
      </c>
      <c r="BM22" s="20">
        <f>AVERAGE(AX48)</f>
        <v>0.19539999999999999</v>
      </c>
      <c r="BN22" s="21">
        <v>0</v>
      </c>
      <c r="BO22" s="20">
        <f>AVERAGE(AZ48)</f>
        <v>7.0098576122672465E-2</v>
      </c>
      <c r="BP22" s="21">
        <v>0</v>
      </c>
      <c r="BQ22" s="20">
        <f>AVERAGE(BA48)</f>
        <v>1.3292517006802722</v>
      </c>
      <c r="BR22" s="21">
        <v>0</v>
      </c>
      <c r="BS22" s="22">
        <f>AVERAGE(BB48)</f>
        <v>0.14135514018691589</v>
      </c>
      <c r="BT22" s="21">
        <v>0</v>
      </c>
    </row>
    <row r="23" spans="2:72" ht="13.5" customHeight="1" x14ac:dyDescent="0.2">
      <c r="B23" s="12">
        <v>115</v>
      </c>
      <c r="C23" s="12">
        <v>9.3539999999999992</v>
      </c>
      <c r="D23" s="12">
        <v>115.38975000000001</v>
      </c>
      <c r="E23" s="12">
        <v>1</v>
      </c>
      <c r="F23" s="12">
        <v>3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28.1</v>
      </c>
      <c r="Q23" s="12">
        <v>1.33</v>
      </c>
      <c r="R23" s="12">
        <v>2.48</v>
      </c>
      <c r="S23" s="12">
        <v>46.38</v>
      </c>
      <c r="T23" s="12">
        <v>104.07</v>
      </c>
      <c r="U23" s="12">
        <v>3</v>
      </c>
      <c r="V23" s="12">
        <v>0.5</v>
      </c>
      <c r="W23" s="12">
        <v>1</v>
      </c>
      <c r="X23" s="12">
        <v>2</v>
      </c>
      <c r="Y23" s="12">
        <v>2</v>
      </c>
      <c r="Z23" s="12">
        <v>3</v>
      </c>
      <c r="AA23" s="12">
        <v>270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6.1597</v>
      </c>
      <c r="AK23" s="12">
        <v>2.1999999999999999E-2</v>
      </c>
      <c r="AL23" s="14">
        <v>0.20250000000000001</v>
      </c>
      <c r="AM23" s="14">
        <v>6.9999999999999999E-4</v>
      </c>
      <c r="AN23" s="14">
        <v>2.6263999999999998</v>
      </c>
      <c r="AO23" s="14">
        <v>2.7400000000000001E-2</v>
      </c>
      <c r="AP23" s="14">
        <v>0.22320000000000001</v>
      </c>
      <c r="AQ23" s="14">
        <v>2.3E-3</v>
      </c>
      <c r="AR23" s="14">
        <v>11.521000000000001</v>
      </c>
      <c r="AS23" s="14">
        <v>5.7200000000000001E-2</v>
      </c>
      <c r="AT23" s="14">
        <v>0.20019999999999999</v>
      </c>
      <c r="AU23" s="14">
        <v>1E-3</v>
      </c>
      <c r="AV23" s="14">
        <v>19.633099999999999</v>
      </c>
      <c r="AW23" s="14">
        <v>0.1394</v>
      </c>
      <c r="AX23" s="14">
        <v>0.25569999999999998</v>
      </c>
      <c r="AY23" s="14">
        <v>1.8E-3</v>
      </c>
      <c r="AZ23" s="14">
        <v>6.7863854666945028E-2</v>
      </c>
      <c r="BA23" s="14">
        <v>1.2772227772227771</v>
      </c>
      <c r="BB23" s="14">
        <v>0.1217372230752358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0.1512</v>
      </c>
      <c r="BH23" s="21">
        <v>0</v>
      </c>
      <c r="BI23" s="20">
        <f>AVERAGE(AP46)</f>
        <v>0.1699</v>
      </c>
      <c r="BJ23" s="21">
        <v>0</v>
      </c>
      <c r="BK23" s="20">
        <f>AVERAGE(AT46)</f>
        <v>0.1469</v>
      </c>
      <c r="BL23" s="21">
        <v>0</v>
      </c>
      <c r="BM23" s="20">
        <f>AVERAGE(AX46)</f>
        <v>0.1963</v>
      </c>
      <c r="BN23" s="21">
        <v>0</v>
      </c>
      <c r="BO23" s="20">
        <f>AVERAGE(AZ46)</f>
        <v>7.2091753140360482E-2</v>
      </c>
      <c r="BP23" s="21">
        <v>0</v>
      </c>
      <c r="BQ23" s="20">
        <f>AVERAGE(BA46)</f>
        <v>1.336283185840708</v>
      </c>
      <c r="BR23" s="21">
        <v>0</v>
      </c>
      <c r="BS23" s="22">
        <f>AVERAGE(BB46)</f>
        <v>0.14393939393939392</v>
      </c>
      <c r="BT23" s="21">
        <v>0</v>
      </c>
    </row>
    <row r="24" spans="2:72" ht="13.5" customHeight="1" x14ac:dyDescent="0.2">
      <c r="B24" s="12">
        <v>115</v>
      </c>
      <c r="C24" s="12">
        <v>9.3629999999999995</v>
      </c>
      <c r="D24" s="12">
        <v>115.39012</v>
      </c>
      <c r="E24" s="12">
        <v>1</v>
      </c>
      <c r="F24" s="12">
        <v>3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28.1</v>
      </c>
      <c r="Q24" s="12">
        <v>1.33</v>
      </c>
      <c r="R24" s="12">
        <v>2.48</v>
      </c>
      <c r="S24" s="12">
        <v>46.27</v>
      </c>
      <c r="T24" s="12">
        <v>104.17</v>
      </c>
      <c r="U24" s="12">
        <v>3</v>
      </c>
      <c r="V24" s="12">
        <v>0.5</v>
      </c>
      <c r="W24" s="12">
        <v>1</v>
      </c>
      <c r="X24" s="12">
        <v>2</v>
      </c>
      <c r="Y24" s="12">
        <v>2</v>
      </c>
      <c r="Z24" s="12">
        <v>3</v>
      </c>
      <c r="AA24" s="12">
        <v>270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6.6067999999999998</v>
      </c>
      <c r="AK24" s="12">
        <v>0.32750000000000001</v>
      </c>
      <c r="AL24" s="14">
        <v>0.21679999999999999</v>
      </c>
      <c r="AM24" s="14">
        <v>1.0699999999999999E-2</v>
      </c>
      <c r="AN24" s="14">
        <v>2.8174000000000001</v>
      </c>
      <c r="AO24" s="14">
        <v>0.12429999999999999</v>
      </c>
      <c r="AP24" s="14">
        <v>0.2389</v>
      </c>
      <c r="AQ24" s="14">
        <v>1.0500000000000001E-2</v>
      </c>
      <c r="AR24" s="14">
        <v>12.318</v>
      </c>
      <c r="AS24" s="14">
        <v>0.44829999999999998</v>
      </c>
      <c r="AT24" s="14">
        <v>0.21360000000000001</v>
      </c>
      <c r="AU24" s="14">
        <v>7.7999999999999996E-3</v>
      </c>
      <c r="AV24" s="14">
        <v>20.9498</v>
      </c>
      <c r="AW24" s="14">
        <v>0.58240000000000003</v>
      </c>
      <c r="AX24" s="14">
        <v>0.27229999999999999</v>
      </c>
      <c r="AY24" s="14">
        <v>7.6E-3</v>
      </c>
      <c r="AZ24" s="14">
        <v>6.5336463223787139E-2</v>
      </c>
      <c r="BA24" s="14">
        <v>1.2748127340823969</v>
      </c>
      <c r="BB24" s="14">
        <v>0.12080675036015635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0.69910000000000005</v>
      </c>
      <c r="BH24" s="26">
        <v>0</v>
      </c>
      <c r="BI24" s="25">
        <f>AVERAGE(AP51)</f>
        <v>0.68540000000000001</v>
      </c>
      <c r="BJ24" s="26">
        <v>0</v>
      </c>
      <c r="BK24" s="25">
        <f>AVERAGE(AT51)</f>
        <v>0.7026</v>
      </c>
      <c r="BL24" s="26">
        <v>0</v>
      </c>
      <c r="BM24" s="25">
        <f>AVERAGE(AX51)</f>
        <v>0.67090000000000005</v>
      </c>
      <c r="BN24" s="26">
        <v>0</v>
      </c>
      <c r="BO24" s="25">
        <f>AVERAGE(AZ51)</f>
        <v>-1.069085010690847E-2</v>
      </c>
      <c r="BP24" s="26">
        <v>0</v>
      </c>
      <c r="BQ24" s="25">
        <f>AVERAGE(BA51)</f>
        <v>0.95488186734984348</v>
      </c>
      <c r="BR24" s="26">
        <v>0</v>
      </c>
      <c r="BS24" s="25">
        <f>AVERAGE(BB51)</f>
        <v>-2.3079723334546744E-2</v>
      </c>
      <c r="BT24" s="26">
        <v>0</v>
      </c>
    </row>
    <row r="25" spans="2:72" ht="13.5" customHeight="1" x14ac:dyDescent="0.2">
      <c r="B25" s="12">
        <v>115</v>
      </c>
      <c r="C25" s="12">
        <v>9.3719999999999999</v>
      </c>
      <c r="D25" s="12">
        <v>115.3905</v>
      </c>
      <c r="E25" s="12">
        <v>1</v>
      </c>
      <c r="F25" s="12">
        <v>3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28.1</v>
      </c>
      <c r="Q25" s="12">
        <v>1.33</v>
      </c>
      <c r="R25" s="12">
        <v>2.48</v>
      </c>
      <c r="S25" s="12">
        <v>46.16</v>
      </c>
      <c r="T25" s="12">
        <v>104.27</v>
      </c>
      <c r="U25" s="12">
        <v>3</v>
      </c>
      <c r="V25" s="12">
        <v>0.5</v>
      </c>
      <c r="W25" s="12">
        <v>1</v>
      </c>
      <c r="X25" s="12">
        <v>2</v>
      </c>
      <c r="Y25" s="12">
        <v>2</v>
      </c>
      <c r="Z25" s="12">
        <v>3</v>
      </c>
      <c r="AA25" s="12">
        <v>270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6.7210999999999999</v>
      </c>
      <c r="AK25" s="12">
        <v>2.1399999999999999E-2</v>
      </c>
      <c r="AL25" s="14">
        <v>0.22020000000000001</v>
      </c>
      <c r="AM25" s="14">
        <v>6.9999999999999999E-4</v>
      </c>
      <c r="AN25" s="14">
        <v>2.8389000000000002</v>
      </c>
      <c r="AO25" s="14">
        <v>1.8E-3</v>
      </c>
      <c r="AP25" s="14">
        <v>0.24030000000000001</v>
      </c>
      <c r="AQ25" s="14">
        <v>1E-4</v>
      </c>
      <c r="AR25" s="14">
        <v>12.4633</v>
      </c>
      <c r="AS25" s="14">
        <v>8.14E-2</v>
      </c>
      <c r="AT25" s="14">
        <v>0.2157</v>
      </c>
      <c r="AU25" s="14">
        <v>1.4E-3</v>
      </c>
      <c r="AV25" s="14">
        <v>21.082899999999999</v>
      </c>
      <c r="AW25" s="14">
        <v>0.1206</v>
      </c>
      <c r="AX25" s="14">
        <v>0.27350000000000002</v>
      </c>
      <c r="AY25" s="14">
        <v>1.6000000000000001E-3</v>
      </c>
      <c r="AZ25" s="14">
        <v>6.4616582327753996E-2</v>
      </c>
      <c r="BA25" s="14">
        <v>1.2679647658785351</v>
      </c>
      <c r="BB25" s="14">
        <v>0.11815208503679479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1.0016333333333334</v>
      </c>
      <c r="BH25" s="16">
        <f>STDEV(AL52:AL54)/SQRT(BF25)</f>
        <v>4.1874150074292932E-3</v>
      </c>
      <c r="BI25" s="27">
        <f>AVERAGE(AP52:AP54)</f>
        <v>1.0014000000000001</v>
      </c>
      <c r="BJ25" s="16">
        <f>STDEV(AP52:AP54)/SQRT(BF25)</f>
        <v>4.2158431343366177E-3</v>
      </c>
      <c r="BK25" s="27">
        <f>AVERAGE(AT52:AT54)</f>
        <v>1.0016333333333334</v>
      </c>
      <c r="BL25" s="16">
        <f>STDEV(AT52:AT54)/SQRT(BF25)</f>
        <v>4.1874150074292932E-3</v>
      </c>
      <c r="BM25" s="27">
        <f>AVERAGE(AX52:AX54)</f>
        <v>1.0014000000000001</v>
      </c>
      <c r="BN25" s="16">
        <f>STDEV(AX52:AX54)/SQRT(BF25)</f>
        <v>4.2158431343366177E-3</v>
      </c>
      <c r="BO25" s="27">
        <f>AVERAGE(AZ52:AZ54)</f>
        <v>0.73373219037479898</v>
      </c>
      <c r="BP25" s="16">
        <f>STDEV(AZ52:AZ54)/SQRT(BF25)</f>
        <v>5.9310809922117865E-4</v>
      </c>
      <c r="BQ25" s="27">
        <f>AVERAGE(BA52:BA54)</f>
        <v>1.3336104046632695</v>
      </c>
      <c r="BR25" s="16">
        <f>STDEV(BA52:BA54)/SQRT(BF25)</f>
        <v>2.4125472905850299E-4</v>
      </c>
      <c r="BS25" s="27">
        <f>AVERAGE(BB52:BB54)</f>
        <v>0.14295889375916962</v>
      </c>
      <c r="BT25" s="16">
        <f>STDEV(BB52:BB54)/SQRT(BF25)</f>
        <v>8.8594574903525826E-5</v>
      </c>
    </row>
    <row r="26" spans="2:72" ht="13.5" customHeight="1" x14ac:dyDescent="0.2">
      <c r="B26" s="12">
        <v>115</v>
      </c>
      <c r="C26" s="12">
        <v>9.5830000000000002</v>
      </c>
      <c r="D26" s="12">
        <v>115.39928999999999</v>
      </c>
      <c r="E26" s="12">
        <v>1</v>
      </c>
      <c r="F26" s="12">
        <v>3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28.1</v>
      </c>
      <c r="Q26" s="12">
        <v>1.33</v>
      </c>
      <c r="R26" s="12">
        <v>2.48</v>
      </c>
      <c r="S26" s="12">
        <v>43.6</v>
      </c>
      <c r="T26" s="12">
        <v>106.71</v>
      </c>
      <c r="U26" s="12">
        <v>3</v>
      </c>
      <c r="V26" s="12">
        <v>0.5</v>
      </c>
      <c r="W26" s="12">
        <v>1</v>
      </c>
      <c r="X26" s="12">
        <v>2</v>
      </c>
      <c r="Y26" s="12">
        <v>2</v>
      </c>
      <c r="Z26" s="12">
        <v>3</v>
      </c>
      <c r="AA26" s="12">
        <v>270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6.6269</v>
      </c>
      <c r="AK26" s="12">
        <v>0.22359999999999999</v>
      </c>
      <c r="AL26" s="14">
        <v>0.20699999999999999</v>
      </c>
      <c r="AM26" s="14">
        <v>7.0000000000000001E-3</v>
      </c>
      <c r="AN26" s="14">
        <v>2.8327</v>
      </c>
      <c r="AO26" s="14">
        <v>9.4799999999999995E-2</v>
      </c>
      <c r="AP26" s="14">
        <v>0.22750000000000001</v>
      </c>
      <c r="AQ26" s="14">
        <v>7.6E-3</v>
      </c>
      <c r="AR26" s="14">
        <v>12.4574</v>
      </c>
      <c r="AS26" s="14">
        <v>0.2883</v>
      </c>
      <c r="AT26" s="14">
        <v>0.2054</v>
      </c>
      <c r="AU26" s="14">
        <v>4.7999999999999996E-3</v>
      </c>
      <c r="AV26" s="14">
        <v>21.220199999999998</v>
      </c>
      <c r="AW26" s="14">
        <v>0.441</v>
      </c>
      <c r="AX26" s="14">
        <v>0.26240000000000002</v>
      </c>
      <c r="AY26" s="14">
        <v>5.4999999999999997E-3</v>
      </c>
      <c r="AZ26" s="14">
        <v>7.1239028373137406E-2</v>
      </c>
      <c r="BA26" s="14">
        <v>1.2775073028237587</v>
      </c>
      <c r="BB26" s="14">
        <v>0.12184694313809326</v>
      </c>
      <c r="BC26" s="15"/>
    </row>
    <row r="27" spans="2:72" ht="13.5" customHeight="1" x14ac:dyDescent="0.2">
      <c r="B27" s="12">
        <v>115</v>
      </c>
      <c r="C27" s="12">
        <v>9.5739999999999998</v>
      </c>
      <c r="D27" s="12">
        <v>115.39892</v>
      </c>
      <c r="E27" s="12">
        <v>1</v>
      </c>
      <c r="F27" s="12">
        <v>3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28.1</v>
      </c>
      <c r="Q27" s="12">
        <v>1.33</v>
      </c>
      <c r="R27" s="12">
        <v>2.48</v>
      </c>
      <c r="S27" s="12">
        <v>43.71</v>
      </c>
      <c r="T27" s="12">
        <v>106.6</v>
      </c>
      <c r="U27" s="12">
        <v>3</v>
      </c>
      <c r="V27" s="12">
        <v>0.5</v>
      </c>
      <c r="W27" s="12">
        <v>1</v>
      </c>
      <c r="X27" s="12">
        <v>2</v>
      </c>
      <c r="Y27" s="12">
        <v>2</v>
      </c>
      <c r="Z27" s="12">
        <v>3</v>
      </c>
      <c r="AA27" s="12">
        <v>270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7.1077000000000004</v>
      </c>
      <c r="AK27" s="12">
        <v>7.9299999999999995E-2</v>
      </c>
      <c r="AL27" s="14">
        <v>0.2225</v>
      </c>
      <c r="AM27" s="14">
        <v>2.5000000000000001E-3</v>
      </c>
      <c r="AN27" s="14">
        <v>3.0390000000000001</v>
      </c>
      <c r="AO27" s="14">
        <v>3.9600000000000003E-2</v>
      </c>
      <c r="AP27" s="14">
        <v>0.24460000000000001</v>
      </c>
      <c r="AQ27" s="14">
        <v>3.2000000000000002E-3</v>
      </c>
      <c r="AR27" s="14">
        <v>13.097099999999999</v>
      </c>
      <c r="AS27" s="14">
        <v>0.19850000000000001</v>
      </c>
      <c r="AT27" s="14">
        <v>0.21640000000000001</v>
      </c>
      <c r="AU27" s="14">
        <v>3.3E-3</v>
      </c>
      <c r="AV27" s="14">
        <v>22.326699999999999</v>
      </c>
      <c r="AW27" s="14">
        <v>0.42430000000000001</v>
      </c>
      <c r="AX27" s="14">
        <v>0.27660000000000001</v>
      </c>
      <c r="AY27" s="14">
        <v>5.3E-3</v>
      </c>
      <c r="AZ27" s="14">
        <v>6.139677666922487E-2</v>
      </c>
      <c r="BA27" s="14">
        <v>1.27818853974122</v>
      </c>
      <c r="BB27" s="14">
        <v>0.12210953346855985</v>
      </c>
      <c r="BC27" s="15"/>
      <c r="BD27" s="28"/>
    </row>
    <row r="28" spans="2:72" ht="13.5" customHeight="1" x14ac:dyDescent="0.2">
      <c r="B28" s="12">
        <v>115</v>
      </c>
      <c r="C28" s="12">
        <v>9.5640000000000001</v>
      </c>
      <c r="D28" s="12">
        <v>115.3985</v>
      </c>
      <c r="E28" s="12">
        <v>1</v>
      </c>
      <c r="F28" s="12">
        <v>3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28.1</v>
      </c>
      <c r="Q28" s="12">
        <v>1.33</v>
      </c>
      <c r="R28" s="12">
        <v>2.48</v>
      </c>
      <c r="S28" s="12">
        <v>43.83</v>
      </c>
      <c r="T28" s="12">
        <v>106.48</v>
      </c>
      <c r="U28" s="12">
        <v>3</v>
      </c>
      <c r="V28" s="12">
        <v>0.5</v>
      </c>
      <c r="W28" s="12">
        <v>1</v>
      </c>
      <c r="X28" s="12">
        <v>2</v>
      </c>
      <c r="Y28" s="12">
        <v>2</v>
      </c>
      <c r="Z28" s="12">
        <v>3</v>
      </c>
      <c r="AA28" s="12">
        <v>270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6.8339999999999996</v>
      </c>
      <c r="AK28" s="12">
        <v>1.7299999999999999E-2</v>
      </c>
      <c r="AL28" s="14">
        <v>0.21440000000000001</v>
      </c>
      <c r="AM28" s="14">
        <v>5.0000000000000001E-4</v>
      </c>
      <c r="AN28" s="14">
        <v>2.9174000000000002</v>
      </c>
      <c r="AO28" s="14">
        <v>1.67E-2</v>
      </c>
      <c r="AP28" s="14">
        <v>0.2354</v>
      </c>
      <c r="AQ28" s="14">
        <v>1.2999999999999999E-3</v>
      </c>
      <c r="AR28" s="14">
        <v>12.6112</v>
      </c>
      <c r="AS28" s="14">
        <v>0.27039999999999997</v>
      </c>
      <c r="AT28" s="14">
        <v>0.2089</v>
      </c>
      <c r="AU28" s="14">
        <v>4.4999999999999997E-3</v>
      </c>
      <c r="AV28" s="14">
        <v>21.503</v>
      </c>
      <c r="AW28" s="14">
        <v>0.53659999999999997</v>
      </c>
      <c r="AX28" s="14">
        <v>0.26700000000000002</v>
      </c>
      <c r="AY28" s="14">
        <v>6.7000000000000002E-3</v>
      </c>
      <c r="AZ28" s="14">
        <v>6.2898089171974564E-2</v>
      </c>
      <c r="BA28" s="14">
        <v>1.2781235040689325</v>
      </c>
      <c r="BB28" s="14">
        <v>0.12208447152763188</v>
      </c>
      <c r="BC28" s="15"/>
      <c r="BD28" s="28"/>
    </row>
    <row r="29" spans="2:72" ht="13.5" customHeight="1" x14ac:dyDescent="0.2">
      <c r="B29" s="12">
        <v>115</v>
      </c>
      <c r="C29" s="12">
        <v>9.5540000000000003</v>
      </c>
      <c r="D29" s="12">
        <v>115.39807999999999</v>
      </c>
      <c r="E29" s="12">
        <v>1</v>
      </c>
      <c r="F29" s="12">
        <v>3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28.1</v>
      </c>
      <c r="Q29" s="12">
        <v>1.33</v>
      </c>
      <c r="R29" s="12">
        <v>2.48</v>
      </c>
      <c r="S29" s="12">
        <v>43.95</v>
      </c>
      <c r="T29" s="12">
        <v>106.37</v>
      </c>
      <c r="U29" s="12">
        <v>3</v>
      </c>
      <c r="V29" s="12">
        <v>0.5</v>
      </c>
      <c r="W29" s="12">
        <v>1</v>
      </c>
      <c r="X29" s="12">
        <v>2</v>
      </c>
      <c r="Y29" s="12">
        <v>2</v>
      </c>
      <c r="Z29" s="12">
        <v>3</v>
      </c>
      <c r="AA29" s="12">
        <v>270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6.9744000000000002</v>
      </c>
      <c r="AK29" s="12">
        <v>3.3300000000000003E-2</v>
      </c>
      <c r="AL29" s="14">
        <v>0.21929999999999999</v>
      </c>
      <c r="AM29" s="14">
        <v>1E-3</v>
      </c>
      <c r="AN29" s="14">
        <v>2.9969000000000001</v>
      </c>
      <c r="AO29" s="14">
        <v>1.6799999999999999E-2</v>
      </c>
      <c r="AP29" s="14">
        <v>0.2424</v>
      </c>
      <c r="AQ29" s="14">
        <v>1.4E-3</v>
      </c>
      <c r="AR29" s="14">
        <v>13.051500000000001</v>
      </c>
      <c r="AS29" s="14">
        <v>3.1300000000000001E-2</v>
      </c>
      <c r="AT29" s="14">
        <v>0.21659999999999999</v>
      </c>
      <c r="AU29" s="14">
        <v>5.0000000000000001E-4</v>
      </c>
      <c r="AV29" s="14">
        <v>22.185300000000002</v>
      </c>
      <c r="AW29" s="14">
        <v>3.7400000000000003E-2</v>
      </c>
      <c r="AX29" s="14">
        <v>0.27610000000000001</v>
      </c>
      <c r="AY29" s="14">
        <v>5.0000000000000001E-4</v>
      </c>
      <c r="AZ29" s="14">
        <v>6.4995178399228568E-2</v>
      </c>
      <c r="BA29" s="14">
        <v>1.2746999076638967</v>
      </c>
      <c r="BB29" s="14">
        <v>0.12076314187132134</v>
      </c>
      <c r="BC29" s="15"/>
      <c r="BD29" s="28"/>
    </row>
    <row r="30" spans="2:72" ht="13.5" customHeight="1" x14ac:dyDescent="0.2">
      <c r="B30" s="12">
        <v>115</v>
      </c>
      <c r="C30" s="12">
        <v>9.5449999999999999</v>
      </c>
      <c r="D30" s="12">
        <v>115.39771</v>
      </c>
      <c r="E30" s="12">
        <v>1</v>
      </c>
      <c r="F30" s="12">
        <v>3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28.1</v>
      </c>
      <c r="Q30" s="12">
        <v>1.33</v>
      </c>
      <c r="R30" s="12">
        <v>2.48</v>
      </c>
      <c r="S30" s="12">
        <v>44.06</v>
      </c>
      <c r="T30" s="12">
        <v>106.26</v>
      </c>
      <c r="U30" s="12">
        <v>3</v>
      </c>
      <c r="V30" s="12">
        <v>0.5</v>
      </c>
      <c r="W30" s="12">
        <v>1</v>
      </c>
      <c r="X30" s="12">
        <v>2</v>
      </c>
      <c r="Y30" s="12">
        <v>2</v>
      </c>
      <c r="Z30" s="12">
        <v>3</v>
      </c>
      <c r="AA30" s="12">
        <v>270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6.5484999999999998</v>
      </c>
      <c r="AK30" s="12">
        <v>0.127</v>
      </c>
      <c r="AL30" s="14">
        <v>0.20630000000000001</v>
      </c>
      <c r="AM30" s="14">
        <v>4.0000000000000001E-3</v>
      </c>
      <c r="AN30" s="14">
        <v>2.8119999999999998</v>
      </c>
      <c r="AO30" s="14">
        <v>5.9799999999999999E-2</v>
      </c>
      <c r="AP30" s="14">
        <v>0.22800000000000001</v>
      </c>
      <c r="AQ30" s="14">
        <v>4.7999999999999996E-3</v>
      </c>
      <c r="AR30" s="14">
        <v>12.1656</v>
      </c>
      <c r="AS30" s="14">
        <v>0.36919999999999997</v>
      </c>
      <c r="AT30" s="14">
        <v>0.2024</v>
      </c>
      <c r="AU30" s="14">
        <v>6.1000000000000004E-3</v>
      </c>
      <c r="AV30" s="14">
        <v>20.752199999999998</v>
      </c>
      <c r="AW30" s="14">
        <v>0.60109999999999997</v>
      </c>
      <c r="AX30" s="14">
        <v>0.25879999999999997</v>
      </c>
      <c r="AY30" s="14">
        <v>7.4999999999999997E-3</v>
      </c>
      <c r="AZ30" s="14">
        <v>6.3270336894001578E-2</v>
      </c>
      <c r="BA30" s="14">
        <v>1.2786561264822134</v>
      </c>
      <c r="BB30" s="14">
        <v>0.12228967909800517</v>
      </c>
      <c r="BC30" s="15"/>
      <c r="BD30" s="28"/>
      <c r="BF30" s="29" t="s">
        <v>175</v>
      </c>
    </row>
    <row r="31" spans="2:72" ht="13.5" customHeight="1" x14ac:dyDescent="0.2">
      <c r="B31" s="12">
        <v>115</v>
      </c>
      <c r="C31" s="12">
        <v>9.5350000000000001</v>
      </c>
      <c r="D31" s="12">
        <v>115.39729</v>
      </c>
      <c r="E31" s="12">
        <v>1</v>
      </c>
      <c r="F31" s="12">
        <v>3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28.1</v>
      </c>
      <c r="Q31" s="12">
        <v>1.33</v>
      </c>
      <c r="R31" s="12">
        <v>2.48</v>
      </c>
      <c r="S31" s="12">
        <v>44.18</v>
      </c>
      <c r="T31" s="12">
        <v>106.14</v>
      </c>
      <c r="U31" s="12">
        <v>3</v>
      </c>
      <c r="V31" s="12">
        <v>0.5</v>
      </c>
      <c r="W31" s="12">
        <v>1</v>
      </c>
      <c r="X31" s="12">
        <v>2</v>
      </c>
      <c r="Y31" s="12">
        <v>2</v>
      </c>
      <c r="Z31" s="12">
        <v>3</v>
      </c>
      <c r="AA31" s="12">
        <v>270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6.9886999999999997</v>
      </c>
      <c r="AK31" s="12">
        <v>0.2303</v>
      </c>
      <c r="AL31" s="14">
        <v>0.22070000000000001</v>
      </c>
      <c r="AM31" s="14">
        <v>7.3000000000000001E-3</v>
      </c>
      <c r="AN31" s="14">
        <v>2.9876</v>
      </c>
      <c r="AO31" s="14">
        <v>8.14E-2</v>
      </c>
      <c r="AP31" s="14">
        <v>0.24279999999999999</v>
      </c>
      <c r="AQ31" s="14">
        <v>6.6E-3</v>
      </c>
      <c r="AR31" s="14">
        <v>13.025600000000001</v>
      </c>
      <c r="AS31" s="14">
        <v>0.28249999999999997</v>
      </c>
      <c r="AT31" s="14">
        <v>0.21709999999999999</v>
      </c>
      <c r="AU31" s="14">
        <v>4.7000000000000002E-3</v>
      </c>
      <c r="AV31" s="14">
        <v>22.035499999999999</v>
      </c>
      <c r="AW31" s="14">
        <v>0.27460000000000001</v>
      </c>
      <c r="AX31" s="14">
        <v>0.27550000000000002</v>
      </c>
      <c r="AY31" s="14">
        <v>3.3999999999999998E-3</v>
      </c>
      <c r="AZ31" s="14">
        <v>6.3090874011190498E-2</v>
      </c>
      <c r="BA31" s="14">
        <v>1.2690004606172272</v>
      </c>
      <c r="BB31" s="14">
        <v>0.11855460820138049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115</v>
      </c>
      <c r="C32" s="12">
        <v>9.5269999999999992</v>
      </c>
      <c r="D32" s="12">
        <v>115.39696000000001</v>
      </c>
      <c r="E32" s="12">
        <v>1</v>
      </c>
      <c r="F32" s="12">
        <v>3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28.1</v>
      </c>
      <c r="Q32" s="12">
        <v>1.33</v>
      </c>
      <c r="R32" s="12">
        <v>2.48</v>
      </c>
      <c r="S32" s="12">
        <v>44.28</v>
      </c>
      <c r="T32" s="12">
        <v>106.05</v>
      </c>
      <c r="U32" s="12">
        <v>3</v>
      </c>
      <c r="V32" s="12">
        <v>0.5</v>
      </c>
      <c r="W32" s="12">
        <v>1</v>
      </c>
      <c r="X32" s="12">
        <v>2</v>
      </c>
      <c r="Y32" s="12">
        <v>2</v>
      </c>
      <c r="Z32" s="12">
        <v>3</v>
      </c>
      <c r="AA32" s="12">
        <v>270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7.1528</v>
      </c>
      <c r="AK32" s="12">
        <v>2.81E-2</v>
      </c>
      <c r="AL32" s="14">
        <v>0.2263</v>
      </c>
      <c r="AM32" s="14">
        <v>8.9999999999999998E-4</v>
      </c>
      <c r="AN32" s="14">
        <v>3.0537999999999998</v>
      </c>
      <c r="AO32" s="14">
        <v>2.0299999999999999E-2</v>
      </c>
      <c r="AP32" s="14">
        <v>0.2487</v>
      </c>
      <c r="AQ32" s="14">
        <v>1.6999999999999999E-3</v>
      </c>
      <c r="AR32" s="14">
        <v>13.342499999999999</v>
      </c>
      <c r="AS32" s="14">
        <v>0.22750000000000001</v>
      </c>
      <c r="AT32" s="14">
        <v>0.2228</v>
      </c>
      <c r="AU32" s="14">
        <v>3.8E-3</v>
      </c>
      <c r="AV32" s="14">
        <v>22.4682</v>
      </c>
      <c r="AW32" s="14">
        <v>0.44929999999999998</v>
      </c>
      <c r="AX32" s="14">
        <v>0.28139999999999998</v>
      </c>
      <c r="AY32" s="14">
        <v>5.5999999999999999E-3</v>
      </c>
      <c r="AZ32" s="14">
        <v>6.168647425014144E-2</v>
      </c>
      <c r="BA32" s="14">
        <v>1.2630161579892278</v>
      </c>
      <c r="BB32" s="14">
        <v>0.1162237207457358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115</v>
      </c>
      <c r="C33" s="12">
        <v>9.5169999999999995</v>
      </c>
      <c r="D33" s="12">
        <v>115.39654</v>
      </c>
      <c r="E33" s="12">
        <v>1</v>
      </c>
      <c r="F33" s="12">
        <v>3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28.1</v>
      </c>
      <c r="Q33" s="12">
        <v>1.33</v>
      </c>
      <c r="R33" s="12">
        <v>2.48</v>
      </c>
      <c r="S33" s="12">
        <v>44.4</v>
      </c>
      <c r="T33" s="12">
        <v>105.93</v>
      </c>
      <c r="U33" s="12">
        <v>3</v>
      </c>
      <c r="V33" s="12">
        <v>0.5</v>
      </c>
      <c r="W33" s="12">
        <v>1</v>
      </c>
      <c r="X33" s="12">
        <v>2</v>
      </c>
      <c r="Y33" s="12">
        <v>2</v>
      </c>
      <c r="Z33" s="12">
        <v>3</v>
      </c>
      <c r="AA33" s="12">
        <v>270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7.6615000000000002</v>
      </c>
      <c r="AK33" s="12">
        <v>0.36570000000000003</v>
      </c>
      <c r="AL33" s="14">
        <v>0.2429</v>
      </c>
      <c r="AM33" s="14">
        <v>1.1599999999999999E-2</v>
      </c>
      <c r="AN33" s="14">
        <v>3.2623000000000002</v>
      </c>
      <c r="AO33" s="14">
        <v>0.1762</v>
      </c>
      <c r="AP33" s="14">
        <v>0.26629999999999998</v>
      </c>
      <c r="AQ33" s="14">
        <v>1.44E-2</v>
      </c>
      <c r="AR33" s="14">
        <v>14.168100000000001</v>
      </c>
      <c r="AS33" s="14">
        <v>0.73929999999999996</v>
      </c>
      <c r="AT33" s="14">
        <v>0.23719999999999999</v>
      </c>
      <c r="AU33" s="14">
        <v>1.24E-2</v>
      </c>
      <c r="AV33" s="14">
        <v>23.811800000000002</v>
      </c>
      <c r="AW33" s="14">
        <v>1.1565000000000001</v>
      </c>
      <c r="AX33" s="14">
        <v>0.2989</v>
      </c>
      <c r="AY33" s="14">
        <v>1.4500000000000001E-2</v>
      </c>
      <c r="AZ33" s="14">
        <v>5.7678697806086379E-2</v>
      </c>
      <c r="BA33" s="14">
        <v>1.2601180438448567</v>
      </c>
      <c r="BB33" s="14">
        <v>0.11509046819623205</v>
      </c>
      <c r="BC33" s="15"/>
      <c r="BD33" s="28"/>
    </row>
    <row r="34" spans="2:64" ht="13.5" customHeight="1" x14ac:dyDescent="0.2">
      <c r="B34" s="12">
        <v>115</v>
      </c>
      <c r="C34" s="12">
        <v>9.6039999999999992</v>
      </c>
      <c r="D34" s="12">
        <v>115.40017</v>
      </c>
      <c r="E34" s="12">
        <v>1</v>
      </c>
      <c r="F34" s="12">
        <v>3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28.1</v>
      </c>
      <c r="Q34" s="12">
        <v>1.33</v>
      </c>
      <c r="R34" s="12">
        <v>2.48</v>
      </c>
      <c r="S34" s="12">
        <v>43.35</v>
      </c>
      <c r="T34" s="12">
        <v>106.96</v>
      </c>
      <c r="U34" s="12">
        <v>3</v>
      </c>
      <c r="V34" s="12">
        <v>0.5</v>
      </c>
      <c r="W34" s="12">
        <v>1</v>
      </c>
      <c r="X34" s="12">
        <v>2</v>
      </c>
      <c r="Y34" s="12">
        <v>2</v>
      </c>
      <c r="Z34" s="12">
        <v>3</v>
      </c>
      <c r="AA34" s="12">
        <v>270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6.95</v>
      </c>
      <c r="AK34" s="12">
        <v>0.11559999999999999</v>
      </c>
      <c r="AL34" s="14">
        <v>0.21609999999999999</v>
      </c>
      <c r="AM34" s="14">
        <v>3.5999999999999999E-3</v>
      </c>
      <c r="AN34" s="14">
        <v>2.9763000000000002</v>
      </c>
      <c r="AO34" s="14">
        <v>4.9099999999999998E-2</v>
      </c>
      <c r="AP34" s="14">
        <v>0.23780000000000001</v>
      </c>
      <c r="AQ34" s="14">
        <v>3.8999999999999998E-3</v>
      </c>
      <c r="AR34" s="14">
        <v>12.9657</v>
      </c>
      <c r="AS34" s="14">
        <v>0.2351</v>
      </c>
      <c r="AT34" s="14">
        <v>0.21279999999999999</v>
      </c>
      <c r="AU34" s="14">
        <v>3.8999999999999998E-3</v>
      </c>
      <c r="AV34" s="14">
        <v>22.1312</v>
      </c>
      <c r="AW34" s="14">
        <v>0.3453</v>
      </c>
      <c r="AX34" s="14">
        <v>0.27239999999999998</v>
      </c>
      <c r="AY34" s="14">
        <v>4.1999999999999997E-3</v>
      </c>
      <c r="AZ34" s="14">
        <v>6.7816542532340193E-2</v>
      </c>
      <c r="BA34" s="14">
        <v>1.2800751879699248</v>
      </c>
      <c r="BB34" s="14">
        <v>0.12283594394064301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115</v>
      </c>
      <c r="C35" s="12">
        <v>9.6120000000000001</v>
      </c>
      <c r="D35" s="12">
        <v>115.40049999999999</v>
      </c>
      <c r="E35" s="12">
        <v>1</v>
      </c>
      <c r="F35" s="12">
        <v>3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28.1</v>
      </c>
      <c r="Q35" s="12">
        <v>1.33</v>
      </c>
      <c r="R35" s="12">
        <v>2.48</v>
      </c>
      <c r="S35" s="12">
        <v>43.25</v>
      </c>
      <c r="T35" s="12">
        <v>107.06</v>
      </c>
      <c r="U35" s="12">
        <v>3</v>
      </c>
      <c r="V35" s="12">
        <v>0.5</v>
      </c>
      <c r="W35" s="12">
        <v>1</v>
      </c>
      <c r="X35" s="12">
        <v>2</v>
      </c>
      <c r="Y35" s="12">
        <v>2</v>
      </c>
      <c r="Z35" s="12">
        <v>3</v>
      </c>
      <c r="AA35" s="12">
        <v>270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6.774</v>
      </c>
      <c r="AK35" s="12">
        <v>0.14729999999999999</v>
      </c>
      <c r="AL35" s="14">
        <v>0.21029999999999999</v>
      </c>
      <c r="AM35" s="14">
        <v>4.5999999999999999E-3</v>
      </c>
      <c r="AN35" s="14">
        <v>2.8982999999999999</v>
      </c>
      <c r="AO35" s="14">
        <v>5.74E-2</v>
      </c>
      <c r="AP35" s="14">
        <v>0.2311</v>
      </c>
      <c r="AQ35" s="14">
        <v>4.5999999999999999E-3</v>
      </c>
      <c r="AR35" s="14">
        <v>12.607200000000001</v>
      </c>
      <c r="AS35" s="14">
        <v>0.371</v>
      </c>
      <c r="AT35" s="14">
        <v>0.20660000000000001</v>
      </c>
      <c r="AU35" s="14">
        <v>6.1000000000000004E-3</v>
      </c>
      <c r="AV35" s="14">
        <v>21.484300000000001</v>
      </c>
      <c r="AW35" s="14">
        <v>0.5554</v>
      </c>
      <c r="AX35" s="14">
        <v>0.26400000000000001</v>
      </c>
      <c r="AY35" s="14">
        <v>6.7999999999999996E-3</v>
      </c>
      <c r="AZ35" s="14">
        <v>6.6451221975358535E-2</v>
      </c>
      <c r="BA35" s="14">
        <v>1.2778315585672797</v>
      </c>
      <c r="BB35" s="14">
        <v>0.12197195070123248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115</v>
      </c>
      <c r="C36" s="12">
        <v>9.6210000000000004</v>
      </c>
      <c r="D36" s="12">
        <v>115.40087</v>
      </c>
      <c r="E36" s="12">
        <v>1</v>
      </c>
      <c r="F36" s="12">
        <v>3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28.1</v>
      </c>
      <c r="Q36" s="12">
        <v>1.33</v>
      </c>
      <c r="R36" s="12">
        <v>2.48</v>
      </c>
      <c r="S36" s="12">
        <v>43.14</v>
      </c>
      <c r="T36" s="12">
        <v>107.17</v>
      </c>
      <c r="U36" s="12">
        <v>3</v>
      </c>
      <c r="V36" s="12">
        <v>0.5</v>
      </c>
      <c r="W36" s="12">
        <v>1</v>
      </c>
      <c r="X36" s="12">
        <v>2</v>
      </c>
      <c r="Y36" s="12">
        <v>2</v>
      </c>
      <c r="Z36" s="12">
        <v>3</v>
      </c>
      <c r="AA36" s="12">
        <v>270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7.2100999999999997</v>
      </c>
      <c r="AK36" s="12">
        <v>8.7499999999999994E-2</v>
      </c>
      <c r="AL36" s="14">
        <v>0.22339999999999999</v>
      </c>
      <c r="AM36" s="14">
        <v>2.7000000000000001E-3</v>
      </c>
      <c r="AN36" s="14">
        <v>3.0931999999999999</v>
      </c>
      <c r="AO36" s="14">
        <v>3.2300000000000002E-2</v>
      </c>
      <c r="AP36" s="14">
        <v>0.24610000000000001</v>
      </c>
      <c r="AQ36" s="14">
        <v>2.5999999999999999E-3</v>
      </c>
      <c r="AR36" s="14">
        <v>13.52</v>
      </c>
      <c r="AS36" s="14">
        <v>0.1699</v>
      </c>
      <c r="AT36" s="14">
        <v>0.22109999999999999</v>
      </c>
      <c r="AU36" s="14">
        <v>2.8E-3</v>
      </c>
      <c r="AV36" s="14">
        <v>22.9299</v>
      </c>
      <c r="AW36" s="14">
        <v>0.23300000000000001</v>
      </c>
      <c r="AX36" s="14">
        <v>0.28120000000000001</v>
      </c>
      <c r="AY36" s="14">
        <v>2.8999999999999998E-3</v>
      </c>
      <c r="AZ36" s="14">
        <v>6.6565522472975522E-2</v>
      </c>
      <c r="BA36" s="14">
        <v>1.2718227046585255</v>
      </c>
      <c r="BB36" s="14">
        <v>0.11964961178578543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115</v>
      </c>
      <c r="C37" s="12">
        <v>9.6300000000000008</v>
      </c>
      <c r="D37" s="12">
        <v>115.40125</v>
      </c>
      <c r="E37" s="12">
        <v>1</v>
      </c>
      <c r="F37" s="12">
        <v>3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28.1</v>
      </c>
      <c r="Q37" s="12">
        <v>1.33</v>
      </c>
      <c r="R37" s="12">
        <v>2.48</v>
      </c>
      <c r="S37" s="12">
        <v>43.04</v>
      </c>
      <c r="T37" s="12">
        <v>107.28</v>
      </c>
      <c r="U37" s="12">
        <v>3</v>
      </c>
      <c r="V37" s="12">
        <v>0.5</v>
      </c>
      <c r="W37" s="12">
        <v>1</v>
      </c>
      <c r="X37" s="12">
        <v>2</v>
      </c>
      <c r="Y37" s="12">
        <v>2</v>
      </c>
      <c r="Z37" s="12">
        <v>3</v>
      </c>
      <c r="AA37" s="12">
        <v>270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6.8061999999999996</v>
      </c>
      <c r="AK37" s="12">
        <v>4.4299999999999999E-2</v>
      </c>
      <c r="AL37" s="14">
        <v>0.2104</v>
      </c>
      <c r="AM37" s="14">
        <v>1.4E-3</v>
      </c>
      <c r="AN37" s="14">
        <v>2.9359000000000002</v>
      </c>
      <c r="AO37" s="14">
        <v>1.89E-2</v>
      </c>
      <c r="AP37" s="14">
        <v>0.2331</v>
      </c>
      <c r="AQ37" s="14">
        <v>1.5E-3</v>
      </c>
      <c r="AR37" s="14">
        <v>12.7417</v>
      </c>
      <c r="AS37" s="14">
        <v>9.2499999999999999E-2</v>
      </c>
      <c r="AT37" s="14">
        <v>0.2079</v>
      </c>
      <c r="AU37" s="14">
        <v>1.5E-3</v>
      </c>
      <c r="AV37" s="14">
        <v>21.8504</v>
      </c>
      <c r="AW37" s="14">
        <v>0.22259999999999999</v>
      </c>
      <c r="AX37" s="14">
        <v>0.26740000000000003</v>
      </c>
      <c r="AY37" s="14">
        <v>2.7000000000000001E-3</v>
      </c>
      <c r="AZ37" s="14">
        <v>6.8531468531468576E-2</v>
      </c>
      <c r="BA37" s="14">
        <v>1.2861952861952863</v>
      </c>
      <c r="BB37" s="14">
        <v>0.12518409425625923</v>
      </c>
      <c r="BC37" s="15"/>
      <c r="BD37" s="28"/>
      <c r="BG37" s="30">
        <v>2</v>
      </c>
    </row>
    <row r="38" spans="2:64" ht="13.5" customHeight="1" x14ac:dyDescent="0.2">
      <c r="B38" s="12">
        <v>115</v>
      </c>
      <c r="C38" s="12">
        <v>9.6389999999999993</v>
      </c>
      <c r="D38" s="12">
        <v>115.40163</v>
      </c>
      <c r="E38" s="12">
        <v>1</v>
      </c>
      <c r="F38" s="12">
        <v>3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28.1</v>
      </c>
      <c r="Q38" s="12">
        <v>1.33</v>
      </c>
      <c r="R38" s="12">
        <v>2.48</v>
      </c>
      <c r="S38" s="12">
        <v>42.93</v>
      </c>
      <c r="T38" s="12">
        <v>107.39</v>
      </c>
      <c r="U38" s="12">
        <v>3</v>
      </c>
      <c r="V38" s="12">
        <v>0.5</v>
      </c>
      <c r="W38" s="12">
        <v>1</v>
      </c>
      <c r="X38" s="12">
        <v>2</v>
      </c>
      <c r="Y38" s="12">
        <v>2</v>
      </c>
      <c r="Z38" s="12">
        <v>3</v>
      </c>
      <c r="AA38" s="12">
        <v>270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6.9875999999999996</v>
      </c>
      <c r="AK38" s="12">
        <v>0.22359999999999999</v>
      </c>
      <c r="AL38" s="14">
        <v>0.21560000000000001</v>
      </c>
      <c r="AM38" s="14">
        <v>6.8999999999999999E-3</v>
      </c>
      <c r="AN38" s="14">
        <v>2.9845999999999999</v>
      </c>
      <c r="AO38" s="14">
        <v>9.5600000000000004E-2</v>
      </c>
      <c r="AP38" s="14">
        <v>0.2364</v>
      </c>
      <c r="AQ38" s="14">
        <v>7.6E-3</v>
      </c>
      <c r="AR38" s="14">
        <v>13.0001</v>
      </c>
      <c r="AS38" s="14">
        <v>0.4582</v>
      </c>
      <c r="AT38" s="14">
        <v>0.2117</v>
      </c>
      <c r="AU38" s="14">
        <v>7.4999999999999997E-3</v>
      </c>
      <c r="AV38" s="14">
        <v>22.025099999999998</v>
      </c>
      <c r="AW38" s="14">
        <v>0.73009999999999997</v>
      </c>
      <c r="AX38" s="14">
        <v>0.26900000000000002</v>
      </c>
      <c r="AY38" s="14">
        <v>8.8999999999999999E-3</v>
      </c>
      <c r="AZ38" s="14">
        <v>6.4503363672338762E-2</v>
      </c>
      <c r="BA38" s="14">
        <v>1.2706660368445915</v>
      </c>
      <c r="BB38" s="14">
        <v>0.11920116496775539</v>
      </c>
      <c r="BC38" s="15"/>
      <c r="BD38" s="28"/>
      <c r="BG38" s="30">
        <v>3</v>
      </c>
      <c r="BH38" s="34"/>
    </row>
    <row r="39" spans="2:64" ht="13.5" customHeight="1" x14ac:dyDescent="0.2">
      <c r="B39" s="12">
        <v>115</v>
      </c>
      <c r="C39" s="12">
        <v>9.6479999999999997</v>
      </c>
      <c r="D39" s="12">
        <v>115.402</v>
      </c>
      <c r="E39" s="12">
        <v>1</v>
      </c>
      <c r="F39" s="12">
        <v>3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28.1</v>
      </c>
      <c r="Q39" s="12">
        <v>1.33</v>
      </c>
      <c r="R39" s="12">
        <v>2.48</v>
      </c>
      <c r="S39" s="12">
        <v>42.82</v>
      </c>
      <c r="T39" s="12">
        <v>107.5</v>
      </c>
      <c r="U39" s="12">
        <v>3</v>
      </c>
      <c r="V39" s="12">
        <v>0.5</v>
      </c>
      <c r="W39" s="12">
        <v>1</v>
      </c>
      <c r="X39" s="12">
        <v>2</v>
      </c>
      <c r="Y39" s="12">
        <v>2</v>
      </c>
      <c r="Z39" s="12">
        <v>3</v>
      </c>
      <c r="AA39" s="12">
        <v>270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6.7416</v>
      </c>
      <c r="AK39" s="12">
        <v>2.29E-2</v>
      </c>
      <c r="AL39" s="14">
        <v>0.20760000000000001</v>
      </c>
      <c r="AM39" s="14">
        <v>6.9999999999999999E-4</v>
      </c>
      <c r="AN39" s="14">
        <v>2.9009</v>
      </c>
      <c r="AO39" s="14">
        <v>0.01</v>
      </c>
      <c r="AP39" s="14">
        <v>0.2293</v>
      </c>
      <c r="AQ39" s="14">
        <v>8.0000000000000004E-4</v>
      </c>
      <c r="AR39" s="14">
        <v>12.5611</v>
      </c>
      <c r="AS39" s="14">
        <v>0.1515</v>
      </c>
      <c r="AT39" s="14">
        <v>0.20419999999999999</v>
      </c>
      <c r="AU39" s="14">
        <v>2.5000000000000001E-3</v>
      </c>
      <c r="AV39" s="14">
        <v>21.451000000000001</v>
      </c>
      <c r="AW39" s="14">
        <v>0.27250000000000002</v>
      </c>
      <c r="AX39" s="14">
        <v>0.26150000000000001</v>
      </c>
      <c r="AY39" s="14">
        <v>3.3E-3</v>
      </c>
      <c r="AZ39" s="14">
        <v>6.560717196414019E-2</v>
      </c>
      <c r="BA39" s="14">
        <v>1.2806072477962782</v>
      </c>
      <c r="BB39" s="14">
        <v>0.12304058406699596</v>
      </c>
      <c r="BC39" s="15"/>
      <c r="BD39" s="28"/>
    </row>
    <row r="40" spans="2:64" ht="13.5" customHeight="1" x14ac:dyDescent="0.2">
      <c r="B40" s="12">
        <v>115</v>
      </c>
      <c r="C40" s="12">
        <v>9.6560000000000006</v>
      </c>
      <c r="D40" s="12">
        <v>115.40233000000001</v>
      </c>
      <c r="E40" s="12">
        <v>1</v>
      </c>
      <c r="F40" s="12">
        <v>3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28.1</v>
      </c>
      <c r="Q40" s="12">
        <v>1.33</v>
      </c>
      <c r="R40" s="12">
        <v>2.48</v>
      </c>
      <c r="S40" s="12">
        <v>42.72</v>
      </c>
      <c r="T40" s="12">
        <v>107.6</v>
      </c>
      <c r="U40" s="12">
        <v>3</v>
      </c>
      <c r="V40" s="12">
        <v>0.5</v>
      </c>
      <c r="W40" s="12">
        <v>1</v>
      </c>
      <c r="X40" s="12">
        <v>2</v>
      </c>
      <c r="Y40" s="12">
        <v>2</v>
      </c>
      <c r="Z40" s="12">
        <v>3</v>
      </c>
      <c r="AA40" s="12">
        <v>270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7.0396999999999998</v>
      </c>
      <c r="AK40" s="12">
        <v>0.27650000000000002</v>
      </c>
      <c r="AL40" s="14">
        <v>0.21640000000000001</v>
      </c>
      <c r="AM40" s="14">
        <v>8.5000000000000006E-3</v>
      </c>
      <c r="AN40" s="14">
        <v>3.0095000000000001</v>
      </c>
      <c r="AO40" s="14">
        <v>0.1123</v>
      </c>
      <c r="AP40" s="14">
        <v>0.2374</v>
      </c>
      <c r="AQ40" s="14">
        <v>8.8999999999999999E-3</v>
      </c>
      <c r="AR40" s="14">
        <v>12.9322</v>
      </c>
      <c r="AS40" s="14">
        <v>0.51990000000000003</v>
      </c>
      <c r="AT40" s="14">
        <v>0.20979999999999999</v>
      </c>
      <c r="AU40" s="14">
        <v>8.3999999999999995E-3</v>
      </c>
      <c r="AV40" s="14">
        <v>21.983499999999999</v>
      </c>
      <c r="AW40" s="14">
        <v>0.78420000000000001</v>
      </c>
      <c r="AX40" s="14">
        <v>0.26750000000000002</v>
      </c>
      <c r="AY40" s="14">
        <v>9.4999999999999998E-3</v>
      </c>
      <c r="AZ40" s="14">
        <v>5.9615765498118471E-2</v>
      </c>
      <c r="BA40" s="14">
        <v>1.2750238322211631</v>
      </c>
      <c r="BB40" s="14">
        <v>0.12088833019065583</v>
      </c>
      <c r="BC40" s="15"/>
      <c r="BD40" s="28"/>
    </row>
    <row r="41" spans="2:64" ht="13.5" customHeight="1" x14ac:dyDescent="0.2">
      <c r="B41" s="12">
        <v>115</v>
      </c>
      <c r="C41" s="12">
        <v>9.6649999999999991</v>
      </c>
      <c r="D41" s="12">
        <v>115.40271</v>
      </c>
      <c r="E41" s="12">
        <v>1</v>
      </c>
      <c r="F41" s="12">
        <v>3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28.1</v>
      </c>
      <c r="Q41" s="12">
        <v>1.33</v>
      </c>
      <c r="R41" s="12">
        <v>2.48</v>
      </c>
      <c r="S41" s="12">
        <v>42.62</v>
      </c>
      <c r="T41" s="12">
        <v>107.71</v>
      </c>
      <c r="U41" s="12">
        <v>3</v>
      </c>
      <c r="V41" s="12">
        <v>0.5</v>
      </c>
      <c r="W41" s="12">
        <v>1</v>
      </c>
      <c r="X41" s="12">
        <v>2</v>
      </c>
      <c r="Y41" s="12">
        <v>2</v>
      </c>
      <c r="Z41" s="12">
        <v>3</v>
      </c>
      <c r="AA41" s="12">
        <v>270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7.0648999999999997</v>
      </c>
      <c r="AK41" s="12">
        <v>0.1527</v>
      </c>
      <c r="AL41" s="14">
        <v>0.21679999999999999</v>
      </c>
      <c r="AM41" s="14">
        <v>4.7000000000000002E-3</v>
      </c>
      <c r="AN41" s="14">
        <v>3.0341</v>
      </c>
      <c r="AO41" s="14">
        <v>6.4500000000000002E-2</v>
      </c>
      <c r="AP41" s="14">
        <v>0.2389</v>
      </c>
      <c r="AQ41" s="14">
        <v>5.1000000000000004E-3</v>
      </c>
      <c r="AR41" s="14">
        <v>13.2616</v>
      </c>
      <c r="AS41" s="14">
        <v>0.29139999999999999</v>
      </c>
      <c r="AT41" s="14">
        <v>0.21479999999999999</v>
      </c>
      <c r="AU41" s="14">
        <v>4.7000000000000002E-3</v>
      </c>
      <c r="AV41" s="14">
        <v>22.489000000000001</v>
      </c>
      <c r="AW41" s="14">
        <v>0.51580000000000004</v>
      </c>
      <c r="AX41" s="14">
        <v>0.27310000000000001</v>
      </c>
      <c r="AY41" s="14">
        <v>6.3E-3</v>
      </c>
      <c r="AZ41" s="14">
        <v>6.6796875000000019E-2</v>
      </c>
      <c r="BA41" s="14">
        <v>1.2714152700186221</v>
      </c>
      <c r="BB41" s="14">
        <v>0.1194916991186719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115</v>
      </c>
      <c r="C46" s="12">
        <v>9.4819999999999993</v>
      </c>
      <c r="D46" s="12">
        <v>115.39507999999999</v>
      </c>
      <c r="E46" s="12">
        <v>1</v>
      </c>
      <c r="F46" s="12">
        <v>3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28.1</v>
      </c>
      <c r="Q46" s="12">
        <v>1.33</v>
      </c>
      <c r="R46" s="12">
        <v>2.48</v>
      </c>
      <c r="S46" s="12">
        <v>44.82</v>
      </c>
      <c r="T46" s="12">
        <v>105.52</v>
      </c>
      <c r="U46" s="12">
        <v>3</v>
      </c>
      <c r="V46" s="12">
        <v>0.5</v>
      </c>
      <c r="W46" s="12">
        <v>1</v>
      </c>
      <c r="X46" s="12">
        <v>2</v>
      </c>
      <c r="Y46" s="12">
        <v>2</v>
      </c>
      <c r="Z46" s="12">
        <v>3</v>
      </c>
      <c r="AA46" s="12">
        <v>270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4.7304000000000004</v>
      </c>
      <c r="AK46" s="12">
        <v>0.1173</v>
      </c>
      <c r="AL46" s="14">
        <v>0.1512</v>
      </c>
      <c r="AM46" s="14">
        <v>3.7000000000000002E-3</v>
      </c>
      <c r="AN46" s="14">
        <v>2.0626000000000002</v>
      </c>
      <c r="AO46" s="14">
        <v>5.45E-2</v>
      </c>
      <c r="AP46" s="14">
        <v>0.1699</v>
      </c>
      <c r="AQ46" s="14">
        <v>4.4999999999999997E-3</v>
      </c>
      <c r="AR46" s="14">
        <v>8.7066999999999997</v>
      </c>
      <c r="AS46" s="14">
        <v>0.16450000000000001</v>
      </c>
      <c r="AT46" s="14">
        <v>0.1469</v>
      </c>
      <c r="AU46" s="14">
        <v>2.8E-3</v>
      </c>
      <c r="AV46" s="14">
        <v>15.512600000000001</v>
      </c>
      <c r="AW46" s="14">
        <v>0.30780000000000002</v>
      </c>
      <c r="AX46" s="14">
        <v>0.1963</v>
      </c>
      <c r="AY46" s="14">
        <v>3.8999999999999998E-3</v>
      </c>
      <c r="AZ46" s="14">
        <v>7.2091753140360482E-2</v>
      </c>
      <c r="BA46" s="14">
        <v>1.336283185840708</v>
      </c>
      <c r="BB46" s="14">
        <v>0.14393939393939392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115</v>
      </c>
      <c r="C48" s="12">
        <v>9.4939999999999998</v>
      </c>
      <c r="D48" s="12">
        <v>115.39558</v>
      </c>
      <c r="E48" s="12">
        <v>1</v>
      </c>
      <c r="F48" s="12">
        <v>3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28.1</v>
      </c>
      <c r="Q48" s="12">
        <v>1.33</v>
      </c>
      <c r="R48" s="12">
        <v>2.48</v>
      </c>
      <c r="S48" s="12">
        <v>44.68</v>
      </c>
      <c r="T48" s="12">
        <v>105.66</v>
      </c>
      <c r="U48" s="12">
        <v>3</v>
      </c>
      <c r="V48" s="12">
        <v>0.5</v>
      </c>
      <c r="W48" s="12">
        <v>1</v>
      </c>
      <c r="X48" s="12">
        <v>2</v>
      </c>
      <c r="Y48" s="12">
        <v>2</v>
      </c>
      <c r="Z48" s="12">
        <v>3</v>
      </c>
      <c r="AA48" s="12">
        <v>270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4.7678000000000003</v>
      </c>
      <c r="AK48" s="12">
        <v>1.34E-2</v>
      </c>
      <c r="AL48" s="14">
        <v>0.152</v>
      </c>
      <c r="AM48" s="14">
        <v>4.0000000000000002E-4</v>
      </c>
      <c r="AN48" s="14">
        <v>2.0672999999999999</v>
      </c>
      <c r="AO48" s="14">
        <v>5.5999999999999999E-3</v>
      </c>
      <c r="AP48" s="14">
        <v>0.16980000000000001</v>
      </c>
      <c r="AQ48" s="14">
        <v>5.0000000000000001E-4</v>
      </c>
      <c r="AR48" s="14">
        <v>8.7347999999999999</v>
      </c>
      <c r="AS48" s="14">
        <v>6.8400000000000002E-2</v>
      </c>
      <c r="AT48" s="14">
        <v>0.14699999999999999</v>
      </c>
      <c r="AU48" s="14">
        <v>1.1999999999999999E-3</v>
      </c>
      <c r="AV48" s="14">
        <v>15.489800000000001</v>
      </c>
      <c r="AW48" s="14">
        <v>8.5300000000000001E-2</v>
      </c>
      <c r="AX48" s="14">
        <v>0.19539999999999999</v>
      </c>
      <c r="AY48" s="14">
        <v>1.1000000000000001E-3</v>
      </c>
      <c r="AZ48" s="14">
        <v>7.0098576122672465E-2</v>
      </c>
      <c r="BA48" s="14">
        <v>1.3292517006802722</v>
      </c>
      <c r="BB48" s="14">
        <v>0.14135514018691589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115</v>
      </c>
      <c r="C50" s="12">
        <v>9.4239999999999995</v>
      </c>
      <c r="D50" s="12">
        <v>115.39267</v>
      </c>
      <c r="E50" s="12">
        <v>1</v>
      </c>
      <c r="F50" s="12">
        <v>3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28.1</v>
      </c>
      <c r="Q50" s="12">
        <v>1.33</v>
      </c>
      <c r="R50" s="12">
        <v>2.48</v>
      </c>
      <c r="S50" s="12">
        <v>45.53</v>
      </c>
      <c r="T50" s="12">
        <v>104.86</v>
      </c>
      <c r="U50" s="12">
        <v>3</v>
      </c>
      <c r="V50" s="12">
        <v>0.5</v>
      </c>
      <c r="W50" s="12">
        <v>1</v>
      </c>
      <c r="X50" s="12">
        <v>2</v>
      </c>
      <c r="Y50" s="12">
        <v>2</v>
      </c>
      <c r="Z50" s="12">
        <v>3</v>
      </c>
      <c r="AA50" s="12">
        <v>270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7.1954000000000002</v>
      </c>
      <c r="AK50" s="12">
        <v>2.2700000000000001E-2</v>
      </c>
      <c r="AL50" s="14">
        <v>0.23300000000000001</v>
      </c>
      <c r="AM50" s="14">
        <v>6.9999999999999999E-4</v>
      </c>
      <c r="AN50" s="14">
        <v>3.0766</v>
      </c>
      <c r="AO50" s="14">
        <v>2.4299999999999999E-2</v>
      </c>
      <c r="AP50" s="14">
        <v>0.25719999999999998</v>
      </c>
      <c r="AQ50" s="14">
        <v>2E-3</v>
      </c>
      <c r="AR50" s="14">
        <v>13.4154</v>
      </c>
      <c r="AS50" s="14">
        <v>7.1999999999999998E-3</v>
      </c>
      <c r="AT50" s="14">
        <v>0.22939999999999999</v>
      </c>
      <c r="AU50" s="14">
        <v>1E-4</v>
      </c>
      <c r="AV50" s="14">
        <v>23.048500000000001</v>
      </c>
      <c r="AW50" s="14">
        <v>0.16850000000000001</v>
      </c>
      <c r="AX50" s="14">
        <v>0.29559999999999997</v>
      </c>
      <c r="AY50" s="14">
        <v>2.2000000000000001E-3</v>
      </c>
      <c r="AZ50" s="14">
        <v>6.946454413892908E-2</v>
      </c>
      <c r="BA50" s="14">
        <v>1.2885789014821272</v>
      </c>
      <c r="BB50" s="14">
        <v>0.12609523809523809</v>
      </c>
    </row>
    <row r="51" spans="2:54" ht="13.5" customHeight="1" x14ac:dyDescent="0.2">
      <c r="B51" s="12">
        <v>115</v>
      </c>
      <c r="C51" s="12">
        <v>9.1820000000000004</v>
      </c>
      <c r="D51" s="12">
        <v>115.38258</v>
      </c>
      <c r="E51" s="12">
        <v>1</v>
      </c>
      <c r="F51" s="12">
        <v>3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28.1</v>
      </c>
      <c r="Q51" s="12">
        <v>1.33</v>
      </c>
      <c r="R51" s="12">
        <v>2.48</v>
      </c>
      <c r="S51" s="12">
        <v>48.49</v>
      </c>
      <c r="T51" s="12">
        <v>102.22</v>
      </c>
      <c r="U51" s="12">
        <v>3</v>
      </c>
      <c r="V51" s="12">
        <v>0.5</v>
      </c>
      <c r="W51" s="12">
        <v>1</v>
      </c>
      <c r="X51" s="12">
        <v>2</v>
      </c>
      <c r="Y51" s="12">
        <v>2</v>
      </c>
      <c r="Z51" s="12">
        <v>3</v>
      </c>
      <c r="AA51" s="12">
        <v>270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20.4695</v>
      </c>
      <c r="AK51" s="38">
        <v>2.3099999999999999E-2</v>
      </c>
      <c r="AL51" s="38">
        <v>0.69910000000000005</v>
      </c>
      <c r="AM51" s="38">
        <v>8.0000000000000004E-4</v>
      </c>
      <c r="AN51" s="38">
        <v>7.7464000000000004</v>
      </c>
      <c r="AO51" s="38">
        <v>1.21E-2</v>
      </c>
      <c r="AP51" s="38">
        <v>0.68540000000000001</v>
      </c>
      <c r="AQ51" s="38">
        <v>1.1000000000000001E-3</v>
      </c>
      <c r="AR51" s="38">
        <v>38.878700000000002</v>
      </c>
      <c r="AS51" s="38">
        <v>2.3699999999999999E-2</v>
      </c>
      <c r="AT51" s="38">
        <v>0.7026</v>
      </c>
      <c r="AU51" s="38">
        <v>4.0000000000000002E-4</v>
      </c>
      <c r="AV51" s="38">
        <v>49.539400000000001</v>
      </c>
      <c r="AW51" s="38">
        <v>2.29E-2</v>
      </c>
      <c r="AX51" s="38">
        <v>0.67090000000000005</v>
      </c>
      <c r="AY51" s="38">
        <v>2.9999999999999997E-4</v>
      </c>
      <c r="AZ51" s="14">
        <v>-1.069085010690847E-2</v>
      </c>
      <c r="BA51" s="14">
        <v>0.95488186734984348</v>
      </c>
      <c r="BB51" s="14">
        <v>-2.3079723334546744E-2</v>
      </c>
    </row>
    <row r="52" spans="2:54" ht="13.5" customHeight="1" x14ac:dyDescent="0.2">
      <c r="B52" s="12">
        <v>115</v>
      </c>
      <c r="C52" s="12">
        <v>9.1709999999999994</v>
      </c>
      <c r="D52" s="12">
        <v>115.38212</v>
      </c>
      <c r="E52" s="12">
        <v>1</v>
      </c>
      <c r="F52" s="12">
        <v>3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28.1</v>
      </c>
      <c r="Q52" s="12">
        <v>1.33</v>
      </c>
      <c r="R52" s="12">
        <v>2.48</v>
      </c>
      <c r="S52" s="12">
        <v>48.62</v>
      </c>
      <c r="T52" s="12">
        <v>102.1</v>
      </c>
      <c r="U52" s="12">
        <v>3</v>
      </c>
      <c r="V52" s="12">
        <v>0.5</v>
      </c>
      <c r="W52" s="12">
        <v>1</v>
      </c>
      <c r="X52" s="12">
        <v>2</v>
      </c>
      <c r="Y52" s="12">
        <v>2</v>
      </c>
      <c r="Z52" s="12">
        <v>3</v>
      </c>
      <c r="AA52" s="12">
        <v>270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29.046600000000002</v>
      </c>
      <c r="AK52" s="12">
        <v>1.09E-2</v>
      </c>
      <c r="AL52" s="14">
        <v>0.99450000000000005</v>
      </c>
      <c r="AM52" s="14">
        <v>4.0000000000000002E-4</v>
      </c>
      <c r="AN52" s="14">
        <v>11.206899999999999</v>
      </c>
      <c r="AO52" s="14">
        <v>0</v>
      </c>
      <c r="AP52" s="14">
        <v>0.99419999999999997</v>
      </c>
      <c r="AQ52" s="14">
        <v>0</v>
      </c>
      <c r="AR52" s="14">
        <v>54.887099999999997</v>
      </c>
      <c r="AS52" s="14">
        <v>4.4900000000000002E-2</v>
      </c>
      <c r="AT52" s="14">
        <v>0.99450000000000005</v>
      </c>
      <c r="AU52" s="14">
        <v>8.0000000000000004E-4</v>
      </c>
      <c r="AV52" s="14">
        <v>73.224299999999999</v>
      </c>
      <c r="AW52" s="14">
        <v>4.5999999999999999E-2</v>
      </c>
      <c r="AX52" s="14">
        <v>0.99419999999999997</v>
      </c>
      <c r="AY52" s="14">
        <v>5.9999999999999995E-4</v>
      </c>
      <c r="AZ52" s="38">
        <v>0.73453178445882561</v>
      </c>
      <c r="BA52" s="38">
        <v>1.3340894308498719</v>
      </c>
      <c r="BB52" s="38">
        <v>0.14313480299177125</v>
      </c>
    </row>
    <row r="53" spans="2:54" ht="13.5" customHeight="1" x14ac:dyDescent="0.2">
      <c r="B53" s="12">
        <v>115</v>
      </c>
      <c r="C53" s="12">
        <v>9.4109999999999996</v>
      </c>
      <c r="D53" s="12">
        <v>115.39212000000001</v>
      </c>
      <c r="E53" s="12">
        <v>1</v>
      </c>
      <c r="F53" s="12">
        <v>3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28.1</v>
      </c>
      <c r="Q53" s="12">
        <v>1.33</v>
      </c>
      <c r="R53" s="12">
        <v>2.48</v>
      </c>
      <c r="S53" s="12">
        <v>45.68</v>
      </c>
      <c r="T53" s="12">
        <v>104.71</v>
      </c>
      <c r="U53" s="12">
        <v>3</v>
      </c>
      <c r="V53" s="12">
        <v>0.5</v>
      </c>
      <c r="W53" s="12">
        <v>1</v>
      </c>
      <c r="X53" s="12">
        <v>2</v>
      </c>
      <c r="Y53" s="12">
        <v>2</v>
      </c>
      <c r="Z53" s="12">
        <v>3</v>
      </c>
      <c r="AA53" s="12">
        <v>270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30.828600000000002</v>
      </c>
      <c r="AK53" s="12">
        <v>0</v>
      </c>
      <c r="AL53" s="14">
        <v>1.0014000000000001</v>
      </c>
      <c r="AM53" s="14">
        <v>0</v>
      </c>
      <c r="AN53" s="14">
        <v>11.9361</v>
      </c>
      <c r="AO53" s="14">
        <v>1.1599999999999999E-2</v>
      </c>
      <c r="AP53" s="14">
        <v>1.0012000000000001</v>
      </c>
      <c r="AQ53" s="14">
        <v>1E-3</v>
      </c>
      <c r="AR53" s="14">
        <v>58.380400000000002</v>
      </c>
      <c r="AS53" s="14">
        <v>2.46E-2</v>
      </c>
      <c r="AT53" s="14">
        <v>1.0014000000000001</v>
      </c>
      <c r="AU53" s="14">
        <v>4.0000000000000002E-4</v>
      </c>
      <c r="AV53" s="14">
        <v>77.839799999999997</v>
      </c>
      <c r="AW53" s="14">
        <v>4.7800000000000002E-2</v>
      </c>
      <c r="AX53" s="14">
        <v>1.0012000000000001</v>
      </c>
      <c r="AY53" s="14">
        <v>5.9999999999999995E-4</v>
      </c>
      <c r="AZ53" s="38">
        <v>0.73409122047230946</v>
      </c>
      <c r="BA53" s="38">
        <v>1.3333207720399312</v>
      </c>
      <c r="BB53" s="38">
        <v>0.1428525284796234</v>
      </c>
    </row>
    <row r="54" spans="2:54" ht="13.5" customHeight="1" x14ac:dyDescent="0.2">
      <c r="B54" s="12">
        <v>115</v>
      </c>
      <c r="C54" s="12">
        <v>9.6959999999999997</v>
      </c>
      <c r="D54" s="12">
        <v>115.404</v>
      </c>
      <c r="E54" s="12">
        <v>1</v>
      </c>
      <c r="F54" s="12">
        <v>3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28.1</v>
      </c>
      <c r="Q54" s="12">
        <v>1.33</v>
      </c>
      <c r="R54" s="12">
        <v>2.48</v>
      </c>
      <c r="S54" s="12">
        <v>42.25</v>
      </c>
      <c r="T54" s="12">
        <v>108.09</v>
      </c>
      <c r="U54" s="12">
        <v>3</v>
      </c>
      <c r="V54" s="12">
        <v>0.5</v>
      </c>
      <c r="W54" s="12">
        <v>1</v>
      </c>
      <c r="X54" s="12">
        <v>2</v>
      </c>
      <c r="Y54" s="12">
        <v>2</v>
      </c>
      <c r="Z54" s="12">
        <v>3</v>
      </c>
      <c r="AA54" s="12">
        <v>270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33.107399999999998</v>
      </c>
      <c r="AK54" s="12">
        <v>2.1399999999999999E-2</v>
      </c>
      <c r="AL54" s="14">
        <v>1.0089999999999999</v>
      </c>
      <c r="AM54" s="14">
        <v>6.9999999999999999E-4</v>
      </c>
      <c r="AN54" s="14">
        <v>12.9108</v>
      </c>
      <c r="AO54" s="14">
        <v>1.38E-2</v>
      </c>
      <c r="AP54" s="14">
        <v>1.0087999999999999</v>
      </c>
      <c r="AQ54" s="14">
        <v>1.1000000000000001E-3</v>
      </c>
      <c r="AR54" s="14">
        <v>62.729700000000001</v>
      </c>
      <c r="AS54" s="14">
        <v>4.65E-2</v>
      </c>
      <c r="AT54" s="14">
        <v>1.0089999999999999</v>
      </c>
      <c r="AU54" s="14">
        <v>8.0000000000000004E-4</v>
      </c>
      <c r="AV54" s="14">
        <v>83.645099999999999</v>
      </c>
      <c r="AW54" s="14">
        <v>0.14019999999999999</v>
      </c>
      <c r="AX54" s="14">
        <v>1.0087999999999999</v>
      </c>
      <c r="AY54" s="14">
        <v>1.6999999999999999E-3</v>
      </c>
      <c r="AZ54" s="38">
        <v>0.73257356619326219</v>
      </c>
      <c r="BA54" s="38">
        <v>1.3334210111000053</v>
      </c>
      <c r="BB54" s="38">
        <v>0.14288934980611417</v>
      </c>
    </row>
  </sheetData>
  <mergeCells count="11">
    <mergeCell ref="BO8:BP8"/>
    <mergeCell ref="BQ8:BR8"/>
    <mergeCell ref="BS8:BT8"/>
    <mergeCell ref="BG7:BH7"/>
    <mergeCell ref="BI7:BJ7"/>
    <mergeCell ref="BK7:BL7"/>
    <mergeCell ref="BM7:BN7"/>
    <mergeCell ref="BG8:BH8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58FF-AE3D-4AF8-8567-7FB9A69B2FE8}">
  <sheetPr codeName="Sheet6"/>
  <dimension ref="A1:BT54"/>
  <sheetViews>
    <sheetView workbookViewId="0">
      <selection activeCell="BB10" sqref="BB10:BB48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120</v>
      </c>
      <c r="C10" s="12">
        <v>9.3390000000000004</v>
      </c>
      <c r="D10" s="12">
        <v>120.38912000000001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25.2</v>
      </c>
      <c r="Q10" s="12">
        <v>0.59</v>
      </c>
      <c r="R10" s="12">
        <v>2.61</v>
      </c>
      <c r="S10" s="12">
        <v>45.55</v>
      </c>
      <c r="T10" s="12">
        <v>102.2</v>
      </c>
      <c r="U10" s="12">
        <v>2</v>
      </c>
      <c r="V10" s="12">
        <v>0</v>
      </c>
      <c r="W10" s="12">
        <v>2</v>
      </c>
      <c r="X10" s="12">
        <v>0</v>
      </c>
      <c r="Y10" s="12">
        <v>0</v>
      </c>
      <c r="Z10" s="12">
        <v>2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5.0693000000000001</v>
      </c>
      <c r="AK10" s="12">
        <v>6.6100000000000006E-2</v>
      </c>
      <c r="AL10" s="14">
        <v>0.1653</v>
      </c>
      <c r="AM10" s="14">
        <v>2.2000000000000001E-3</v>
      </c>
      <c r="AN10" s="14">
        <v>2.41</v>
      </c>
      <c r="AO10" s="14">
        <v>3.4000000000000002E-2</v>
      </c>
      <c r="AP10" s="14">
        <v>0.18509999999999999</v>
      </c>
      <c r="AQ10" s="14">
        <v>2.5999999999999999E-3</v>
      </c>
      <c r="AR10" s="14">
        <v>9.3718000000000004</v>
      </c>
      <c r="AS10" s="14">
        <v>0.12920000000000001</v>
      </c>
      <c r="AT10" s="14">
        <v>0.16109999999999999</v>
      </c>
      <c r="AU10" s="14">
        <v>2.2000000000000001E-3</v>
      </c>
      <c r="AV10" s="14">
        <v>16.997800000000002</v>
      </c>
      <c r="AW10" s="14">
        <v>0.36820000000000003</v>
      </c>
      <c r="AX10" s="14">
        <v>0.21260000000000001</v>
      </c>
      <c r="AY10" s="14">
        <v>4.5999999999999999E-3</v>
      </c>
      <c r="AZ10" s="14">
        <v>6.9147598692481826E-2</v>
      </c>
      <c r="BA10" s="14">
        <v>1.31967721911856</v>
      </c>
      <c r="BB10" s="14">
        <v>0.13781107840513784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0.16602500000000001</v>
      </c>
      <c r="BH10" s="16">
        <f>DSTDEV(PlotSort,"PhxRed",$BG$35:$BG$38)/SQRT($BF10)</f>
        <v>7.6653809113526143E-4</v>
      </c>
      <c r="BI10" s="16">
        <f>DAVERAGE(PlotSort,"PhxRedEdge",$BG$35:$BG$38)</f>
        <v>0.18559999999999999</v>
      </c>
      <c r="BJ10" s="16">
        <f>DSTDEV(PlotSort,"PhxRedEdge",$BG$35:$BG$38)/SQRT($BF10)</f>
        <v>8.135280923171911E-4</v>
      </c>
      <c r="BK10" s="16">
        <f>DAVERAGE(PlotSort,"TMRed",$BG$35:$BG$38)</f>
        <v>0.16320625</v>
      </c>
      <c r="BL10" s="16">
        <f>DSTDEV(PlotSort,"TMRed",$BG$35:$BG$38)/SQRT($BF10)</f>
        <v>7.1278565926746014E-4</v>
      </c>
      <c r="BM10" s="16">
        <f>DAVERAGE(PlotSort,"TMNIR",$BG$35:$BG$38)</f>
        <v>0.21319375000000007</v>
      </c>
      <c r="BN10" s="16">
        <f>DSTDEV(PlotSort,"TMNIR",$BG$35:$BG$38)/SQRT($BF10)</f>
        <v>8.4981483857169196E-4</v>
      </c>
      <c r="BO10" s="16">
        <f>DAVERAGE(PlotSort,"NRR",$BG$35:$BG$38)</f>
        <v>6.9221559117161852E-2</v>
      </c>
      <c r="BP10" s="16">
        <f>DSTDEV(PlotSort,"NRR",$BG$35:$BG$38)/SQRT($BF10)</f>
        <v>5.7514498564873514E-4</v>
      </c>
      <c r="BQ10" s="16">
        <f>DAVERAGE(PlotSort,"rvi",$BG$35:$BG$38)</f>
        <v>1.3063793851440935</v>
      </c>
      <c r="BR10" s="16">
        <f>DSTDEV(PlotSort,"rvi",$BG$35:$BG$38)/SQRT($BF10)</f>
        <v>1.2678292677284165E-3</v>
      </c>
      <c r="BS10" s="17">
        <f>DAVERAGE(PlotSort,"ndvi",$BG$35:$BG$38)</f>
        <v>0.13283083205739388</v>
      </c>
      <c r="BT10" s="16">
        <f>DSTDEV(PlotSort,"ndvi",$BG$35:$BG$38)/SQRT($BF10)</f>
        <v>4.7704194093204304E-4</v>
      </c>
    </row>
    <row r="11" spans="1:72" ht="13.5" customHeight="1" x14ac:dyDescent="0.2">
      <c r="B11" s="12">
        <v>120</v>
      </c>
      <c r="C11" s="12">
        <v>9.3309999999999995</v>
      </c>
      <c r="D11" s="12">
        <v>120.38879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25.2</v>
      </c>
      <c r="Q11" s="12">
        <v>0.59</v>
      </c>
      <c r="R11" s="12">
        <v>2.61</v>
      </c>
      <c r="S11" s="12">
        <v>45.65</v>
      </c>
      <c r="T11" s="12">
        <v>102.11</v>
      </c>
      <c r="U11" s="12">
        <v>2</v>
      </c>
      <c r="V11" s="12">
        <v>0</v>
      </c>
      <c r="W11" s="12">
        <v>2</v>
      </c>
      <c r="X11" s="12">
        <v>0</v>
      </c>
      <c r="Y11" s="12">
        <v>0</v>
      </c>
      <c r="Z11" s="12">
        <v>2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5.1353999999999997</v>
      </c>
      <c r="AK11" s="12">
        <v>9.9000000000000008E-3</v>
      </c>
      <c r="AL11" s="14">
        <v>0.1678</v>
      </c>
      <c r="AM11" s="14">
        <v>2.9999999999999997E-4</v>
      </c>
      <c r="AN11" s="14">
        <v>2.4285000000000001</v>
      </c>
      <c r="AO11" s="14">
        <v>8.0999999999999996E-3</v>
      </c>
      <c r="AP11" s="14">
        <v>0.18679999999999999</v>
      </c>
      <c r="AQ11" s="14">
        <v>5.9999999999999995E-4</v>
      </c>
      <c r="AR11" s="14">
        <v>9.6150000000000002</v>
      </c>
      <c r="AS11" s="14">
        <v>1.2999999999999999E-2</v>
      </c>
      <c r="AT11" s="14">
        <v>0.1656</v>
      </c>
      <c r="AU11" s="14">
        <v>2.0000000000000001E-4</v>
      </c>
      <c r="AV11" s="14">
        <v>17.255700000000001</v>
      </c>
      <c r="AW11" s="14">
        <v>4.3700000000000003E-2</v>
      </c>
      <c r="AX11" s="14">
        <v>0.2162</v>
      </c>
      <c r="AY11" s="14">
        <v>5.0000000000000001E-4</v>
      </c>
      <c r="AZ11" s="14">
        <v>7.2952853598014913E-2</v>
      </c>
      <c r="BA11" s="14">
        <v>1.3055555555555556</v>
      </c>
      <c r="BB11" s="14">
        <v>0.13253012048192772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0.16594999999999999</v>
      </c>
      <c r="BH11" s="16">
        <f>DSTDEV(PlotSort,"PhxRed",$BG$31:$BG$32)/SQRT($BF11)</f>
        <v>1.1026105386762824E-3</v>
      </c>
      <c r="BI11" s="16">
        <f>DAVERAGE(PlotSort,"PhxRedEdge",$BG$31:$BG$32)</f>
        <v>0.18574999999999997</v>
      </c>
      <c r="BJ11" s="16">
        <f>DSTDEV(PlotSort,"PhxRedEdge",$BG$31:$BG$32)/SQRT($BF11)</f>
        <v>1.1938383475161116E-3</v>
      </c>
      <c r="BK11" s="16">
        <f>DAVERAGE(PlotSort,"TMRed",$BG$31:$BG$32)</f>
        <v>0.16337499999999999</v>
      </c>
      <c r="BL11" s="16">
        <f>DSTDEV(PlotSort,"TMRed",$BG$31:$BG$32)/SQRT($BF11)</f>
        <v>9.7837024348317839E-4</v>
      </c>
      <c r="BM11" s="16">
        <f>DAVERAGE(PlotSort,"TMNIR",$BG$31:$BG$32)</f>
        <v>0.213425</v>
      </c>
      <c r="BN11" s="16">
        <f>DSTDEV(PlotSort,"TMNIR",$BG$31:$BG$32)/SQRT($BF11)</f>
        <v>1.246578651081966E-3</v>
      </c>
      <c r="BO11" s="16">
        <f>DAVERAGE(PlotSort,"NRR",$BG$31:$BG$32)</f>
        <v>6.9356960806056467E-2</v>
      </c>
      <c r="BP11" s="16">
        <f>DSTDEV(PlotSort,"NRR",$BG$31:$BG$32)/SQRT($BF11)</f>
        <v>7.0859874578758355E-4</v>
      </c>
      <c r="BQ11" s="16">
        <f>DAVERAGE(PlotSort,"rvi",$BG$31:$BG$32)</f>
        <v>1.3063900539330995</v>
      </c>
      <c r="BR11" s="16">
        <f>DSTDEV(PlotSort,"rvi",$BG$31:$BG$32)/SQRT($BF11)</f>
        <v>1.9249864905197822E-3</v>
      </c>
      <c r="BS11" s="17">
        <f>DAVERAGE(PlotSort,"ndvi",$BG$31:$BG$32)</f>
        <v>0.13283490479411564</v>
      </c>
      <c r="BT11" s="16">
        <f>DSTDEV(PlotSort,"ndvi",$BG$31:$BG$32)/SQRT($BF11)</f>
        <v>7.2557928793502615E-4</v>
      </c>
    </row>
    <row r="12" spans="1:72" ht="13.5" customHeight="1" x14ac:dyDescent="0.2">
      <c r="B12" s="12">
        <v>120</v>
      </c>
      <c r="C12" s="12">
        <v>9.3219999999999992</v>
      </c>
      <c r="D12" s="12">
        <v>120.38842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25.2</v>
      </c>
      <c r="Q12" s="12">
        <v>0.59</v>
      </c>
      <c r="R12" s="12">
        <v>2.61</v>
      </c>
      <c r="S12" s="12">
        <v>45.76</v>
      </c>
      <c r="T12" s="12">
        <v>102.02</v>
      </c>
      <c r="U12" s="12">
        <v>2</v>
      </c>
      <c r="V12" s="12">
        <v>0</v>
      </c>
      <c r="W12" s="12">
        <v>2</v>
      </c>
      <c r="X12" s="12">
        <v>0</v>
      </c>
      <c r="Y12" s="12">
        <v>0</v>
      </c>
      <c r="Z12" s="12">
        <v>2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4.9164000000000003</v>
      </c>
      <c r="AK12" s="12">
        <v>4.58E-2</v>
      </c>
      <c r="AL12" s="14">
        <v>0.16089999999999999</v>
      </c>
      <c r="AM12" s="14">
        <v>1.5E-3</v>
      </c>
      <c r="AN12" s="14">
        <v>2.3483999999999998</v>
      </c>
      <c r="AO12" s="14">
        <v>1.67E-2</v>
      </c>
      <c r="AP12" s="14">
        <v>0.18099999999999999</v>
      </c>
      <c r="AQ12" s="14">
        <v>1.2999999999999999E-3</v>
      </c>
      <c r="AR12" s="14">
        <v>9.2850999999999999</v>
      </c>
      <c r="AS12" s="14">
        <v>3.44E-2</v>
      </c>
      <c r="AT12" s="14">
        <v>0.16020000000000001</v>
      </c>
      <c r="AU12" s="14">
        <v>5.9999999999999995E-4</v>
      </c>
      <c r="AV12" s="14">
        <v>16.7211</v>
      </c>
      <c r="AW12" s="14">
        <v>5.4100000000000002E-2</v>
      </c>
      <c r="AX12" s="14">
        <v>0.2099</v>
      </c>
      <c r="AY12" s="14">
        <v>6.9999999999999999E-4</v>
      </c>
      <c r="AZ12" s="14">
        <v>7.3931951905858301E-2</v>
      </c>
      <c r="BA12" s="14">
        <v>1.3102372034956304</v>
      </c>
      <c r="BB12" s="14">
        <v>0.13428803026209132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0.16610000000000003</v>
      </c>
      <c r="BH12" s="16">
        <f>DSTDEV(PlotSort,"PhxRed",$BH$31:$BH$32)/SQRT($BF12)</f>
        <v>1.2311579914860637E-3</v>
      </c>
      <c r="BI12" s="16">
        <f>DAVERAGE(PlotSort,"PhxRedEdge",$BH$31:$BH$32)</f>
        <v>0.18545</v>
      </c>
      <c r="BJ12" s="16">
        <f>DSTDEV(PlotSort,"PhxRedEdge",$BH$31:$BH$32)/SQRT($BF12)</f>
        <v>1.2842312875802409E-3</v>
      </c>
      <c r="BK12" s="16">
        <f>DAVERAGE(PlotSort,"TMRed",$BH$31:$BH$32)</f>
        <v>0.16303749999999997</v>
      </c>
      <c r="BL12" s="16">
        <f>DSTDEV(PlotSort,"TMRed",$BH$31:$BH$32)/SQRT($BF12)</f>
        <v>1.1838452531193991E-3</v>
      </c>
      <c r="BM12" s="16">
        <f>DAVERAGE(PlotSort,"TMNIR",$BH$31:$BH$32)</f>
        <v>0.2129625</v>
      </c>
      <c r="BN12" s="16">
        <f>DSTDEV(PlotSort,"TMNIR",$BH$31:$BH$32)/SQRT($BF12)</f>
        <v>1.340549483110066E-3</v>
      </c>
      <c r="BO12" s="16">
        <f>DAVERAGE(PlotSort,"NRR",$BH$31:$BH$32)</f>
        <v>6.9086157428267264E-2</v>
      </c>
      <c r="BP12" s="16">
        <f>DSTDEV(PlotSort,"NRR",$BH$31:$BH$32)/SQRT($BF12)</f>
        <v>1.0166734941256727E-3</v>
      </c>
      <c r="BQ12" s="16">
        <f>DAVERAGE(PlotSort,"rvi",$BH$31:$BH$32)</f>
        <v>1.306368716355087</v>
      </c>
      <c r="BR12" s="16">
        <f>DSTDEV(PlotSort,"rvi",$BH$31:$BH$32)/SQRT($BF12)</f>
        <v>1.9413346510105565E-3</v>
      </c>
      <c r="BS12" s="17">
        <f>DAVERAGE(PlotSort,"ndvi",$BH$31:$BH$32)</f>
        <v>0.13282675932067217</v>
      </c>
      <c r="BT12" s="16">
        <f>DSTDEV(PlotSort,"ndvi",$BH$31:$BH$32)/SQRT($BF12)</f>
        <v>7.2919709108257812E-4</v>
      </c>
    </row>
    <row r="13" spans="1:72" ht="13.5" customHeight="1" x14ac:dyDescent="0.2">
      <c r="B13" s="12">
        <v>120</v>
      </c>
      <c r="C13" s="12">
        <v>9.3130000000000006</v>
      </c>
      <c r="D13" s="12">
        <v>120.38804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25.2</v>
      </c>
      <c r="Q13" s="12">
        <v>0.59</v>
      </c>
      <c r="R13" s="12">
        <v>2.61</v>
      </c>
      <c r="S13" s="12">
        <v>45.87</v>
      </c>
      <c r="T13" s="12">
        <v>101.92</v>
      </c>
      <c r="U13" s="12">
        <v>2</v>
      </c>
      <c r="V13" s="12">
        <v>0</v>
      </c>
      <c r="W13" s="12">
        <v>2</v>
      </c>
      <c r="X13" s="12">
        <v>0</v>
      </c>
      <c r="Y13" s="12">
        <v>0</v>
      </c>
      <c r="Z13" s="12">
        <v>2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5.0693000000000001</v>
      </c>
      <c r="AK13" s="12">
        <v>5.4899999999999997E-2</v>
      </c>
      <c r="AL13" s="14">
        <v>0.1663</v>
      </c>
      <c r="AM13" s="14">
        <v>1.8E-3</v>
      </c>
      <c r="AN13" s="14">
        <v>2.4081999999999999</v>
      </c>
      <c r="AO13" s="14">
        <v>2.2800000000000001E-2</v>
      </c>
      <c r="AP13" s="14">
        <v>0.186</v>
      </c>
      <c r="AQ13" s="14">
        <v>1.8E-3</v>
      </c>
      <c r="AR13" s="14">
        <v>9.3025000000000002</v>
      </c>
      <c r="AS13" s="14">
        <v>0.1484</v>
      </c>
      <c r="AT13" s="14">
        <v>0.1608</v>
      </c>
      <c r="AU13" s="14">
        <v>2.5999999999999999E-3</v>
      </c>
      <c r="AV13" s="14">
        <v>16.725300000000001</v>
      </c>
      <c r="AW13" s="14">
        <v>0.24540000000000001</v>
      </c>
      <c r="AX13" s="14">
        <v>0.21029999999999999</v>
      </c>
      <c r="AY13" s="14">
        <v>3.0999999999999999E-3</v>
      </c>
      <c r="AZ13" s="14">
        <v>6.1317183951551828E-2</v>
      </c>
      <c r="BA13" s="14">
        <v>1.3078358208955223</v>
      </c>
      <c r="BB13" s="14">
        <v>0.13338722716248988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0.16477499999999998</v>
      </c>
      <c r="BH13" s="16">
        <f>DSTDEV(PlotSort,"PhxRed",$BJ$35:$BJ$36)/SQRT($BF13)</f>
        <v>1.4445402135528909E-3</v>
      </c>
      <c r="BI13" s="16">
        <f>DAVERAGE(PlotSort,"PhxRedEdge",$BJ$35:$BJ$36)</f>
        <v>0.18377500000000002</v>
      </c>
      <c r="BJ13" s="16">
        <f>DSTDEV(PlotSort,"PhxRedEdge",$BJ$35:$BJ$36)/SQRT($BF13)</f>
        <v>1.598520521339299E-3</v>
      </c>
      <c r="BK13" s="16">
        <f>DAVERAGE(PlotSort,"TMRed",$BJ$35:$BJ$36)</f>
        <v>0.16196250000000001</v>
      </c>
      <c r="BL13" s="16">
        <f>DSTDEV(PlotSort,"TMRed",$BJ$35:$BJ$36)/SQRT($BF13)</f>
        <v>1.342031708695014E-3</v>
      </c>
      <c r="BM13" s="16">
        <f>DAVERAGE(PlotSort,"TMNIR",$BJ$35:$BJ$36)</f>
        <v>0.21158749999999996</v>
      </c>
      <c r="BN13" s="16">
        <f>DSTDEV(PlotSort,"TMNIR",$BJ$35:$BJ$36)/SQRT($BF13)</f>
        <v>1.783499519403997E-3</v>
      </c>
      <c r="BO13" s="16">
        <f>DAVERAGE(PlotSort,"NRR",$BJ$35:$BJ$36)</f>
        <v>7.0354646565173637E-2</v>
      </c>
      <c r="BP13" s="16">
        <f>DSTDEV(PlotSort,"NRR",$BJ$35:$BJ$36)/SQRT($BF13)</f>
        <v>9.222546890937731E-4</v>
      </c>
      <c r="BQ13" s="16">
        <f>DAVERAGE(PlotSort,"rvi",$BJ$35:$BJ$36)</f>
        <v>1.3064062342970673</v>
      </c>
      <c r="BR13" s="16">
        <f>DSTDEV(PlotSort,"rvi",$BJ$35:$BJ$36)/SQRT($BF13)</f>
        <v>2.6893657625731075E-3</v>
      </c>
      <c r="BS13" s="17">
        <f>DAVERAGE(PlotSort,"ndvi",$BJ$35:$BJ$36)</f>
        <v>0.13284183438886032</v>
      </c>
      <c r="BT13" s="16">
        <f>DSTDEV(PlotSort,"ndvi",$BJ$35:$BJ$36)/SQRT($BF13)</f>
        <v>1.009232432110428E-3</v>
      </c>
    </row>
    <row r="14" spans="1:72" ht="13.5" customHeight="1" x14ac:dyDescent="0.2">
      <c r="B14" s="12">
        <v>120</v>
      </c>
      <c r="C14" s="12">
        <v>9.3049999999999997</v>
      </c>
      <c r="D14" s="12">
        <v>120.38771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25.2</v>
      </c>
      <c r="Q14" s="12">
        <v>0.59</v>
      </c>
      <c r="R14" s="12">
        <v>2.61</v>
      </c>
      <c r="S14" s="12">
        <v>45.97</v>
      </c>
      <c r="T14" s="12">
        <v>101.84</v>
      </c>
      <c r="U14" s="12">
        <v>2</v>
      </c>
      <c r="V14" s="12">
        <v>0</v>
      </c>
      <c r="W14" s="12">
        <v>2</v>
      </c>
      <c r="X14" s="12">
        <v>0</v>
      </c>
      <c r="Y14" s="12">
        <v>0</v>
      </c>
      <c r="Z14" s="12">
        <v>2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4.9893999999999998</v>
      </c>
      <c r="AK14" s="12">
        <v>3.3700000000000001E-2</v>
      </c>
      <c r="AL14" s="14">
        <v>0.16400000000000001</v>
      </c>
      <c r="AM14" s="14">
        <v>1.1000000000000001E-3</v>
      </c>
      <c r="AN14" s="14">
        <v>2.3786999999999998</v>
      </c>
      <c r="AO14" s="14">
        <v>1.12E-2</v>
      </c>
      <c r="AP14" s="14">
        <v>0.184</v>
      </c>
      <c r="AQ14" s="14">
        <v>8.9999999999999998E-4</v>
      </c>
      <c r="AR14" s="14">
        <v>9.1898999999999997</v>
      </c>
      <c r="AS14" s="14">
        <v>5.6300000000000003E-2</v>
      </c>
      <c r="AT14" s="14">
        <v>0.15920000000000001</v>
      </c>
      <c r="AU14" s="14">
        <v>1E-3</v>
      </c>
      <c r="AV14" s="14">
        <v>16.617100000000001</v>
      </c>
      <c r="AW14" s="14">
        <v>0.14979999999999999</v>
      </c>
      <c r="AX14" s="14">
        <v>0.20930000000000001</v>
      </c>
      <c r="AY14" s="14">
        <v>1.9E-3</v>
      </c>
      <c r="AZ14" s="14">
        <v>6.4327485380117011E-2</v>
      </c>
      <c r="BA14" s="14">
        <v>1.3146984924623115</v>
      </c>
      <c r="BB14" s="14">
        <v>0.13595658073270014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0.16772499999999999</v>
      </c>
      <c r="BH14" s="16">
        <f>DSTDEV(PlotSort,"PhxRed",$BK$35:$BK$36)/SQRT($BF14)</f>
        <v>9.2899587369015435E-4</v>
      </c>
      <c r="BI14" s="16">
        <f>DAVERAGE(PlotSort,"PhxRedEdge",$BK$35:$BK$36)</f>
        <v>0.18731874999999998</v>
      </c>
      <c r="BJ14" s="16">
        <f>DSTDEV(PlotSort,"PhxRedEdge",$BK$35:$BK$36)/SQRT($BF14)</f>
        <v>9.6640980782826597E-4</v>
      </c>
      <c r="BK14" s="16">
        <f>DAVERAGE(PlotSort,"TMRed",$BK$35:$BK$36)</f>
        <v>0.16472500000000001</v>
      </c>
      <c r="BL14" s="16">
        <f>DSTDEV(PlotSort,"TMRed",$BK$35:$BK$36)/SQRT($BF14)</f>
        <v>8.2302288344047081E-4</v>
      </c>
      <c r="BM14" s="16">
        <f>DAVERAGE(PlotSort,"TMNIR",$BK$35:$BK$36)</f>
        <v>0.2147375</v>
      </c>
      <c r="BN14" s="16">
        <f>DSTDEV(PlotSort,"TMNIR",$BK$35:$BK$36)/SQRT($BF14)</f>
        <v>9.9989582790742035E-4</v>
      </c>
      <c r="BO14" s="16">
        <f>DAVERAGE(PlotSort,"NRR",$BK$35:$BK$36)</f>
        <v>6.8218631534422286E-2</v>
      </c>
      <c r="BP14" s="16">
        <f>DSTDEV(PlotSort,"NRR",$BK$35:$BK$36)/SQRT($BF14)</f>
        <v>8.3140091114028533E-4</v>
      </c>
      <c r="BQ14" s="16">
        <f>DAVERAGE(PlotSort,"rvi",$BK$35:$BK$36)</f>
        <v>1.3036707857661707</v>
      </c>
      <c r="BR14" s="16">
        <f>DSTDEV(PlotSort,"rvi",$BK$35:$BK$36)/SQRT($BF14)</f>
        <v>1.5601927124459152E-3</v>
      </c>
      <c r="BS14" s="17">
        <f>DAVERAGE(PlotSort,"ndvi",$BK$35:$BK$36)</f>
        <v>0.13181290029313694</v>
      </c>
      <c r="BT14" s="16">
        <f>DSTDEV(PlotSort,"ndvi",$BK$35:$BK$36)/SQRT($BF14)</f>
        <v>5.8995389013527435E-4</v>
      </c>
    </row>
    <row r="15" spans="1:72" ht="13.5" customHeight="1" x14ac:dyDescent="0.2">
      <c r="B15" s="12">
        <v>120</v>
      </c>
      <c r="C15" s="12">
        <v>9.2970000000000006</v>
      </c>
      <c r="D15" s="12">
        <v>120.38737999999999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25.2</v>
      </c>
      <c r="Q15" s="12">
        <v>0.59</v>
      </c>
      <c r="R15" s="12">
        <v>2.61</v>
      </c>
      <c r="S15" s="12">
        <v>46.07</v>
      </c>
      <c r="T15" s="12">
        <v>101.75</v>
      </c>
      <c r="U15" s="12">
        <v>2</v>
      </c>
      <c r="V15" s="12">
        <v>0</v>
      </c>
      <c r="W15" s="12">
        <v>2</v>
      </c>
      <c r="X15" s="12">
        <v>0</v>
      </c>
      <c r="Y15" s="12">
        <v>0</v>
      </c>
      <c r="Z15" s="12">
        <v>2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5.1601999999999997</v>
      </c>
      <c r="AK15" s="12">
        <v>3.4299999999999997E-2</v>
      </c>
      <c r="AL15" s="14">
        <v>0.1699</v>
      </c>
      <c r="AM15" s="14">
        <v>1.1000000000000001E-3</v>
      </c>
      <c r="AN15" s="14">
        <v>2.4379</v>
      </c>
      <c r="AO15" s="14">
        <v>1.3100000000000001E-2</v>
      </c>
      <c r="AP15" s="14">
        <v>0.18890000000000001</v>
      </c>
      <c r="AQ15" s="14">
        <v>1E-3</v>
      </c>
      <c r="AR15" s="14">
        <v>9.6516000000000002</v>
      </c>
      <c r="AS15" s="14">
        <v>4.87E-2</v>
      </c>
      <c r="AT15" s="14">
        <v>0.16750000000000001</v>
      </c>
      <c r="AU15" s="14">
        <v>8.0000000000000004E-4</v>
      </c>
      <c r="AV15" s="14">
        <v>17.305599999999998</v>
      </c>
      <c r="AW15" s="14">
        <v>2.0999999999999999E-3</v>
      </c>
      <c r="AX15" s="14">
        <v>0.21829999999999999</v>
      </c>
      <c r="AY15" s="14">
        <v>0</v>
      </c>
      <c r="AZ15" s="14">
        <v>7.2200392927308399E-2</v>
      </c>
      <c r="BA15" s="14">
        <v>1.3032835820895521</v>
      </c>
      <c r="BB15" s="14">
        <v>0.13167444271643333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0.16387500000000002</v>
      </c>
      <c r="BH15" s="16">
        <f>DSTDEV(PlotSort,"PhxRed",$BL$35:$BL$36)/SQRT($BF15)</f>
        <v>1.8139095504304649E-3</v>
      </c>
      <c r="BI15" s="16">
        <f>DAVERAGE(PlotSort,"PhxRedEdge",$BL$35:$BL$36)</f>
        <v>0.18398750000000003</v>
      </c>
      <c r="BJ15" s="16">
        <f>DSTDEV(PlotSort,"PhxRedEdge",$BL$35:$BL$36)/SQRT($BF15)</f>
        <v>1.9848027519846195E-3</v>
      </c>
      <c r="BK15" s="16">
        <f>DAVERAGE(PlotSort,"TMRed",$BL$35:$BL$36)</f>
        <v>0.16141250000000001</v>
      </c>
      <c r="BL15" s="16">
        <f>DSTDEV(PlotSort,"TMRed",$BL$35:$BL$36)/SQRT($BF15)</f>
        <v>1.8318060467356094E-3</v>
      </c>
      <c r="BM15" s="16">
        <f>DAVERAGE(PlotSort,"TMNIR",$BL$35:$BL$36)</f>
        <v>0.2117125</v>
      </c>
      <c r="BN15" s="16">
        <f>DSTDEV(PlotSort,"TMNIR",$BL$35:$BL$36)/SQRT($BF15)</f>
        <v>2.1195044484838563E-3</v>
      </c>
      <c r="BO15" s="16">
        <f>DAVERAGE(PlotSort,"NRR",$BL$35:$BL$36)</f>
        <v>7.0094326834629239E-2</v>
      </c>
      <c r="BP15" s="16">
        <f>DSTDEV(PlotSort,"NRR",$BL$35:$BL$36)/SQRT($BF15)</f>
        <v>1.2079028658972047E-3</v>
      </c>
      <c r="BQ15" s="16">
        <f>DAVERAGE(PlotSort,"rvi",$BL$35:$BL$36)</f>
        <v>1.3117697347469639</v>
      </c>
      <c r="BR15" s="16">
        <f>DSTDEV(PlotSort,"rvi",$BL$35:$BL$36)/SQRT($BF15)</f>
        <v>2.3479497040024026E-3</v>
      </c>
      <c r="BS15" s="17">
        <f>DAVERAGE(PlotSort,"ndvi",$BL$35:$BL$36)</f>
        <v>0.13485569325444144</v>
      </c>
      <c r="BT15" s="16">
        <f>DSTDEV(PlotSort,"ndvi",$BL$35:$BL$36)/SQRT($BF15)</f>
        <v>8.7763992503370712E-4</v>
      </c>
    </row>
    <row r="16" spans="1:72" ht="13.5" customHeight="1" x14ac:dyDescent="0.2">
      <c r="B16" s="12">
        <v>120</v>
      </c>
      <c r="C16" s="12">
        <v>9.2899999999999991</v>
      </c>
      <c r="D16" s="12">
        <v>120.38708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25.2</v>
      </c>
      <c r="Q16" s="12">
        <v>0.59</v>
      </c>
      <c r="R16" s="12">
        <v>2.61</v>
      </c>
      <c r="S16" s="12">
        <v>46.16</v>
      </c>
      <c r="T16" s="12">
        <v>101.68</v>
      </c>
      <c r="U16" s="12">
        <v>2</v>
      </c>
      <c r="V16" s="12">
        <v>0</v>
      </c>
      <c r="W16" s="12">
        <v>2</v>
      </c>
      <c r="X16" s="12">
        <v>0</v>
      </c>
      <c r="Y16" s="12">
        <v>0</v>
      </c>
      <c r="Z16" s="12">
        <v>2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5.1829000000000001</v>
      </c>
      <c r="AK16" s="12">
        <v>2.6800000000000001E-2</v>
      </c>
      <c r="AL16" s="14">
        <v>0.1709</v>
      </c>
      <c r="AM16" s="14">
        <v>8.9999999999999998E-4</v>
      </c>
      <c r="AN16" s="14">
        <v>2.4636</v>
      </c>
      <c r="AO16" s="14">
        <v>5.7000000000000002E-3</v>
      </c>
      <c r="AP16" s="14">
        <v>0.19120000000000001</v>
      </c>
      <c r="AQ16" s="14">
        <v>4.0000000000000002E-4</v>
      </c>
      <c r="AR16" s="14">
        <v>9.5721000000000007</v>
      </c>
      <c r="AS16" s="14">
        <v>7.5499999999999998E-2</v>
      </c>
      <c r="AT16" s="14">
        <v>0.16639999999999999</v>
      </c>
      <c r="AU16" s="14">
        <v>1.2999999999999999E-3</v>
      </c>
      <c r="AV16" s="14">
        <v>17.1434</v>
      </c>
      <c r="AW16" s="14">
        <v>8.5300000000000001E-2</v>
      </c>
      <c r="AX16" s="14">
        <v>0.21659999999999999</v>
      </c>
      <c r="AY16" s="14">
        <v>1.1000000000000001E-3</v>
      </c>
      <c r="AZ16" s="14">
        <v>6.2285434036292248E-2</v>
      </c>
      <c r="BA16" s="14">
        <v>1.3016826923076923</v>
      </c>
      <c r="BB16" s="14">
        <v>0.1310704960835509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0.16659375000000001</v>
      </c>
      <c r="BH16" s="16">
        <f>DSTDEV(PlotSort,"PhxRed",$BI$31:$BI$32)/SQRT($BF16)</f>
        <v>1.0854518548358862E-3</v>
      </c>
      <c r="BI16" s="16">
        <f>DAVERAGE(PlotSort,"PhxRedEdge",$BI$31:$BI$32)</f>
        <v>0.18618124999999996</v>
      </c>
      <c r="BJ16" s="16">
        <f>DSTDEV(PlotSort,"PhxRedEdge",$BI$31:$BI$32)/SQRT($BF16)</f>
        <v>1.1809324970124245E-3</v>
      </c>
      <c r="BK16" s="16">
        <f>DAVERAGE(PlotSort,"TMRed",$BI$31:$BI$32)</f>
        <v>0.16321875</v>
      </c>
      <c r="BL16" s="16">
        <f>DSTDEV(PlotSort,"TMRed",$BI$31:$BI$32)/SQRT($BF16)</f>
        <v>9.5281244875368865E-4</v>
      </c>
      <c r="BM16" s="16">
        <f>DAVERAGE(PlotSort,"TMNIR",$BI$31:$BI$32)</f>
        <v>0.21322499999999997</v>
      </c>
      <c r="BN16" s="16">
        <f>DSTDEV(PlotSort,"TMNIR",$BI$31:$BI$32)/SQRT($BF16)</f>
        <v>1.2077699836199494E-3</v>
      </c>
      <c r="BO16" s="16">
        <f>DAVERAGE(PlotSort,"NRR",$BI$31:$BI$32)</f>
        <v>6.7739572309308063E-2</v>
      </c>
      <c r="BP16" s="16">
        <f>DSTDEV(PlotSort,"NRR",$BI$31:$BI$32)/SQRT($BF16)</f>
        <v>8.547115911913877E-4</v>
      </c>
      <c r="BQ16" s="16">
        <f>DAVERAGE(PlotSort,"rvi",$BI$31:$BI$32)</f>
        <v>1.3064110081146025</v>
      </c>
      <c r="BR16" s="16">
        <f>DSTDEV(PlotSort,"rvi",$BI$31:$BI$32)/SQRT($BF16)</f>
        <v>1.6297271419881073E-3</v>
      </c>
      <c r="BS16" s="17">
        <f>DAVERAGE(PlotSort,"ndvi",$BI$31:$BI$32)</f>
        <v>0.13284539037310011</v>
      </c>
      <c r="BT16" s="16">
        <f>DSTDEV(PlotSort,"ndvi",$BI$31:$BI$32)/SQRT($BF16)</f>
        <v>6.1104244306421954E-4</v>
      </c>
    </row>
    <row r="17" spans="2:72" ht="13.5" customHeight="1" x14ac:dyDescent="0.2">
      <c r="B17" s="12">
        <v>120</v>
      </c>
      <c r="C17" s="12">
        <v>9.282</v>
      </c>
      <c r="D17" s="12">
        <v>120.38675000000001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25.2</v>
      </c>
      <c r="Q17" s="12">
        <v>0.59</v>
      </c>
      <c r="R17" s="12">
        <v>2.61</v>
      </c>
      <c r="S17" s="12">
        <v>46.26</v>
      </c>
      <c r="T17" s="12">
        <v>101.59</v>
      </c>
      <c r="U17" s="12">
        <v>2</v>
      </c>
      <c r="V17" s="12">
        <v>0</v>
      </c>
      <c r="W17" s="12">
        <v>2</v>
      </c>
      <c r="X17" s="12">
        <v>0</v>
      </c>
      <c r="Y17" s="12">
        <v>0</v>
      </c>
      <c r="Z17" s="12">
        <v>2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5.0934999999999997</v>
      </c>
      <c r="AK17" s="12">
        <v>0.16930000000000001</v>
      </c>
      <c r="AL17" s="14">
        <v>0.16830000000000001</v>
      </c>
      <c r="AM17" s="14">
        <v>5.5999999999999999E-3</v>
      </c>
      <c r="AN17" s="14">
        <v>2.4085000000000001</v>
      </c>
      <c r="AO17" s="14">
        <v>7.9699999999999993E-2</v>
      </c>
      <c r="AP17" s="14">
        <v>0.18720000000000001</v>
      </c>
      <c r="AQ17" s="14">
        <v>6.1999999999999998E-3</v>
      </c>
      <c r="AR17" s="14">
        <v>9.4885000000000002</v>
      </c>
      <c r="AS17" s="14">
        <v>0.28970000000000001</v>
      </c>
      <c r="AT17" s="14">
        <v>0.16520000000000001</v>
      </c>
      <c r="AU17" s="14">
        <v>5.0000000000000001E-3</v>
      </c>
      <c r="AV17" s="14">
        <v>16.795999999999999</v>
      </c>
      <c r="AW17" s="14">
        <v>0.45340000000000003</v>
      </c>
      <c r="AX17" s="14">
        <v>0.21260000000000001</v>
      </c>
      <c r="AY17" s="14">
        <v>5.7000000000000002E-3</v>
      </c>
      <c r="AZ17" s="14">
        <v>6.3531765882941474E-2</v>
      </c>
      <c r="BA17" s="14">
        <v>1.2869249394673123</v>
      </c>
      <c r="BB17" s="14">
        <v>0.12546320804658548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0.16545624999999997</v>
      </c>
      <c r="BH17" s="16">
        <f>DSTDEV(PlotSort,"PhxRed",$BJ$31:$BJ$32)/SQRT($BF17)</f>
        <v>1.0994231441988113E-3</v>
      </c>
      <c r="BI17" s="16">
        <f>DAVERAGE(PlotSort,"PhxRedEdge",$BJ$31:$BJ$32)</f>
        <v>0.18501875000000001</v>
      </c>
      <c r="BJ17" s="16">
        <f>DSTDEV(PlotSort,"PhxRedEdge",$BJ$31:$BJ$32)/SQRT($BF17)</f>
        <v>1.1446751722650416E-3</v>
      </c>
      <c r="BK17" s="16">
        <f>DAVERAGE(PlotSort,"TMRed",$BJ$31:$BJ$32)</f>
        <v>0.16319375</v>
      </c>
      <c r="BL17" s="16">
        <f>DSTDEV(PlotSort,"TMRed",$BJ$31:$BJ$32)/SQRT($BF17)</f>
        <v>1.078748310157039E-3</v>
      </c>
      <c r="BM17" s="16">
        <f>DAVERAGE(PlotSort,"TMNIR",$BJ$31:$BJ$32)</f>
        <v>0.2131625</v>
      </c>
      <c r="BN17" s="16">
        <f>DSTDEV(PlotSort,"TMNIR",$BJ$31:$BJ$32)/SQRT($BF17)</f>
        <v>1.2326631061783803E-3</v>
      </c>
      <c r="BO17" s="16">
        <f>DAVERAGE(PlotSort,"NRR",$BJ$31:$BJ$32)</f>
        <v>7.0703545925015654E-2</v>
      </c>
      <c r="BP17" s="16">
        <f>DSTDEV(PlotSort,"NRR",$BJ$31:$BJ$32)/SQRT($BF17)</f>
        <v>6.4175494880807499E-4</v>
      </c>
      <c r="BQ17" s="16">
        <f>DAVERAGE(PlotSort,"rvi",$BJ$31:$BJ$32)</f>
        <v>1.3063477621735835</v>
      </c>
      <c r="BR17" s="16">
        <f>DSTDEV(PlotSort,"rvi",$BJ$31:$BJ$32)/SQRT($BF17)</f>
        <v>1.9633083303454012E-3</v>
      </c>
      <c r="BS17" s="17">
        <f>DAVERAGE(PlotSort,"ndvi",$BJ$31:$BJ$32)</f>
        <v>0.1328162737416877</v>
      </c>
      <c r="BT17" s="16">
        <f>DSTDEV(PlotSort,"ndvi",$BJ$31:$BJ$32)/SQRT($BF17)</f>
        <v>7.4015932654969928E-4</v>
      </c>
    </row>
    <row r="18" spans="2:72" ht="13.5" customHeight="1" x14ac:dyDescent="0.2">
      <c r="B18" s="12">
        <v>120</v>
      </c>
      <c r="C18" s="12">
        <v>9.359</v>
      </c>
      <c r="D18" s="12">
        <v>120.38996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25.2</v>
      </c>
      <c r="Q18" s="12">
        <v>0.59</v>
      </c>
      <c r="R18" s="12">
        <v>2.61</v>
      </c>
      <c r="S18" s="12">
        <v>45.31</v>
      </c>
      <c r="T18" s="12">
        <v>102.42</v>
      </c>
      <c r="U18" s="12">
        <v>2</v>
      </c>
      <c r="V18" s="12">
        <v>0</v>
      </c>
      <c r="W18" s="12">
        <v>2</v>
      </c>
      <c r="X18" s="12">
        <v>0</v>
      </c>
      <c r="Y18" s="12">
        <v>0</v>
      </c>
      <c r="Z18" s="12">
        <v>2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4.9272</v>
      </c>
      <c r="AK18" s="12">
        <v>7.2099999999999997E-2</v>
      </c>
      <c r="AL18" s="14">
        <v>0.16</v>
      </c>
      <c r="AM18" s="14">
        <v>2.3E-3</v>
      </c>
      <c r="AN18" s="14">
        <v>2.3494000000000002</v>
      </c>
      <c r="AO18" s="14">
        <v>2.4899999999999999E-2</v>
      </c>
      <c r="AP18" s="14">
        <v>0.1797</v>
      </c>
      <c r="AQ18" s="14">
        <v>1.9E-3</v>
      </c>
      <c r="AR18" s="14">
        <v>9.1786999999999992</v>
      </c>
      <c r="AS18" s="14">
        <v>0.08</v>
      </c>
      <c r="AT18" s="14">
        <v>0.15709999999999999</v>
      </c>
      <c r="AU18" s="14">
        <v>1.4E-3</v>
      </c>
      <c r="AV18" s="14">
        <v>16.689900000000002</v>
      </c>
      <c r="AW18" s="14">
        <v>8.5300000000000001E-2</v>
      </c>
      <c r="AX18" s="14">
        <v>0.2079</v>
      </c>
      <c r="AY18" s="14">
        <v>1.1000000000000001E-3</v>
      </c>
      <c r="AZ18" s="14">
        <v>7.2755417956656354E-2</v>
      </c>
      <c r="BA18" s="14">
        <v>1.323360916613622</v>
      </c>
      <c r="BB18" s="14">
        <v>0.13917808219178085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0.16343124999999997</v>
      </c>
      <c r="BH18" s="16">
        <f>DSTDEV(PlotSort,"PhxRed",$BH$35:$BH$36)/SQRT($BF18)</f>
        <v>1.0844629527251421E-3</v>
      </c>
      <c r="BI18" s="16">
        <f>DAVERAGE(PlotSort,"PhxRedEdge",$BH$35:$BH$36)</f>
        <v>0.18285000000000004</v>
      </c>
      <c r="BJ18" s="16">
        <f>DSTDEV(PlotSort,"PhxRedEdge",$BH$35:$BH$36)/SQRT($BF18)</f>
        <v>1.120974278622545E-3</v>
      </c>
      <c r="BK18" s="16">
        <f>DAVERAGE(PlotSort,"TMRed",$BH$35:$BH$36)</f>
        <v>0.16062499999999996</v>
      </c>
      <c r="BL18" s="16">
        <f>DSTDEV(PlotSort,"TMRed",$BH$35:$BH$36)/SQRT($BF18)</f>
        <v>9.5853621040974102E-4</v>
      </c>
      <c r="BM18" s="16">
        <f>DAVERAGE(PlotSort,"TMNIR",$BH$35:$BH$36)</f>
        <v>0.21011875000000002</v>
      </c>
      <c r="BN18" s="16">
        <f>DSTDEV(PlotSort,"TMNIR",$BH$35:$BH$36)/SQRT($BF18)</f>
        <v>1.081481189156797E-3</v>
      </c>
      <c r="BO18" s="16">
        <f>DAVERAGE(PlotSort,"NRR",$BH$35:$BH$36)</f>
        <v>6.9432002492822761E-2</v>
      </c>
      <c r="BP18" s="16">
        <f>DSTDEV(PlotSort,"NRR",$BH$35:$BH$36)/SQRT($BF18)</f>
        <v>1.0761957547540755E-3</v>
      </c>
      <c r="BQ18" s="16">
        <f>DAVERAGE(PlotSort,"rvi",$BH$35:$BH$36)</f>
        <v>1.3082518543614667</v>
      </c>
      <c r="BR18" s="16">
        <f>DSTDEV(PlotSort,"rvi",$BH$35:$BH$36)/SQRT($BF18)</f>
        <v>2.3088566701597707E-3</v>
      </c>
      <c r="BS18" s="17">
        <f>DAVERAGE(PlotSort,"ndvi",$BH$35:$BH$36)</f>
        <v>0.13353039471648839</v>
      </c>
      <c r="BT18" s="16">
        <f>DSTDEV(PlotSort,"ndvi",$BH$35:$BH$36)/SQRT($BF18)</f>
        <v>8.6835344412029944E-4</v>
      </c>
    </row>
    <row r="19" spans="2:72" ht="13.5" customHeight="1" x14ac:dyDescent="0.2">
      <c r="B19" s="12">
        <v>120</v>
      </c>
      <c r="C19" s="12">
        <v>9.3670000000000009</v>
      </c>
      <c r="D19" s="12">
        <v>120.39028999999999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25.2</v>
      </c>
      <c r="Q19" s="12">
        <v>0.59</v>
      </c>
      <c r="R19" s="12">
        <v>2.61</v>
      </c>
      <c r="S19" s="12">
        <v>45.21</v>
      </c>
      <c r="T19" s="12">
        <v>102.5</v>
      </c>
      <c r="U19" s="12">
        <v>2</v>
      </c>
      <c r="V19" s="12">
        <v>0</v>
      </c>
      <c r="W19" s="12">
        <v>2</v>
      </c>
      <c r="X19" s="12">
        <v>0</v>
      </c>
      <c r="Y19" s="12">
        <v>0</v>
      </c>
      <c r="Z19" s="12">
        <v>2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4.9776999999999996</v>
      </c>
      <c r="AK19" s="12">
        <v>0.114</v>
      </c>
      <c r="AL19" s="14">
        <v>0.1613</v>
      </c>
      <c r="AM19" s="14">
        <v>3.7000000000000002E-3</v>
      </c>
      <c r="AN19" s="14">
        <v>2.3637000000000001</v>
      </c>
      <c r="AO19" s="14">
        <v>5.62E-2</v>
      </c>
      <c r="AP19" s="14">
        <v>0.18049999999999999</v>
      </c>
      <c r="AQ19" s="14">
        <v>4.3E-3</v>
      </c>
      <c r="AR19" s="14">
        <v>9.3374000000000006</v>
      </c>
      <c r="AS19" s="14">
        <v>0.27889999999999998</v>
      </c>
      <c r="AT19" s="14">
        <v>0.1595</v>
      </c>
      <c r="AU19" s="14">
        <v>4.7999999999999996E-3</v>
      </c>
      <c r="AV19" s="14">
        <v>16.787700000000001</v>
      </c>
      <c r="AW19" s="14">
        <v>0.49919999999999998</v>
      </c>
      <c r="AX19" s="14">
        <v>0.20880000000000001</v>
      </c>
      <c r="AY19" s="14">
        <v>6.1999999999999998E-3</v>
      </c>
      <c r="AZ19" s="14">
        <v>7.2694580015412333E-2</v>
      </c>
      <c r="BA19" s="14">
        <v>1.3090909090909091</v>
      </c>
      <c r="BB19" s="14">
        <v>0.13385826771653545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0.16861874999999998</v>
      </c>
      <c r="BH19" s="16">
        <f>DSTDEV(PlotSort,"PhxRed",$BI$35:$BI$36)/SQRT($BF19)</f>
        <v>8.1190202354307036E-4</v>
      </c>
      <c r="BI19" s="16">
        <f>DAVERAGE(PlotSort,"PhxRedEdge",$BI$35:$BI$36)</f>
        <v>0.18834999999999999</v>
      </c>
      <c r="BJ19" s="16">
        <f>DSTDEV(PlotSort,"PhxRedEdge",$BI$35:$BI$36)/SQRT($BF19)</f>
        <v>9.0143404269715289E-4</v>
      </c>
      <c r="BK19" s="16">
        <f>DAVERAGE(PlotSort,"TMRed",$BI$35:$BI$36)</f>
        <v>0.1657875</v>
      </c>
      <c r="BL19" s="16">
        <f>DSTDEV(PlotSort,"TMRed",$BI$35:$BI$36)/SQRT($BF19)</f>
        <v>7.4519991724816175E-4</v>
      </c>
      <c r="BM19" s="16">
        <f>DAVERAGE(PlotSort,"TMNIR",$BI$35:$BI$36)</f>
        <v>0.21626875000000001</v>
      </c>
      <c r="BN19" s="16">
        <f>DSTDEV(PlotSort,"TMNIR",$BI$35:$BI$36)/SQRT($BF19)</f>
        <v>9.6322889067621518E-4</v>
      </c>
      <c r="BO19" s="16">
        <f>DAVERAGE(PlotSort,"NRR",$BI$35:$BI$36)</f>
        <v>6.9011115741500956E-2</v>
      </c>
      <c r="BP19" s="16">
        <f>DSTDEV(PlotSort,"NRR",$BI$35:$BI$36)/SQRT($BF19)</f>
        <v>6.1162038937961698E-4</v>
      </c>
      <c r="BQ19" s="16">
        <f>DAVERAGE(PlotSort,"rvi",$BI$35:$BI$36)</f>
        <v>1.3045069159267193</v>
      </c>
      <c r="BR19" s="16">
        <f>DSTDEV(PlotSort,"rvi",$BI$35:$BI$36)/SQRT($BF19)</f>
        <v>1.2946288295478203E-3</v>
      </c>
      <c r="BS19" s="17">
        <f>DAVERAGE(PlotSort,"ndvi",$BI$35:$BI$36)</f>
        <v>0.13213126939829939</v>
      </c>
      <c r="BT19" s="16">
        <f>DSTDEV(PlotSort,"ndvi",$BI$35:$BI$36)/SQRT($BF19)</f>
        <v>4.8878061189659705E-4</v>
      </c>
    </row>
    <row r="20" spans="2:72" ht="13.5" customHeight="1" x14ac:dyDescent="0.2">
      <c r="B20" s="12">
        <v>120</v>
      </c>
      <c r="C20" s="12">
        <v>9.3759999999999994</v>
      </c>
      <c r="D20" s="12">
        <v>120.39067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25.2</v>
      </c>
      <c r="Q20" s="12">
        <v>0.59</v>
      </c>
      <c r="R20" s="12">
        <v>2.61</v>
      </c>
      <c r="S20" s="12">
        <v>45.1</v>
      </c>
      <c r="T20" s="12">
        <v>102.6</v>
      </c>
      <c r="U20" s="12">
        <v>2</v>
      </c>
      <c r="V20" s="12">
        <v>0</v>
      </c>
      <c r="W20" s="12">
        <v>2</v>
      </c>
      <c r="X20" s="12">
        <v>0</v>
      </c>
      <c r="Y20" s="12">
        <v>0</v>
      </c>
      <c r="Z20" s="12">
        <v>2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4.952</v>
      </c>
      <c r="AK20" s="12">
        <v>9.1399999999999995E-2</v>
      </c>
      <c r="AL20" s="14">
        <v>0.16009999999999999</v>
      </c>
      <c r="AM20" s="14">
        <v>3.0000000000000001E-3</v>
      </c>
      <c r="AN20" s="14">
        <v>2.3561999999999999</v>
      </c>
      <c r="AO20" s="14">
        <v>5.5899999999999998E-2</v>
      </c>
      <c r="AP20" s="14">
        <v>0.17960000000000001</v>
      </c>
      <c r="AQ20" s="14">
        <v>4.3E-3</v>
      </c>
      <c r="AR20" s="14">
        <v>9.2690000000000001</v>
      </c>
      <c r="AS20" s="14">
        <v>0.1792</v>
      </c>
      <c r="AT20" s="14">
        <v>0.158</v>
      </c>
      <c r="AU20" s="14">
        <v>3.0999999999999999E-3</v>
      </c>
      <c r="AV20" s="14">
        <v>16.712800000000001</v>
      </c>
      <c r="AW20" s="14">
        <v>0.3453</v>
      </c>
      <c r="AX20" s="14">
        <v>0.2074</v>
      </c>
      <c r="AY20" s="14">
        <v>4.3E-3</v>
      </c>
      <c r="AZ20" s="14">
        <v>7.1834625322997392E-2</v>
      </c>
      <c r="BA20" s="14">
        <v>1.3126582278481012</v>
      </c>
      <c r="BB20" s="14">
        <v>0.13519430760810072</v>
      </c>
      <c r="BC20" s="15"/>
    </row>
    <row r="21" spans="2:72" ht="13.5" customHeight="1" x14ac:dyDescent="0.2">
      <c r="B21" s="12">
        <v>120</v>
      </c>
      <c r="C21" s="12">
        <v>9.3889999999999993</v>
      </c>
      <c r="D21" s="12">
        <v>120.39121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25.2</v>
      </c>
      <c r="Q21" s="12">
        <v>0.59</v>
      </c>
      <c r="R21" s="12">
        <v>2.61</v>
      </c>
      <c r="S21" s="12">
        <v>44.94</v>
      </c>
      <c r="T21" s="12">
        <v>102.74</v>
      </c>
      <c r="U21" s="12">
        <v>2</v>
      </c>
      <c r="V21" s="12">
        <v>0</v>
      </c>
      <c r="W21" s="12">
        <v>2</v>
      </c>
      <c r="X21" s="12">
        <v>0</v>
      </c>
      <c r="Y21" s="12">
        <v>0</v>
      </c>
      <c r="Z21" s="12">
        <v>2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4.819</v>
      </c>
      <c r="AK21" s="12">
        <v>8.0600000000000005E-2</v>
      </c>
      <c r="AL21" s="14">
        <v>0.15540000000000001</v>
      </c>
      <c r="AM21" s="14">
        <v>2.5999999999999999E-3</v>
      </c>
      <c r="AN21" s="14">
        <v>2.3020999999999998</v>
      </c>
      <c r="AO21" s="14">
        <v>2.24E-2</v>
      </c>
      <c r="AP21" s="14">
        <v>0.17499999999999999</v>
      </c>
      <c r="AQ21" s="14">
        <v>1.6999999999999999E-3</v>
      </c>
      <c r="AR21" s="14">
        <v>9.0472999999999999</v>
      </c>
      <c r="AS21" s="14">
        <v>7.2900000000000006E-2</v>
      </c>
      <c r="AT21" s="14">
        <v>0.15379999999999999</v>
      </c>
      <c r="AU21" s="14">
        <v>1.1999999999999999E-3</v>
      </c>
      <c r="AV21" s="14">
        <v>16.373799999999999</v>
      </c>
      <c r="AW21" s="14">
        <v>2.29E-2</v>
      </c>
      <c r="AX21" s="14">
        <v>0.20269999999999999</v>
      </c>
      <c r="AY21" s="14">
        <v>2.9999999999999997E-4</v>
      </c>
      <c r="AZ21" s="14">
        <v>7.333862854117025E-2</v>
      </c>
      <c r="BA21" s="14">
        <v>1.3179453836150845</v>
      </c>
      <c r="BB21" s="14">
        <v>0.13716690042075735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0.24179999999999999</v>
      </c>
      <c r="BH21" s="21">
        <v>0</v>
      </c>
      <c r="BI21" s="20">
        <f>AVERAGE(AP50)</f>
        <v>0.2661</v>
      </c>
      <c r="BJ21" s="21">
        <v>0</v>
      </c>
      <c r="BK21" s="20">
        <f>AVERAGE(AT50)</f>
        <v>0.24129999999999999</v>
      </c>
      <c r="BL21" s="21">
        <v>0</v>
      </c>
      <c r="BM21" s="20">
        <f>AVERAGE(AX50)</f>
        <v>0.30780000000000002</v>
      </c>
      <c r="BN21" s="21">
        <v>0</v>
      </c>
      <c r="BO21" s="20">
        <f>AVERAGE(AZ50)</f>
        <v>7.2660742289597513E-2</v>
      </c>
      <c r="BP21" s="21">
        <v>0</v>
      </c>
      <c r="BQ21" s="20">
        <f>AVERAGE(BA50)</f>
        <v>1.2755905511811025</v>
      </c>
      <c r="BR21" s="21">
        <v>0</v>
      </c>
      <c r="BS21" s="22">
        <f>AVERAGE(BB50)</f>
        <v>0.12110726643598621</v>
      </c>
      <c r="BT21" s="21">
        <v>0</v>
      </c>
    </row>
    <row r="22" spans="2:72" ht="13.5" customHeight="1" x14ac:dyDescent="0.2">
      <c r="B22" s="12">
        <v>120</v>
      </c>
      <c r="C22" s="12">
        <v>9.3979999999999997</v>
      </c>
      <c r="D22" s="12">
        <v>120.39158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25.2</v>
      </c>
      <c r="Q22" s="12">
        <v>0.59</v>
      </c>
      <c r="R22" s="12">
        <v>2.61</v>
      </c>
      <c r="S22" s="12">
        <v>44.83</v>
      </c>
      <c r="T22" s="12">
        <v>102.84</v>
      </c>
      <c r="U22" s="12">
        <v>2</v>
      </c>
      <c r="V22" s="12">
        <v>0</v>
      </c>
      <c r="W22" s="12">
        <v>2</v>
      </c>
      <c r="X22" s="12">
        <v>0</v>
      </c>
      <c r="Y22" s="12">
        <v>0</v>
      </c>
      <c r="Z22" s="12">
        <v>2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4.9546000000000001</v>
      </c>
      <c r="AK22" s="12">
        <v>5.8999999999999997E-2</v>
      </c>
      <c r="AL22" s="14">
        <v>0.15939999999999999</v>
      </c>
      <c r="AM22" s="14">
        <v>1.9E-3</v>
      </c>
      <c r="AN22" s="14">
        <v>2.3532000000000002</v>
      </c>
      <c r="AO22" s="14">
        <v>3.7100000000000001E-2</v>
      </c>
      <c r="AP22" s="14">
        <v>0.17849999999999999</v>
      </c>
      <c r="AQ22" s="14">
        <v>2.8E-3</v>
      </c>
      <c r="AR22" s="14">
        <v>9.2667999999999999</v>
      </c>
      <c r="AS22" s="14">
        <v>8.7599999999999997E-2</v>
      </c>
      <c r="AT22" s="14">
        <v>0.15720000000000001</v>
      </c>
      <c r="AU22" s="14">
        <v>1.5E-3</v>
      </c>
      <c r="AV22" s="14">
        <v>16.7315</v>
      </c>
      <c r="AW22" s="14">
        <v>0.19339999999999999</v>
      </c>
      <c r="AX22" s="14">
        <v>0.20669999999999999</v>
      </c>
      <c r="AY22" s="14">
        <v>2.3999999999999998E-3</v>
      </c>
      <c r="AZ22" s="14">
        <v>7.320872274143303E-2</v>
      </c>
      <c r="BA22" s="14">
        <v>1.3148854961832059</v>
      </c>
      <c r="BB22" s="14">
        <v>0.13602638087386643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0.27029999999999998</v>
      </c>
      <c r="BH22" s="21">
        <v>0</v>
      </c>
      <c r="BI22" s="20">
        <f>AVERAGE(AP48)</f>
        <v>0.29420000000000002</v>
      </c>
      <c r="BJ22" s="21">
        <v>0</v>
      </c>
      <c r="BK22" s="20">
        <f>AVERAGE(AT48)</f>
        <v>0.2666</v>
      </c>
      <c r="BL22" s="21">
        <v>0</v>
      </c>
      <c r="BM22" s="20">
        <f>AVERAGE(AX48)</f>
        <v>0.33100000000000002</v>
      </c>
      <c r="BN22" s="21">
        <v>0</v>
      </c>
      <c r="BO22" s="20">
        <f>AVERAGE(AZ48)</f>
        <v>5.886116442738324E-2</v>
      </c>
      <c r="BP22" s="21">
        <v>0</v>
      </c>
      <c r="BQ22" s="20">
        <f>AVERAGE(BA48)</f>
        <v>1.2415603900975245</v>
      </c>
      <c r="BR22" s="21">
        <v>0</v>
      </c>
      <c r="BS22" s="22">
        <f>AVERAGE(BB48)</f>
        <v>0.10776439089692104</v>
      </c>
      <c r="BT22" s="21">
        <v>0</v>
      </c>
    </row>
    <row r="23" spans="2:72" ht="13.5" customHeight="1" x14ac:dyDescent="0.2">
      <c r="B23" s="12">
        <v>120</v>
      </c>
      <c r="C23" s="12">
        <v>9.4060000000000006</v>
      </c>
      <c r="D23" s="12">
        <v>120.39192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25.2</v>
      </c>
      <c r="Q23" s="12">
        <v>0.59</v>
      </c>
      <c r="R23" s="12">
        <v>2.61</v>
      </c>
      <c r="S23" s="12">
        <v>44.73</v>
      </c>
      <c r="T23" s="12">
        <v>102.93</v>
      </c>
      <c r="U23" s="12">
        <v>2</v>
      </c>
      <c r="V23" s="12">
        <v>0</v>
      </c>
      <c r="W23" s="12">
        <v>2</v>
      </c>
      <c r="X23" s="12">
        <v>0</v>
      </c>
      <c r="Y23" s="12">
        <v>0</v>
      </c>
      <c r="Z23" s="12">
        <v>2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4.9961000000000002</v>
      </c>
      <c r="AK23" s="12">
        <v>5.8999999999999997E-2</v>
      </c>
      <c r="AL23" s="14">
        <v>0.1605</v>
      </c>
      <c r="AM23" s="14">
        <v>1.9E-3</v>
      </c>
      <c r="AN23" s="14">
        <v>2.3496000000000001</v>
      </c>
      <c r="AO23" s="14">
        <v>2.18E-2</v>
      </c>
      <c r="AP23" s="14">
        <v>0.1779</v>
      </c>
      <c r="AQ23" s="14">
        <v>1.6000000000000001E-3</v>
      </c>
      <c r="AR23" s="14">
        <v>9.2975999999999992</v>
      </c>
      <c r="AS23" s="14">
        <v>5.8599999999999999E-2</v>
      </c>
      <c r="AT23" s="14">
        <v>0.15740000000000001</v>
      </c>
      <c r="AU23" s="14">
        <v>1E-3</v>
      </c>
      <c r="AV23" s="14">
        <v>16.6005</v>
      </c>
      <c r="AW23" s="14">
        <v>0.14560000000000001</v>
      </c>
      <c r="AX23" s="14">
        <v>0.20480000000000001</v>
      </c>
      <c r="AY23" s="14">
        <v>1.8E-3</v>
      </c>
      <c r="AZ23" s="14">
        <v>7.0290044421217682E-2</v>
      </c>
      <c r="BA23" s="14">
        <v>1.3011435832274461</v>
      </c>
      <c r="BB23" s="14">
        <v>0.13086692435118719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0.15920000000000001</v>
      </c>
      <c r="BH23" s="21">
        <v>0</v>
      </c>
      <c r="BI23" s="20">
        <f>AVERAGE(AP46)</f>
        <v>0.17799999999999999</v>
      </c>
      <c r="BJ23" s="21">
        <v>0</v>
      </c>
      <c r="BK23" s="20">
        <f>AVERAGE(AT46)</f>
        <v>0.1555</v>
      </c>
      <c r="BL23" s="21">
        <v>0</v>
      </c>
      <c r="BM23" s="20">
        <f>AVERAGE(AX46)</f>
        <v>0.2049</v>
      </c>
      <c r="BN23" s="21">
        <v>0</v>
      </c>
      <c r="BO23" s="20">
        <f>AVERAGE(AZ46)</f>
        <v>7.0253329851136082E-2</v>
      </c>
      <c r="BP23" s="21">
        <v>0</v>
      </c>
      <c r="BQ23" s="20">
        <f>AVERAGE(BA46)</f>
        <v>1.3176848874598071</v>
      </c>
      <c r="BR23" s="21">
        <v>0</v>
      </c>
      <c r="BS23" s="22">
        <f>AVERAGE(BB46)</f>
        <v>0.13706992230854606</v>
      </c>
      <c r="BT23" s="21">
        <v>0</v>
      </c>
    </row>
    <row r="24" spans="2:72" ht="13.5" customHeight="1" x14ac:dyDescent="0.2">
      <c r="B24" s="12">
        <v>120</v>
      </c>
      <c r="C24" s="12">
        <v>9.4149999999999991</v>
      </c>
      <c r="D24" s="12">
        <v>120.39229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25.2</v>
      </c>
      <c r="Q24" s="12">
        <v>0.59</v>
      </c>
      <c r="R24" s="12">
        <v>2.61</v>
      </c>
      <c r="S24" s="12">
        <v>44.62</v>
      </c>
      <c r="T24" s="12">
        <v>103.03</v>
      </c>
      <c r="U24" s="12">
        <v>2</v>
      </c>
      <c r="V24" s="12">
        <v>0</v>
      </c>
      <c r="W24" s="12">
        <v>2</v>
      </c>
      <c r="X24" s="12">
        <v>0</v>
      </c>
      <c r="Y24" s="12">
        <v>0</v>
      </c>
      <c r="Z24" s="12">
        <v>2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5.1123000000000003</v>
      </c>
      <c r="AK24" s="12">
        <v>1.2699999999999999E-2</v>
      </c>
      <c r="AL24" s="14">
        <v>0.16389999999999999</v>
      </c>
      <c r="AM24" s="14">
        <v>4.0000000000000002E-4</v>
      </c>
      <c r="AN24" s="14">
        <v>2.4371</v>
      </c>
      <c r="AO24" s="14">
        <v>1.35E-2</v>
      </c>
      <c r="AP24" s="14">
        <v>0.1842</v>
      </c>
      <c r="AQ24" s="14">
        <v>1E-3</v>
      </c>
      <c r="AR24" s="14">
        <v>9.5670999999999999</v>
      </c>
      <c r="AS24" s="14">
        <v>0.1109</v>
      </c>
      <c r="AT24" s="14">
        <v>0.16159999999999999</v>
      </c>
      <c r="AU24" s="14">
        <v>1.9E-3</v>
      </c>
      <c r="AV24" s="14">
        <v>17.141300000000001</v>
      </c>
      <c r="AW24" s="14">
        <v>0.20380000000000001</v>
      </c>
      <c r="AX24" s="14">
        <v>0.21110000000000001</v>
      </c>
      <c r="AY24" s="14">
        <v>2.5000000000000001E-3</v>
      </c>
      <c r="AZ24" s="14">
        <v>6.8049582595497107E-2</v>
      </c>
      <c r="BA24" s="14">
        <v>1.3063118811881189</v>
      </c>
      <c r="BB24" s="14">
        <v>0.13281459618996516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0.70450000000000002</v>
      </c>
      <c r="BH24" s="26">
        <v>0</v>
      </c>
      <c r="BI24" s="25">
        <f>AVERAGE(AP51)</f>
        <v>0.69189999999999996</v>
      </c>
      <c r="BJ24" s="26">
        <v>0</v>
      </c>
      <c r="BK24" s="25">
        <f>AVERAGE(AT51)</f>
        <v>0.70569999999999999</v>
      </c>
      <c r="BL24" s="26">
        <v>0</v>
      </c>
      <c r="BM24" s="25">
        <f>AVERAGE(AX51)</f>
        <v>0.67430000000000001</v>
      </c>
      <c r="BN24" s="26">
        <v>0</v>
      </c>
      <c r="BO24" s="25">
        <f>AVERAGE(AZ51)</f>
        <v>-1.2882447665056323E-2</v>
      </c>
      <c r="BP24" s="26">
        <v>0</v>
      </c>
      <c r="BQ24" s="25">
        <f>AVERAGE(BA51)</f>
        <v>0.95550517216947717</v>
      </c>
      <c r="BR24" s="26">
        <v>0</v>
      </c>
      <c r="BS24" s="25">
        <f>AVERAGE(BB51)</f>
        <v>-2.2753623188405788E-2</v>
      </c>
      <c r="BT24" s="26">
        <v>0</v>
      </c>
    </row>
    <row r="25" spans="2:72" ht="13.5" customHeight="1" x14ac:dyDescent="0.2">
      <c r="B25" s="12">
        <v>120</v>
      </c>
      <c r="C25" s="12">
        <v>9.4239999999999995</v>
      </c>
      <c r="D25" s="12">
        <v>120.39267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25.2</v>
      </c>
      <c r="Q25" s="12">
        <v>0.59</v>
      </c>
      <c r="R25" s="12">
        <v>2.61</v>
      </c>
      <c r="S25" s="12">
        <v>44.51</v>
      </c>
      <c r="T25" s="12">
        <v>103.13</v>
      </c>
      <c r="U25" s="12">
        <v>2</v>
      </c>
      <c r="V25" s="12">
        <v>0</v>
      </c>
      <c r="W25" s="12">
        <v>2</v>
      </c>
      <c r="X25" s="12">
        <v>0</v>
      </c>
      <c r="Y25" s="12">
        <v>0</v>
      </c>
      <c r="Z25" s="12">
        <v>2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5.0293000000000001</v>
      </c>
      <c r="AK25" s="12">
        <v>6.59E-2</v>
      </c>
      <c r="AL25" s="14">
        <v>0.16089999999999999</v>
      </c>
      <c r="AM25" s="14">
        <v>2.0999999999999999E-3</v>
      </c>
      <c r="AN25" s="14">
        <v>2.3856000000000002</v>
      </c>
      <c r="AO25" s="14">
        <v>2.6599999999999999E-2</v>
      </c>
      <c r="AP25" s="14">
        <v>0.18</v>
      </c>
      <c r="AQ25" s="14">
        <v>2E-3</v>
      </c>
      <c r="AR25" s="14">
        <v>9.4527000000000001</v>
      </c>
      <c r="AS25" s="14">
        <v>7.1499999999999994E-2</v>
      </c>
      <c r="AT25" s="14">
        <v>0.15939999999999999</v>
      </c>
      <c r="AU25" s="14">
        <v>1.1999999999999999E-3</v>
      </c>
      <c r="AV25" s="14">
        <v>16.816800000000001</v>
      </c>
      <c r="AW25" s="14">
        <v>0.20380000000000001</v>
      </c>
      <c r="AX25" s="14">
        <v>0.20669999999999999</v>
      </c>
      <c r="AY25" s="14">
        <v>2.5000000000000001E-3</v>
      </c>
      <c r="AZ25" s="14">
        <v>6.9045771916214124E-2</v>
      </c>
      <c r="BA25" s="14">
        <v>1.2967377666248432</v>
      </c>
      <c r="BB25" s="14">
        <v>0.12919967222070475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1.0050999999999999</v>
      </c>
      <c r="BH25" s="16">
        <f>STDEV(AL52:AL54)/SQRT(BF25)</f>
        <v>4.3878620458411219E-3</v>
      </c>
      <c r="BI25" s="27">
        <f>AVERAGE(AP52:AP54)</f>
        <v>1.0049666666666666</v>
      </c>
      <c r="BJ25" s="16">
        <f>STDEV(AP52:AP54)/SQRT(BF25)</f>
        <v>4.416761005281781E-3</v>
      </c>
      <c r="BK25" s="27">
        <f>AVERAGE(AT52:AT54)</f>
        <v>1.0050999999999999</v>
      </c>
      <c r="BL25" s="16">
        <f>STDEV(AT52:AT54)/SQRT(BF25)</f>
        <v>4.3878620458411219E-3</v>
      </c>
      <c r="BM25" s="27">
        <f>AVERAGE(AX52:AX54)</f>
        <v>1.0049666666666666</v>
      </c>
      <c r="BN25" s="16">
        <f>STDEV(AX52:AX54)/SQRT(BF25)</f>
        <v>4.416761005281781E-3</v>
      </c>
      <c r="BO25" s="27">
        <f>AVERAGE(AZ52:AZ54)</f>
        <v>0.71956490370891191</v>
      </c>
      <c r="BP25" s="16">
        <f>STDEV(AZ52:AZ54)/SQRT(BF25)</f>
        <v>3.7216026155816528E-4</v>
      </c>
      <c r="BQ25" s="27">
        <f>AVERAGE(BA52:BA54)</f>
        <v>1.3726347509658148</v>
      </c>
      <c r="BR25" s="16">
        <f>STDEV(BA52:BA54)/SQRT(BF25)</f>
        <v>2.8316110591600952E-3</v>
      </c>
      <c r="BS25" s="27">
        <f>AVERAGE(BB52:BB54)</f>
        <v>0.15705285425665674</v>
      </c>
      <c r="BT25" s="16">
        <f>STDEV(BB52:BB54)/SQRT(BF25)</f>
        <v>1.0049436204361739E-3</v>
      </c>
    </row>
    <row r="26" spans="2:72" ht="13.5" customHeight="1" x14ac:dyDescent="0.2">
      <c r="B26" s="12">
        <v>120</v>
      </c>
      <c r="C26" s="12">
        <v>9.6240000000000006</v>
      </c>
      <c r="D26" s="12">
        <v>120.401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25.2</v>
      </c>
      <c r="Q26" s="12">
        <v>0.59</v>
      </c>
      <c r="R26" s="12">
        <v>2.61</v>
      </c>
      <c r="S26" s="12">
        <v>42.07</v>
      </c>
      <c r="T26" s="12">
        <v>105.42</v>
      </c>
      <c r="U26" s="12">
        <v>2</v>
      </c>
      <c r="V26" s="12">
        <v>0</v>
      </c>
      <c r="W26" s="12">
        <v>2</v>
      </c>
      <c r="X26" s="12">
        <v>0</v>
      </c>
      <c r="Y26" s="12">
        <v>0</v>
      </c>
      <c r="Z26" s="12">
        <v>2</v>
      </c>
      <c r="AA26" s="12">
        <v>180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5.6279000000000003</v>
      </c>
      <c r="AK26" s="12">
        <v>8.0399999999999999E-2</v>
      </c>
      <c r="AL26" s="14">
        <v>0.17249999999999999</v>
      </c>
      <c r="AM26" s="14">
        <v>2.5000000000000001E-3</v>
      </c>
      <c r="AN26" s="14">
        <v>2.6671999999999998</v>
      </c>
      <c r="AO26" s="14">
        <v>3.3700000000000001E-2</v>
      </c>
      <c r="AP26" s="14">
        <v>0.1923</v>
      </c>
      <c r="AQ26" s="14">
        <v>2.3999999999999998E-3</v>
      </c>
      <c r="AR26" s="14">
        <v>10.429</v>
      </c>
      <c r="AS26" s="14">
        <v>1.8E-3</v>
      </c>
      <c r="AT26" s="14">
        <v>0.16819999999999999</v>
      </c>
      <c r="AU26" s="14">
        <v>0</v>
      </c>
      <c r="AV26" s="14">
        <v>18.601400000000002</v>
      </c>
      <c r="AW26" s="14">
        <v>2.9100000000000001E-2</v>
      </c>
      <c r="AX26" s="14">
        <v>0.219</v>
      </c>
      <c r="AY26" s="14">
        <v>2.9999999999999997E-4</v>
      </c>
      <c r="AZ26" s="14">
        <v>6.4916119620714807E-2</v>
      </c>
      <c r="BA26" s="14">
        <v>1.3020214030915578</v>
      </c>
      <c r="BB26" s="14">
        <v>0.13119834710743805</v>
      </c>
      <c r="BC26" s="15"/>
    </row>
    <row r="27" spans="2:72" ht="13.5" customHeight="1" x14ac:dyDescent="0.2">
      <c r="B27" s="12">
        <v>120</v>
      </c>
      <c r="C27" s="12">
        <v>9.6129999999999995</v>
      </c>
      <c r="D27" s="12">
        <v>120.40054000000001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25.2</v>
      </c>
      <c r="Q27" s="12">
        <v>0.59</v>
      </c>
      <c r="R27" s="12">
        <v>2.61</v>
      </c>
      <c r="S27" s="12">
        <v>42.21</v>
      </c>
      <c r="T27" s="12">
        <v>105.29</v>
      </c>
      <c r="U27" s="12">
        <v>2</v>
      </c>
      <c r="V27" s="12">
        <v>0</v>
      </c>
      <c r="W27" s="12">
        <v>2</v>
      </c>
      <c r="X27" s="12">
        <v>0</v>
      </c>
      <c r="Y27" s="12">
        <v>0</v>
      </c>
      <c r="Z27" s="12">
        <v>2</v>
      </c>
      <c r="AA27" s="12">
        <v>180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5.7201000000000004</v>
      </c>
      <c r="AK27" s="12">
        <v>8.9200000000000002E-2</v>
      </c>
      <c r="AL27" s="14">
        <v>0.1757</v>
      </c>
      <c r="AM27" s="14">
        <v>2.7000000000000001E-3</v>
      </c>
      <c r="AN27" s="14">
        <v>2.7105999999999999</v>
      </c>
      <c r="AO27" s="14">
        <v>4.0500000000000001E-2</v>
      </c>
      <c r="AP27" s="14">
        <v>0.19589999999999999</v>
      </c>
      <c r="AQ27" s="14">
        <v>2.8999999999999998E-3</v>
      </c>
      <c r="AR27" s="14">
        <v>10.544700000000001</v>
      </c>
      <c r="AS27" s="14">
        <v>1.3899999999999999E-2</v>
      </c>
      <c r="AT27" s="14">
        <v>0.17050000000000001</v>
      </c>
      <c r="AU27" s="14">
        <v>2.0000000000000001E-4</v>
      </c>
      <c r="AV27" s="14">
        <v>18.944600000000001</v>
      </c>
      <c r="AW27" s="14">
        <v>0.1643</v>
      </c>
      <c r="AX27" s="14">
        <v>0.2235</v>
      </c>
      <c r="AY27" s="14">
        <v>1.9E-3</v>
      </c>
      <c r="AZ27" s="14">
        <v>6.5808297567954255E-2</v>
      </c>
      <c r="BA27" s="14">
        <v>1.3108504398826979</v>
      </c>
      <c r="BB27" s="14">
        <v>0.13451776649746189</v>
      </c>
      <c r="BC27" s="15"/>
      <c r="BD27" s="28"/>
    </row>
    <row r="28" spans="2:72" ht="13.5" customHeight="1" x14ac:dyDescent="0.2">
      <c r="B28" s="12">
        <v>120</v>
      </c>
      <c r="C28" s="12">
        <v>9.6020000000000003</v>
      </c>
      <c r="D28" s="12">
        <v>120.40008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25.2</v>
      </c>
      <c r="Q28" s="12">
        <v>0.59</v>
      </c>
      <c r="R28" s="12">
        <v>2.61</v>
      </c>
      <c r="S28" s="12">
        <v>42.34</v>
      </c>
      <c r="T28" s="12">
        <v>105.16</v>
      </c>
      <c r="U28" s="12">
        <v>2</v>
      </c>
      <c r="V28" s="12">
        <v>0</v>
      </c>
      <c r="W28" s="12">
        <v>2</v>
      </c>
      <c r="X28" s="12">
        <v>0</v>
      </c>
      <c r="Y28" s="12">
        <v>0</v>
      </c>
      <c r="Z28" s="12">
        <v>2</v>
      </c>
      <c r="AA28" s="12">
        <v>180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5.5186000000000002</v>
      </c>
      <c r="AK28" s="12">
        <v>0.1231</v>
      </c>
      <c r="AL28" s="14">
        <v>0.1699</v>
      </c>
      <c r="AM28" s="14">
        <v>3.8E-3</v>
      </c>
      <c r="AN28" s="14">
        <v>2.6069</v>
      </c>
      <c r="AO28" s="14">
        <v>5.6899999999999999E-2</v>
      </c>
      <c r="AP28" s="14">
        <v>0.18890000000000001</v>
      </c>
      <c r="AQ28" s="14">
        <v>4.1000000000000003E-3</v>
      </c>
      <c r="AR28" s="14">
        <v>10.2439</v>
      </c>
      <c r="AS28" s="14">
        <v>0.219</v>
      </c>
      <c r="AT28" s="14">
        <v>0.16600000000000001</v>
      </c>
      <c r="AU28" s="14">
        <v>3.5000000000000001E-3</v>
      </c>
      <c r="AV28" s="14">
        <v>18.3186</v>
      </c>
      <c r="AW28" s="14">
        <v>0.46589999999999998</v>
      </c>
      <c r="AX28" s="14">
        <v>0.2167</v>
      </c>
      <c r="AY28" s="14">
        <v>5.4999999999999997E-3</v>
      </c>
      <c r="AZ28" s="14">
        <v>6.8540433925049285E-2</v>
      </c>
      <c r="BA28" s="14">
        <v>1.3054216867469879</v>
      </c>
      <c r="BB28" s="14">
        <v>0.13247974915077082</v>
      </c>
      <c r="BC28" s="15"/>
      <c r="BD28" s="28"/>
    </row>
    <row r="29" spans="2:72" ht="13.5" customHeight="1" x14ac:dyDescent="0.2">
      <c r="B29" s="12">
        <v>120</v>
      </c>
      <c r="C29" s="12">
        <v>9.59</v>
      </c>
      <c r="D29" s="12">
        <v>120.39958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25.2</v>
      </c>
      <c r="Q29" s="12">
        <v>0.59</v>
      </c>
      <c r="R29" s="12">
        <v>2.61</v>
      </c>
      <c r="S29" s="12">
        <v>42.49</v>
      </c>
      <c r="T29" s="12">
        <v>105.02</v>
      </c>
      <c r="U29" s="12">
        <v>2</v>
      </c>
      <c r="V29" s="12">
        <v>0</v>
      </c>
      <c r="W29" s="12">
        <v>2</v>
      </c>
      <c r="X29" s="12">
        <v>0</v>
      </c>
      <c r="Y29" s="12">
        <v>0</v>
      </c>
      <c r="Z29" s="12">
        <v>2</v>
      </c>
      <c r="AA29" s="12">
        <v>180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5.4348000000000001</v>
      </c>
      <c r="AK29" s="12">
        <v>0.1041</v>
      </c>
      <c r="AL29" s="14">
        <v>0.1678</v>
      </c>
      <c r="AM29" s="14">
        <v>3.2000000000000002E-3</v>
      </c>
      <c r="AN29" s="14">
        <v>2.5861999999999998</v>
      </c>
      <c r="AO29" s="14">
        <v>4.5400000000000003E-2</v>
      </c>
      <c r="AP29" s="14">
        <v>0.18790000000000001</v>
      </c>
      <c r="AQ29" s="14">
        <v>3.3E-3</v>
      </c>
      <c r="AR29" s="14">
        <v>10.134399999999999</v>
      </c>
      <c r="AS29" s="14">
        <v>6.1199999999999997E-2</v>
      </c>
      <c r="AT29" s="14">
        <v>0.16470000000000001</v>
      </c>
      <c r="AU29" s="14">
        <v>1E-3</v>
      </c>
      <c r="AV29" s="14">
        <v>18.098099999999999</v>
      </c>
      <c r="AW29" s="14">
        <v>0.14979999999999999</v>
      </c>
      <c r="AX29" s="14">
        <v>0.21460000000000001</v>
      </c>
      <c r="AY29" s="14">
        <v>1.8E-3</v>
      </c>
      <c r="AZ29" s="14">
        <v>6.633540372670807E-2</v>
      </c>
      <c r="BA29" s="14">
        <v>1.3029751062537946</v>
      </c>
      <c r="BB29" s="14">
        <v>0.13155813340363828</v>
      </c>
      <c r="BC29" s="15"/>
      <c r="BD29" s="28"/>
    </row>
    <row r="30" spans="2:72" ht="13.5" customHeight="1" x14ac:dyDescent="0.2">
      <c r="B30" s="12">
        <v>120</v>
      </c>
      <c r="C30" s="12">
        <v>9.58</v>
      </c>
      <c r="D30" s="12">
        <v>120.39917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25.2</v>
      </c>
      <c r="Q30" s="12">
        <v>0.59</v>
      </c>
      <c r="R30" s="12">
        <v>2.61</v>
      </c>
      <c r="S30" s="12">
        <v>42.61</v>
      </c>
      <c r="T30" s="12">
        <v>104.9</v>
      </c>
      <c r="U30" s="12">
        <v>2</v>
      </c>
      <c r="V30" s="12">
        <v>0</v>
      </c>
      <c r="W30" s="12">
        <v>2</v>
      </c>
      <c r="X30" s="12">
        <v>0</v>
      </c>
      <c r="Y30" s="12">
        <v>0</v>
      </c>
      <c r="Z30" s="12">
        <v>2</v>
      </c>
      <c r="AA30" s="12">
        <v>180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5.3635000000000002</v>
      </c>
      <c r="AK30" s="12">
        <v>0.1071</v>
      </c>
      <c r="AL30" s="14">
        <v>0.16589999999999999</v>
      </c>
      <c r="AM30" s="14">
        <v>3.3E-3</v>
      </c>
      <c r="AN30" s="14">
        <v>2.5571000000000002</v>
      </c>
      <c r="AO30" s="14">
        <v>5.21E-2</v>
      </c>
      <c r="AP30" s="14">
        <v>0.1862</v>
      </c>
      <c r="AQ30" s="14">
        <v>3.8E-3</v>
      </c>
      <c r="AR30" s="14">
        <v>9.9837000000000007</v>
      </c>
      <c r="AS30" s="14">
        <v>0.27539999999999998</v>
      </c>
      <c r="AT30" s="14">
        <v>0.16259999999999999</v>
      </c>
      <c r="AU30" s="14">
        <v>4.4999999999999997E-3</v>
      </c>
      <c r="AV30" s="14">
        <v>17.8963</v>
      </c>
      <c r="AW30" s="14">
        <v>0.4264</v>
      </c>
      <c r="AX30" s="14">
        <v>0.2127</v>
      </c>
      <c r="AY30" s="14">
        <v>5.1000000000000004E-3</v>
      </c>
      <c r="AZ30" s="14">
        <v>6.6432689897217331E-2</v>
      </c>
      <c r="BA30" s="14">
        <v>1.3081180811808117</v>
      </c>
      <c r="BB30" s="14">
        <v>0.13349320543565152</v>
      </c>
      <c r="BC30" s="15"/>
      <c r="BD30" s="28"/>
      <c r="BF30" s="29" t="s">
        <v>175</v>
      </c>
    </row>
    <row r="31" spans="2:72" ht="13.5" customHeight="1" x14ac:dyDescent="0.2">
      <c r="B31" s="12">
        <v>120</v>
      </c>
      <c r="C31" s="12">
        <v>9.5690000000000008</v>
      </c>
      <c r="D31" s="12">
        <v>120.39870999999999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25.2</v>
      </c>
      <c r="Q31" s="12">
        <v>0.59</v>
      </c>
      <c r="R31" s="12">
        <v>2.61</v>
      </c>
      <c r="S31" s="12">
        <v>42.74</v>
      </c>
      <c r="T31" s="12">
        <v>104.78</v>
      </c>
      <c r="U31" s="12">
        <v>2</v>
      </c>
      <c r="V31" s="12">
        <v>0</v>
      </c>
      <c r="W31" s="12">
        <v>2</v>
      </c>
      <c r="X31" s="12">
        <v>0</v>
      </c>
      <c r="Y31" s="12">
        <v>0</v>
      </c>
      <c r="Z31" s="12">
        <v>2</v>
      </c>
      <c r="AA31" s="12">
        <v>180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5.3967999999999998</v>
      </c>
      <c r="AK31" s="12">
        <v>6.6100000000000006E-2</v>
      </c>
      <c r="AL31" s="14">
        <v>0.1673</v>
      </c>
      <c r="AM31" s="14">
        <v>2E-3</v>
      </c>
      <c r="AN31" s="14">
        <v>2.5724</v>
      </c>
      <c r="AO31" s="14">
        <v>2.5700000000000001E-2</v>
      </c>
      <c r="AP31" s="14">
        <v>0.18779999999999999</v>
      </c>
      <c r="AQ31" s="14">
        <v>1.9E-3</v>
      </c>
      <c r="AR31" s="14">
        <v>10.049899999999999</v>
      </c>
      <c r="AS31" s="14">
        <v>7.51E-2</v>
      </c>
      <c r="AT31" s="14">
        <v>0.16400000000000001</v>
      </c>
      <c r="AU31" s="14">
        <v>1.1999999999999999E-3</v>
      </c>
      <c r="AV31" s="14">
        <v>18.037800000000001</v>
      </c>
      <c r="AW31" s="14">
        <v>9.7799999999999998E-2</v>
      </c>
      <c r="AX31" s="14">
        <v>0.21490000000000001</v>
      </c>
      <c r="AY31" s="14">
        <v>1.1999999999999999E-3</v>
      </c>
      <c r="AZ31" s="14">
        <v>6.7295753662776292E-2</v>
      </c>
      <c r="BA31" s="14">
        <v>1.3103658536585365</v>
      </c>
      <c r="BB31" s="14">
        <v>0.1343362364740037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120</v>
      </c>
      <c r="C32" s="12">
        <v>9.5609999999999999</v>
      </c>
      <c r="D32" s="12">
        <v>120.39837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25.2</v>
      </c>
      <c r="Q32" s="12">
        <v>0.59</v>
      </c>
      <c r="R32" s="12">
        <v>2.61</v>
      </c>
      <c r="S32" s="12">
        <v>42.84</v>
      </c>
      <c r="T32" s="12">
        <v>104.68</v>
      </c>
      <c r="U32" s="12">
        <v>2</v>
      </c>
      <c r="V32" s="12">
        <v>0</v>
      </c>
      <c r="W32" s="12">
        <v>2</v>
      </c>
      <c r="X32" s="12">
        <v>0</v>
      </c>
      <c r="Y32" s="12">
        <v>0</v>
      </c>
      <c r="Z32" s="12">
        <v>2</v>
      </c>
      <c r="AA32" s="12">
        <v>180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5.4210000000000003</v>
      </c>
      <c r="AK32" s="12">
        <v>4.19E-2</v>
      </c>
      <c r="AL32" s="14">
        <v>0.16839999999999999</v>
      </c>
      <c r="AM32" s="14">
        <v>1.2999999999999999E-3</v>
      </c>
      <c r="AN32" s="14">
        <v>2.5823999999999998</v>
      </c>
      <c r="AO32" s="14">
        <v>1.6799999999999999E-2</v>
      </c>
      <c r="AP32" s="14">
        <v>0.18890000000000001</v>
      </c>
      <c r="AQ32" s="14">
        <v>1.1999999999999999E-3</v>
      </c>
      <c r="AR32" s="14">
        <v>10.180400000000001</v>
      </c>
      <c r="AS32" s="14">
        <v>5.6300000000000003E-2</v>
      </c>
      <c r="AT32" s="14">
        <v>0.16650000000000001</v>
      </c>
      <c r="AU32" s="14">
        <v>8.9999999999999998E-4</v>
      </c>
      <c r="AV32" s="14">
        <v>18.227</v>
      </c>
      <c r="AW32" s="14">
        <v>4.99E-2</v>
      </c>
      <c r="AX32" s="14">
        <v>0.2175</v>
      </c>
      <c r="AY32" s="14">
        <v>5.9999999999999995E-4</v>
      </c>
      <c r="AZ32" s="14">
        <v>7.0374015748031468E-2</v>
      </c>
      <c r="BA32" s="14">
        <v>1.3063063063063063</v>
      </c>
      <c r="BB32" s="14">
        <v>0.13281249999999997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120</v>
      </c>
      <c r="C33" s="12">
        <v>9.5530000000000008</v>
      </c>
      <c r="D33" s="12">
        <v>120.39803999999999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25.2</v>
      </c>
      <c r="Q33" s="12">
        <v>0.59</v>
      </c>
      <c r="R33" s="12">
        <v>2.61</v>
      </c>
      <c r="S33" s="12">
        <v>42.94</v>
      </c>
      <c r="T33" s="12">
        <v>104.59</v>
      </c>
      <c r="U33" s="12">
        <v>2</v>
      </c>
      <c r="V33" s="12">
        <v>0</v>
      </c>
      <c r="W33" s="12">
        <v>2</v>
      </c>
      <c r="X33" s="12">
        <v>0</v>
      </c>
      <c r="Y33" s="12">
        <v>0</v>
      </c>
      <c r="Z33" s="12">
        <v>2</v>
      </c>
      <c r="AA33" s="12">
        <v>180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5.5362999999999998</v>
      </c>
      <c r="AK33" s="12">
        <v>3.0200000000000001E-2</v>
      </c>
      <c r="AL33" s="14">
        <v>0.17219999999999999</v>
      </c>
      <c r="AM33" s="14">
        <v>8.9999999999999998E-4</v>
      </c>
      <c r="AN33" s="14">
        <v>2.645</v>
      </c>
      <c r="AO33" s="14">
        <v>2.29E-2</v>
      </c>
      <c r="AP33" s="14">
        <v>0.1938</v>
      </c>
      <c r="AQ33" s="14">
        <v>1.6999999999999999E-3</v>
      </c>
      <c r="AR33" s="14">
        <v>10.4312</v>
      </c>
      <c r="AS33" s="14">
        <v>2.1000000000000001E-2</v>
      </c>
      <c r="AT33" s="14">
        <v>0.1709</v>
      </c>
      <c r="AU33" s="14">
        <v>2.9999999999999997E-4</v>
      </c>
      <c r="AV33" s="14">
        <v>18.682600000000001</v>
      </c>
      <c r="AW33" s="14">
        <v>0.1061</v>
      </c>
      <c r="AX33" s="14">
        <v>0.2233</v>
      </c>
      <c r="AY33" s="14">
        <v>1.2999999999999999E-3</v>
      </c>
      <c r="AZ33" s="14">
        <v>7.0726444497722363E-2</v>
      </c>
      <c r="BA33" s="14">
        <v>1.3066120538326507</v>
      </c>
      <c r="BB33" s="14">
        <v>0.13292744799594117</v>
      </c>
      <c r="BC33" s="15"/>
      <c r="BD33" s="28"/>
    </row>
    <row r="34" spans="2:64" ht="13.5" customHeight="1" x14ac:dyDescent="0.2">
      <c r="B34" s="12">
        <v>120</v>
      </c>
      <c r="C34" s="12">
        <v>9.6449999999999996</v>
      </c>
      <c r="D34" s="12">
        <v>120.40188000000001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25.2</v>
      </c>
      <c r="Q34" s="12">
        <v>0.59</v>
      </c>
      <c r="R34" s="12">
        <v>2.61</v>
      </c>
      <c r="S34" s="12">
        <v>41.82</v>
      </c>
      <c r="T34" s="12">
        <v>105.67</v>
      </c>
      <c r="U34" s="12">
        <v>2</v>
      </c>
      <c r="V34" s="12">
        <v>0</v>
      </c>
      <c r="W34" s="12">
        <v>2</v>
      </c>
      <c r="X34" s="12">
        <v>0</v>
      </c>
      <c r="Y34" s="12">
        <v>0</v>
      </c>
      <c r="Z34" s="12">
        <v>2</v>
      </c>
      <c r="AA34" s="12">
        <v>180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5.4165999999999999</v>
      </c>
      <c r="AK34" s="12">
        <v>9.1000000000000004E-3</v>
      </c>
      <c r="AL34" s="14">
        <v>0.1653</v>
      </c>
      <c r="AM34" s="14">
        <v>2.9999999999999997E-4</v>
      </c>
      <c r="AN34" s="14">
        <v>2.5571999999999999</v>
      </c>
      <c r="AO34" s="14">
        <v>8.0000000000000004E-4</v>
      </c>
      <c r="AP34" s="14">
        <v>0.1835</v>
      </c>
      <c r="AQ34" s="14">
        <v>1E-4</v>
      </c>
      <c r="AR34" s="14">
        <v>10.150499999999999</v>
      </c>
      <c r="AS34" s="14">
        <v>5.5899999999999998E-2</v>
      </c>
      <c r="AT34" s="14">
        <v>0.16289999999999999</v>
      </c>
      <c r="AU34" s="14">
        <v>8.9999999999999998E-4</v>
      </c>
      <c r="AV34" s="14">
        <v>18.098099999999999</v>
      </c>
      <c r="AW34" s="14">
        <v>0.104</v>
      </c>
      <c r="AX34" s="14">
        <v>0.21210000000000001</v>
      </c>
      <c r="AY34" s="14">
        <v>1.1999999999999999E-3</v>
      </c>
      <c r="AZ34" s="14">
        <v>7.2295247724974754E-2</v>
      </c>
      <c r="BA34" s="14">
        <v>1.3020257826887662</v>
      </c>
      <c r="BB34" s="14">
        <v>0.13120000000000007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120</v>
      </c>
      <c r="C35" s="12">
        <v>9.6530000000000005</v>
      </c>
      <c r="D35" s="12">
        <v>120.40221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25.2</v>
      </c>
      <c r="Q35" s="12">
        <v>0.59</v>
      </c>
      <c r="R35" s="12">
        <v>2.61</v>
      </c>
      <c r="S35" s="12">
        <v>41.72</v>
      </c>
      <c r="T35" s="12">
        <v>105.77</v>
      </c>
      <c r="U35" s="12">
        <v>2</v>
      </c>
      <c r="V35" s="12">
        <v>0</v>
      </c>
      <c r="W35" s="12">
        <v>2</v>
      </c>
      <c r="X35" s="12">
        <v>0</v>
      </c>
      <c r="Y35" s="12">
        <v>0</v>
      </c>
      <c r="Z35" s="12">
        <v>2</v>
      </c>
      <c r="AA35" s="12">
        <v>180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5.6738999999999997</v>
      </c>
      <c r="AK35" s="12">
        <v>7.1099999999999997E-2</v>
      </c>
      <c r="AL35" s="14">
        <v>0.17280000000000001</v>
      </c>
      <c r="AM35" s="14">
        <v>2.2000000000000001E-3</v>
      </c>
      <c r="AN35" s="14">
        <v>2.6764000000000001</v>
      </c>
      <c r="AO35" s="14">
        <v>3.44E-2</v>
      </c>
      <c r="AP35" s="14">
        <v>0.19170000000000001</v>
      </c>
      <c r="AQ35" s="14">
        <v>2.5000000000000001E-3</v>
      </c>
      <c r="AR35" s="14">
        <v>10.647500000000001</v>
      </c>
      <c r="AS35" s="14">
        <v>0.26419999999999999</v>
      </c>
      <c r="AT35" s="14">
        <v>0.1706</v>
      </c>
      <c r="AU35" s="14">
        <v>4.1999999999999997E-3</v>
      </c>
      <c r="AV35" s="14">
        <v>18.811499999999999</v>
      </c>
      <c r="AW35" s="14">
        <v>0.38479999999999998</v>
      </c>
      <c r="AX35" s="14">
        <v>0.22009999999999999</v>
      </c>
      <c r="AY35" s="14">
        <v>4.4999999999999997E-3</v>
      </c>
      <c r="AZ35" s="14">
        <v>6.8965517241379268E-2</v>
      </c>
      <c r="BA35" s="14">
        <v>1.2901524032825322</v>
      </c>
      <c r="BB35" s="14">
        <v>0.1266956744305093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120</v>
      </c>
      <c r="C36" s="12">
        <v>9.6630000000000003</v>
      </c>
      <c r="D36" s="12">
        <v>120.40262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25.2</v>
      </c>
      <c r="Q36" s="12">
        <v>0.59</v>
      </c>
      <c r="R36" s="12">
        <v>2.61</v>
      </c>
      <c r="S36" s="12">
        <v>41.6</v>
      </c>
      <c r="T36" s="12">
        <v>105.89</v>
      </c>
      <c r="U36" s="12">
        <v>2</v>
      </c>
      <c r="V36" s="12">
        <v>0</v>
      </c>
      <c r="W36" s="12">
        <v>2</v>
      </c>
      <c r="X36" s="12">
        <v>0</v>
      </c>
      <c r="Y36" s="12">
        <v>0</v>
      </c>
      <c r="Z36" s="12">
        <v>2</v>
      </c>
      <c r="AA36" s="12">
        <v>180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5.5125000000000002</v>
      </c>
      <c r="AK36" s="12">
        <v>7.9500000000000001E-2</v>
      </c>
      <c r="AL36" s="14">
        <v>0.1676</v>
      </c>
      <c r="AM36" s="14">
        <v>2.3999999999999998E-3</v>
      </c>
      <c r="AN36" s="14">
        <v>2.6200999999999999</v>
      </c>
      <c r="AO36" s="14">
        <v>2.7199999999999998E-2</v>
      </c>
      <c r="AP36" s="14">
        <v>0.18720000000000001</v>
      </c>
      <c r="AQ36" s="14">
        <v>1.9E-3</v>
      </c>
      <c r="AR36" s="14">
        <v>10.315</v>
      </c>
      <c r="AS36" s="14">
        <v>2.1899999999999999E-2</v>
      </c>
      <c r="AT36" s="14">
        <v>0.16489999999999999</v>
      </c>
      <c r="AU36" s="14">
        <v>4.0000000000000002E-4</v>
      </c>
      <c r="AV36" s="14">
        <v>18.399699999999999</v>
      </c>
      <c r="AW36" s="14">
        <v>3.1199999999999999E-2</v>
      </c>
      <c r="AX36" s="14">
        <v>0.21479999999999999</v>
      </c>
      <c r="AY36" s="14">
        <v>4.0000000000000002E-4</v>
      </c>
      <c r="AZ36" s="14">
        <v>6.8656716417910407E-2</v>
      </c>
      <c r="BA36" s="14">
        <v>1.3026076409945422</v>
      </c>
      <c r="BB36" s="14">
        <v>0.13141954174348169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120</v>
      </c>
      <c r="C37" s="12">
        <v>9.673</v>
      </c>
      <c r="D37" s="12">
        <v>120.40304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25.2</v>
      </c>
      <c r="Q37" s="12">
        <v>0.59</v>
      </c>
      <c r="R37" s="12">
        <v>2.61</v>
      </c>
      <c r="S37" s="12">
        <v>41.48</v>
      </c>
      <c r="T37" s="12">
        <v>106.01</v>
      </c>
      <c r="U37" s="12">
        <v>2</v>
      </c>
      <c r="V37" s="12">
        <v>0</v>
      </c>
      <c r="W37" s="12">
        <v>2</v>
      </c>
      <c r="X37" s="12">
        <v>0</v>
      </c>
      <c r="Y37" s="12">
        <v>0</v>
      </c>
      <c r="Z37" s="12">
        <v>2</v>
      </c>
      <c r="AA37" s="12">
        <v>180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5.5500999999999996</v>
      </c>
      <c r="AK37" s="12">
        <v>0.127</v>
      </c>
      <c r="AL37" s="14">
        <v>0.16830000000000001</v>
      </c>
      <c r="AM37" s="14">
        <v>3.8999999999999998E-3</v>
      </c>
      <c r="AN37" s="14">
        <v>2.6412</v>
      </c>
      <c r="AO37" s="14">
        <v>6.5699999999999995E-2</v>
      </c>
      <c r="AP37" s="14">
        <v>0.1883</v>
      </c>
      <c r="AQ37" s="14">
        <v>4.7000000000000002E-3</v>
      </c>
      <c r="AR37" s="14">
        <v>10.399900000000001</v>
      </c>
      <c r="AS37" s="14">
        <v>0.29899999999999999</v>
      </c>
      <c r="AT37" s="14">
        <v>0.16589999999999999</v>
      </c>
      <c r="AU37" s="14">
        <v>4.7999999999999996E-3</v>
      </c>
      <c r="AV37" s="14">
        <v>18.576499999999999</v>
      </c>
      <c r="AW37" s="14">
        <v>0.495</v>
      </c>
      <c r="AX37" s="14">
        <v>0.21640000000000001</v>
      </c>
      <c r="AY37" s="14">
        <v>5.7999999999999996E-3</v>
      </c>
      <c r="AZ37" s="14">
        <v>6.9434148752162125E-2</v>
      </c>
      <c r="BA37" s="14">
        <v>1.304400241109102</v>
      </c>
      <c r="BB37" s="14">
        <v>0.1320952131833639</v>
      </c>
      <c r="BC37" s="15"/>
      <c r="BD37" s="28"/>
      <c r="BG37" s="30">
        <v>2</v>
      </c>
    </row>
    <row r="38" spans="2:64" ht="13.5" customHeight="1" x14ac:dyDescent="0.2">
      <c r="B38" s="12">
        <v>120</v>
      </c>
      <c r="C38" s="12">
        <v>9.6869999999999994</v>
      </c>
      <c r="D38" s="12">
        <v>120.40363000000001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25.2</v>
      </c>
      <c r="Q38" s="12">
        <v>0.59</v>
      </c>
      <c r="R38" s="12">
        <v>2.61</v>
      </c>
      <c r="S38" s="12">
        <v>41.31</v>
      </c>
      <c r="T38" s="12">
        <v>106.18</v>
      </c>
      <c r="U38" s="12">
        <v>2</v>
      </c>
      <c r="V38" s="12">
        <v>0</v>
      </c>
      <c r="W38" s="12">
        <v>2</v>
      </c>
      <c r="X38" s="12">
        <v>0</v>
      </c>
      <c r="Y38" s="12">
        <v>0</v>
      </c>
      <c r="Z38" s="12">
        <v>2</v>
      </c>
      <c r="AA38" s="12">
        <v>180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5.4542000000000002</v>
      </c>
      <c r="AK38" s="12">
        <v>1.38E-2</v>
      </c>
      <c r="AL38" s="14">
        <v>0.16500000000000001</v>
      </c>
      <c r="AM38" s="14">
        <v>4.0000000000000002E-4</v>
      </c>
      <c r="AN38" s="14">
        <v>2.6034000000000002</v>
      </c>
      <c r="AO38" s="14">
        <v>1.7600000000000001E-2</v>
      </c>
      <c r="AP38" s="14">
        <v>0.185</v>
      </c>
      <c r="AQ38" s="14">
        <v>1.2999999999999999E-3</v>
      </c>
      <c r="AR38" s="14">
        <v>10.2247</v>
      </c>
      <c r="AS38" s="14">
        <v>7.3800000000000004E-2</v>
      </c>
      <c r="AT38" s="14">
        <v>0.16259999999999999</v>
      </c>
      <c r="AU38" s="14">
        <v>1.1999999999999999E-3</v>
      </c>
      <c r="AV38" s="14">
        <v>18.345600000000001</v>
      </c>
      <c r="AW38" s="14">
        <v>6.1999999999999998E-3</v>
      </c>
      <c r="AX38" s="14">
        <v>0.21310000000000001</v>
      </c>
      <c r="AY38" s="14">
        <v>1E-4</v>
      </c>
      <c r="AZ38" s="14">
        <v>7.058528008038184E-2</v>
      </c>
      <c r="BA38" s="14">
        <v>1.3105781057810579</v>
      </c>
      <c r="BB38" s="14">
        <v>0.13441575725312752</v>
      </c>
      <c r="BC38" s="15"/>
      <c r="BD38" s="28"/>
      <c r="BG38" s="30">
        <v>3</v>
      </c>
      <c r="BH38" s="34"/>
    </row>
    <row r="39" spans="2:64" ht="13.5" customHeight="1" x14ac:dyDescent="0.2">
      <c r="B39" s="12">
        <v>120</v>
      </c>
      <c r="C39" s="12">
        <v>9.6969999999999992</v>
      </c>
      <c r="D39" s="12">
        <v>120.40403999999999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25.2</v>
      </c>
      <c r="Q39" s="12">
        <v>0.59</v>
      </c>
      <c r="R39" s="12">
        <v>2.61</v>
      </c>
      <c r="S39" s="12">
        <v>41.19</v>
      </c>
      <c r="T39" s="12">
        <v>106.3</v>
      </c>
      <c r="U39" s="12">
        <v>2</v>
      </c>
      <c r="V39" s="12">
        <v>0</v>
      </c>
      <c r="W39" s="12">
        <v>2</v>
      </c>
      <c r="X39" s="12">
        <v>0</v>
      </c>
      <c r="Y39" s="12">
        <v>0</v>
      </c>
      <c r="Z39" s="12">
        <v>2</v>
      </c>
      <c r="AA39" s="12">
        <v>180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5.4572000000000003</v>
      </c>
      <c r="AK39" s="12">
        <v>4.8399999999999999E-2</v>
      </c>
      <c r="AL39" s="14">
        <v>0.16470000000000001</v>
      </c>
      <c r="AM39" s="14">
        <v>1.5E-3</v>
      </c>
      <c r="AN39" s="14">
        <v>2.5911</v>
      </c>
      <c r="AO39" s="14">
        <v>3.27E-2</v>
      </c>
      <c r="AP39" s="14">
        <v>0.1837</v>
      </c>
      <c r="AQ39" s="14">
        <v>2.3E-3</v>
      </c>
      <c r="AR39" s="14">
        <v>10.222</v>
      </c>
      <c r="AS39" s="14">
        <v>6.7500000000000004E-2</v>
      </c>
      <c r="AT39" s="14">
        <v>0.16220000000000001</v>
      </c>
      <c r="AU39" s="14">
        <v>1.1000000000000001E-3</v>
      </c>
      <c r="AV39" s="14">
        <v>18.208300000000001</v>
      </c>
      <c r="AW39" s="14">
        <v>0.23089999999999999</v>
      </c>
      <c r="AX39" s="14">
        <v>0.21099999999999999</v>
      </c>
      <c r="AY39" s="14">
        <v>2.7000000000000001E-3</v>
      </c>
      <c r="AZ39" s="14">
        <v>6.9166455535849991E-2</v>
      </c>
      <c r="BA39" s="14">
        <v>1.3008631319358814</v>
      </c>
      <c r="BB39" s="14">
        <v>0.13076098606645226</v>
      </c>
      <c r="BC39" s="15"/>
      <c r="BD39" s="28"/>
    </row>
    <row r="40" spans="2:64" ht="13.5" customHeight="1" x14ac:dyDescent="0.2">
      <c r="B40" s="12">
        <v>120</v>
      </c>
      <c r="C40" s="12">
        <v>9.7050000000000001</v>
      </c>
      <c r="D40" s="12">
        <v>120.40437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25.2</v>
      </c>
      <c r="Q40" s="12">
        <v>0.59</v>
      </c>
      <c r="R40" s="12">
        <v>2.61</v>
      </c>
      <c r="S40" s="12">
        <v>41.09</v>
      </c>
      <c r="T40" s="12">
        <v>106.4</v>
      </c>
      <c r="U40" s="12">
        <v>2</v>
      </c>
      <c r="V40" s="12">
        <v>0</v>
      </c>
      <c r="W40" s="12">
        <v>2</v>
      </c>
      <c r="X40" s="12">
        <v>0</v>
      </c>
      <c r="Y40" s="12">
        <v>0</v>
      </c>
      <c r="Z40" s="12">
        <v>2</v>
      </c>
      <c r="AA40" s="12">
        <v>180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5.6108000000000002</v>
      </c>
      <c r="AK40" s="12">
        <v>4.0800000000000003E-2</v>
      </c>
      <c r="AL40" s="14">
        <v>0.1691</v>
      </c>
      <c r="AM40" s="14">
        <v>1.1999999999999999E-3</v>
      </c>
      <c r="AN40" s="14">
        <v>2.6614</v>
      </c>
      <c r="AO40" s="14">
        <v>2.1899999999999999E-2</v>
      </c>
      <c r="AP40" s="14">
        <v>0.18840000000000001</v>
      </c>
      <c r="AQ40" s="14">
        <v>1.5E-3</v>
      </c>
      <c r="AR40" s="14">
        <v>10.5425</v>
      </c>
      <c r="AS40" s="14">
        <v>8.4000000000000005E-2</v>
      </c>
      <c r="AT40" s="14">
        <v>0.16700000000000001</v>
      </c>
      <c r="AU40" s="14">
        <v>1.2999999999999999E-3</v>
      </c>
      <c r="AV40" s="14">
        <v>18.886399999999998</v>
      </c>
      <c r="AW40" s="14">
        <v>0.22259999999999999</v>
      </c>
      <c r="AX40" s="14">
        <v>0.2185</v>
      </c>
      <c r="AY40" s="14">
        <v>2.5999999999999999E-3</v>
      </c>
      <c r="AZ40" s="14">
        <v>7.3973949373310352E-2</v>
      </c>
      <c r="BA40" s="14">
        <v>1.308383233532934</v>
      </c>
      <c r="BB40" s="14">
        <v>0.13359273670557714</v>
      </c>
      <c r="BC40" s="15"/>
      <c r="BD40" s="28"/>
    </row>
    <row r="41" spans="2:64" ht="13.5" customHeight="1" x14ac:dyDescent="0.2">
      <c r="B41" s="12">
        <v>120</v>
      </c>
      <c r="C41" s="12">
        <v>9.7230000000000008</v>
      </c>
      <c r="D41" s="12">
        <v>120.40513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25.2</v>
      </c>
      <c r="Q41" s="12">
        <v>0.59</v>
      </c>
      <c r="R41" s="12">
        <v>2.61</v>
      </c>
      <c r="S41" s="12">
        <v>40.880000000000003</v>
      </c>
      <c r="T41" s="12">
        <v>106.62</v>
      </c>
      <c r="U41" s="12">
        <v>2</v>
      </c>
      <c r="V41" s="12">
        <v>0</v>
      </c>
      <c r="W41" s="12">
        <v>2</v>
      </c>
      <c r="X41" s="12">
        <v>0</v>
      </c>
      <c r="Y41" s="12">
        <v>0</v>
      </c>
      <c r="Z41" s="12">
        <v>2</v>
      </c>
      <c r="AA41" s="12">
        <v>180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5.5092999999999996</v>
      </c>
      <c r="AK41" s="12">
        <v>2.01E-2</v>
      </c>
      <c r="AL41" s="14">
        <v>0.16539999999999999</v>
      </c>
      <c r="AM41" s="14">
        <v>5.9999999999999995E-4</v>
      </c>
      <c r="AN41" s="14">
        <v>2.6114999999999999</v>
      </c>
      <c r="AO41" s="14">
        <v>1.2500000000000001E-2</v>
      </c>
      <c r="AP41" s="14">
        <v>0.18410000000000001</v>
      </c>
      <c r="AQ41" s="14">
        <v>8.9999999999999998E-4</v>
      </c>
      <c r="AR41" s="14">
        <v>10.3346</v>
      </c>
      <c r="AS41" s="14">
        <v>9.5200000000000007E-2</v>
      </c>
      <c r="AT41" s="14">
        <v>0.16309999999999999</v>
      </c>
      <c r="AU41" s="14">
        <v>1.5E-3</v>
      </c>
      <c r="AV41" s="14">
        <v>18.4038</v>
      </c>
      <c r="AW41" s="14">
        <v>0.1394</v>
      </c>
      <c r="AX41" s="14">
        <v>0.21210000000000001</v>
      </c>
      <c r="AY41" s="14">
        <v>1.6000000000000001E-3</v>
      </c>
      <c r="AZ41" s="14">
        <v>7.067137809187278E-2</v>
      </c>
      <c r="BA41" s="14">
        <v>1.3004291845493563</v>
      </c>
      <c r="BB41" s="14">
        <v>0.13059701492537318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120</v>
      </c>
      <c r="C46" s="12">
        <v>9.5210000000000008</v>
      </c>
      <c r="D46" s="12">
        <v>120.39671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25.2</v>
      </c>
      <c r="Q46" s="12">
        <v>0.59</v>
      </c>
      <c r="R46" s="12">
        <v>2.61</v>
      </c>
      <c r="S46" s="12">
        <v>43.33</v>
      </c>
      <c r="T46" s="12">
        <v>104.22</v>
      </c>
      <c r="U46" s="12">
        <v>2</v>
      </c>
      <c r="V46" s="12">
        <v>0</v>
      </c>
      <c r="W46" s="12">
        <v>2</v>
      </c>
      <c r="X46" s="12">
        <v>0</v>
      </c>
      <c r="Y46" s="12">
        <v>0</v>
      </c>
      <c r="Z46" s="12">
        <v>2</v>
      </c>
      <c r="AA46" s="12">
        <v>180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5.0814000000000004</v>
      </c>
      <c r="AK46" s="12">
        <v>2.46E-2</v>
      </c>
      <c r="AL46" s="14">
        <v>0.15920000000000001</v>
      </c>
      <c r="AM46" s="14">
        <v>8.0000000000000004E-4</v>
      </c>
      <c r="AN46" s="14">
        <v>2.4119000000000002</v>
      </c>
      <c r="AO46" s="14">
        <v>1.8599999999999998E-2</v>
      </c>
      <c r="AP46" s="14">
        <v>0.17799999999999999</v>
      </c>
      <c r="AQ46" s="14">
        <v>1.4E-3</v>
      </c>
      <c r="AR46" s="14">
        <v>9.4222999999999999</v>
      </c>
      <c r="AS46" s="14">
        <v>2.7699999999999999E-2</v>
      </c>
      <c r="AT46" s="14">
        <v>0.1555</v>
      </c>
      <c r="AU46" s="14">
        <v>5.0000000000000001E-4</v>
      </c>
      <c r="AV46" s="14">
        <v>17.016500000000001</v>
      </c>
      <c r="AW46" s="14">
        <v>0.1082</v>
      </c>
      <c r="AX46" s="14">
        <v>0.2049</v>
      </c>
      <c r="AY46" s="14">
        <v>1.2999999999999999E-3</v>
      </c>
      <c r="AZ46" s="14">
        <v>7.0253329851136082E-2</v>
      </c>
      <c r="BA46" s="14">
        <v>1.3176848874598071</v>
      </c>
      <c r="BB46" s="14">
        <v>0.13706992230854606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120</v>
      </c>
      <c r="C48" s="12">
        <v>9.5329999999999995</v>
      </c>
      <c r="D48" s="12">
        <v>120.39721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25.2</v>
      </c>
      <c r="Q48" s="12">
        <v>0.59</v>
      </c>
      <c r="R48" s="12">
        <v>2.61</v>
      </c>
      <c r="S48" s="12">
        <v>43.18</v>
      </c>
      <c r="T48" s="12">
        <v>104.36</v>
      </c>
      <c r="U48" s="12">
        <v>2</v>
      </c>
      <c r="V48" s="12">
        <v>0</v>
      </c>
      <c r="W48" s="12">
        <v>2</v>
      </c>
      <c r="X48" s="12">
        <v>0</v>
      </c>
      <c r="Y48" s="12">
        <v>0</v>
      </c>
      <c r="Z48" s="12">
        <v>2</v>
      </c>
      <c r="AA48" s="12">
        <v>180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8.6523000000000003</v>
      </c>
      <c r="AK48" s="12">
        <v>0.34689999999999999</v>
      </c>
      <c r="AL48" s="14">
        <v>0.27029999999999998</v>
      </c>
      <c r="AM48" s="14">
        <v>1.0800000000000001E-2</v>
      </c>
      <c r="AN48" s="14">
        <v>3.9965000000000002</v>
      </c>
      <c r="AO48" s="14">
        <v>0.16950000000000001</v>
      </c>
      <c r="AP48" s="14">
        <v>0.29420000000000002</v>
      </c>
      <c r="AQ48" s="14">
        <v>1.2500000000000001E-2</v>
      </c>
      <c r="AR48" s="14">
        <v>16.200199999999999</v>
      </c>
      <c r="AS48" s="14">
        <v>0.59499999999999997</v>
      </c>
      <c r="AT48" s="14">
        <v>0.2666</v>
      </c>
      <c r="AU48" s="14">
        <v>9.7999999999999997E-3</v>
      </c>
      <c r="AV48" s="14">
        <v>27.566199999999998</v>
      </c>
      <c r="AW48" s="14">
        <v>1.0234000000000001</v>
      </c>
      <c r="AX48" s="14">
        <v>0.33100000000000002</v>
      </c>
      <c r="AY48" s="14">
        <v>1.23E-2</v>
      </c>
      <c r="AZ48" s="14">
        <v>5.886116442738324E-2</v>
      </c>
      <c r="BA48" s="14">
        <v>1.2415603900975245</v>
      </c>
      <c r="BB48" s="14">
        <v>0.10776439089692104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120</v>
      </c>
      <c r="C50" s="12">
        <v>9.4730000000000008</v>
      </c>
      <c r="D50" s="12">
        <v>120.39471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25.2</v>
      </c>
      <c r="Q50" s="12">
        <v>0.59</v>
      </c>
      <c r="R50" s="12">
        <v>2.61</v>
      </c>
      <c r="S50" s="12">
        <v>43.91</v>
      </c>
      <c r="T50" s="12">
        <v>103.68</v>
      </c>
      <c r="U50" s="12">
        <v>2</v>
      </c>
      <c r="V50" s="12">
        <v>0</v>
      </c>
      <c r="W50" s="12">
        <v>2</v>
      </c>
      <c r="X50" s="12">
        <v>0</v>
      </c>
      <c r="Y50" s="12">
        <v>0</v>
      </c>
      <c r="Z50" s="12">
        <v>2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7.6403999999999996</v>
      </c>
      <c r="AK50" s="12">
        <v>4.1000000000000003E-3</v>
      </c>
      <c r="AL50" s="14">
        <v>0.24179999999999999</v>
      </c>
      <c r="AM50" s="14">
        <v>1E-4</v>
      </c>
      <c r="AN50" s="14">
        <v>3.5644999999999998</v>
      </c>
      <c r="AO50" s="14">
        <v>1.2800000000000001E-2</v>
      </c>
      <c r="AP50" s="14">
        <v>0.2661</v>
      </c>
      <c r="AQ50" s="14">
        <v>1E-3</v>
      </c>
      <c r="AR50" s="14">
        <v>14.4649</v>
      </c>
      <c r="AS50" s="14">
        <v>7.1099999999999997E-2</v>
      </c>
      <c r="AT50" s="14">
        <v>0.24129999999999999</v>
      </c>
      <c r="AU50" s="14">
        <v>1.1999999999999999E-3</v>
      </c>
      <c r="AV50" s="14">
        <v>25.301100000000002</v>
      </c>
      <c r="AW50" s="14">
        <v>2.7E-2</v>
      </c>
      <c r="AX50" s="14">
        <v>0.30780000000000002</v>
      </c>
      <c r="AY50" s="14">
        <v>2.9999999999999997E-4</v>
      </c>
      <c r="AZ50" s="14">
        <v>7.2660742289597513E-2</v>
      </c>
      <c r="BA50" s="14">
        <v>1.2755905511811025</v>
      </c>
      <c r="BB50" s="14">
        <v>0.12110726643598621</v>
      </c>
    </row>
    <row r="51" spans="2:54" ht="13.5" customHeight="1" x14ac:dyDescent="0.2">
      <c r="B51" s="12">
        <v>120</v>
      </c>
      <c r="C51" s="12">
        <v>9.2309999999999999</v>
      </c>
      <c r="D51" s="12">
        <v>120.38462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25.2</v>
      </c>
      <c r="Q51" s="12">
        <v>0.59</v>
      </c>
      <c r="R51" s="12">
        <v>2.61</v>
      </c>
      <c r="S51" s="12">
        <v>46.88</v>
      </c>
      <c r="T51" s="12">
        <v>101.06</v>
      </c>
      <c r="U51" s="12">
        <v>2</v>
      </c>
      <c r="V51" s="12">
        <v>0</v>
      </c>
      <c r="W51" s="12">
        <v>2</v>
      </c>
      <c r="X51" s="12">
        <v>0</v>
      </c>
      <c r="Y51" s="12">
        <v>0</v>
      </c>
      <c r="Z51" s="12">
        <v>2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21.074000000000002</v>
      </c>
      <c r="AK51" s="38">
        <v>1.0800000000000001E-2</v>
      </c>
      <c r="AL51" s="38">
        <v>0.70450000000000002</v>
      </c>
      <c r="AM51" s="38">
        <v>4.0000000000000002E-4</v>
      </c>
      <c r="AN51" s="38">
        <v>8.8020999999999994</v>
      </c>
      <c r="AO51" s="38">
        <v>8.9999999999999998E-4</v>
      </c>
      <c r="AP51" s="38">
        <v>0.69189999999999996</v>
      </c>
      <c r="AQ51" s="38">
        <v>1E-4</v>
      </c>
      <c r="AR51" s="38">
        <v>40.0458</v>
      </c>
      <c r="AS51" s="38">
        <v>1.03E-2</v>
      </c>
      <c r="AT51" s="38">
        <v>0.70569999999999999</v>
      </c>
      <c r="AU51" s="38">
        <v>2.0000000000000001E-4</v>
      </c>
      <c r="AV51" s="38">
        <v>52.7072</v>
      </c>
      <c r="AW51" s="38">
        <v>2.7E-2</v>
      </c>
      <c r="AX51" s="38">
        <v>0.67430000000000001</v>
      </c>
      <c r="AY51" s="38">
        <v>2.9999999999999997E-4</v>
      </c>
      <c r="AZ51" s="14">
        <v>-1.2882447665056323E-2</v>
      </c>
      <c r="BA51" s="14">
        <v>0.95550517216947717</v>
      </c>
      <c r="BB51" s="14">
        <v>-2.2753623188405788E-2</v>
      </c>
    </row>
    <row r="52" spans="2:54" ht="13.5" customHeight="1" x14ac:dyDescent="0.2">
      <c r="B52" s="12">
        <v>120</v>
      </c>
      <c r="C52" s="12">
        <v>9.1920000000000002</v>
      </c>
      <c r="D52" s="12">
        <v>120.383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25.2</v>
      </c>
      <c r="Q52" s="12">
        <v>0.59</v>
      </c>
      <c r="R52" s="12">
        <v>2.61</v>
      </c>
      <c r="S52" s="12">
        <v>47.37</v>
      </c>
      <c r="T52" s="12">
        <v>100.65</v>
      </c>
      <c r="U52" s="12">
        <v>2</v>
      </c>
      <c r="V52" s="12">
        <v>0</v>
      </c>
      <c r="W52" s="12">
        <v>2</v>
      </c>
      <c r="X52" s="12">
        <v>0</v>
      </c>
      <c r="Y52" s="12">
        <v>0</v>
      </c>
      <c r="Z52" s="12">
        <v>2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29.570399999999999</v>
      </c>
      <c r="AK52" s="12">
        <v>1.6199999999999999E-2</v>
      </c>
      <c r="AL52" s="14">
        <v>0.99750000000000005</v>
      </c>
      <c r="AM52" s="14">
        <v>5.0000000000000001E-4</v>
      </c>
      <c r="AN52" s="14">
        <v>12.579700000000001</v>
      </c>
      <c r="AO52" s="14">
        <v>2.3E-3</v>
      </c>
      <c r="AP52" s="14">
        <v>0.99729999999999996</v>
      </c>
      <c r="AQ52" s="14">
        <v>2.0000000000000001E-4</v>
      </c>
      <c r="AR52" s="14">
        <v>56.087299999999999</v>
      </c>
      <c r="AS52" s="14">
        <v>4.48E-2</v>
      </c>
      <c r="AT52" s="14">
        <v>0.99750000000000005</v>
      </c>
      <c r="AU52" s="14">
        <v>8.0000000000000004E-4</v>
      </c>
      <c r="AV52" s="14">
        <v>77.301100000000005</v>
      </c>
      <c r="AW52" s="14">
        <v>7.7200000000000005E-2</v>
      </c>
      <c r="AX52" s="14">
        <v>0.99729999999999996</v>
      </c>
      <c r="AY52" s="14">
        <v>1E-3</v>
      </c>
      <c r="AZ52" s="38">
        <v>0.72008037311639417</v>
      </c>
      <c r="BA52" s="38">
        <v>1.3782282263542729</v>
      </c>
      <c r="BB52" s="38">
        <v>0.15903781738142153</v>
      </c>
    </row>
    <row r="53" spans="2:54" ht="13.5" customHeight="1" x14ac:dyDescent="0.2">
      <c r="B53" s="12">
        <v>120</v>
      </c>
      <c r="C53" s="12">
        <v>9.4640000000000004</v>
      </c>
      <c r="D53" s="12">
        <v>120.39433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25.2</v>
      </c>
      <c r="Q53" s="12">
        <v>0.59</v>
      </c>
      <c r="R53" s="12">
        <v>2.61</v>
      </c>
      <c r="S53" s="12">
        <v>44.02</v>
      </c>
      <c r="T53" s="12">
        <v>103.58</v>
      </c>
      <c r="U53" s="12">
        <v>2</v>
      </c>
      <c r="V53" s="12">
        <v>0</v>
      </c>
      <c r="W53" s="12">
        <v>2</v>
      </c>
      <c r="X53" s="12">
        <v>0</v>
      </c>
      <c r="Y53" s="12">
        <v>0</v>
      </c>
      <c r="Z53" s="12">
        <v>2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31.692599999999999</v>
      </c>
      <c r="AK53" s="12">
        <v>2.1499999999999998E-2</v>
      </c>
      <c r="AL53" s="14">
        <v>1.0051000000000001</v>
      </c>
      <c r="AM53" s="14">
        <v>6.9999999999999999E-4</v>
      </c>
      <c r="AN53" s="14">
        <v>13.4316</v>
      </c>
      <c r="AO53" s="14">
        <v>1.15E-2</v>
      </c>
      <c r="AP53" s="14">
        <v>1.0049999999999999</v>
      </c>
      <c r="AQ53" s="14">
        <v>8.9999999999999998E-4</v>
      </c>
      <c r="AR53" s="14">
        <v>60.141599999999997</v>
      </c>
      <c r="AS53" s="14">
        <v>5.7799999999999997E-2</v>
      </c>
      <c r="AT53" s="14">
        <v>1.0051000000000001</v>
      </c>
      <c r="AU53" s="14">
        <v>1E-3</v>
      </c>
      <c r="AV53" s="14">
        <v>82.430400000000006</v>
      </c>
      <c r="AW53" s="14">
        <v>3.9300000000000002E-2</v>
      </c>
      <c r="AX53" s="14">
        <v>1.0049999999999999</v>
      </c>
      <c r="AY53" s="14">
        <v>5.0000000000000001E-4</v>
      </c>
      <c r="AZ53" s="38">
        <v>0.71977217249796577</v>
      </c>
      <c r="BA53" s="38">
        <v>1.3706053713236763</v>
      </c>
      <c r="BB53" s="38">
        <v>0.15633364194933091</v>
      </c>
    </row>
    <row r="54" spans="2:54" ht="13.5" customHeight="1" x14ac:dyDescent="0.2">
      <c r="B54" s="12">
        <v>120</v>
      </c>
      <c r="C54" s="12">
        <v>9.7550000000000008</v>
      </c>
      <c r="D54" s="12">
        <v>120.40646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25.2</v>
      </c>
      <c r="Q54" s="12">
        <v>0.59</v>
      </c>
      <c r="R54" s="12">
        <v>2.61</v>
      </c>
      <c r="S54" s="12">
        <v>40.49</v>
      </c>
      <c r="T54" s="12">
        <v>107.02</v>
      </c>
      <c r="U54" s="12">
        <v>2</v>
      </c>
      <c r="V54" s="12">
        <v>0</v>
      </c>
      <c r="W54" s="12">
        <v>2</v>
      </c>
      <c r="X54" s="12">
        <v>0</v>
      </c>
      <c r="Y54" s="12">
        <v>0</v>
      </c>
      <c r="Z54" s="12">
        <v>2</v>
      </c>
      <c r="AA54" s="12">
        <v>180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33.955199999999998</v>
      </c>
      <c r="AK54" s="12">
        <v>5.3E-3</v>
      </c>
      <c r="AL54" s="14">
        <v>1.0126999999999999</v>
      </c>
      <c r="AM54" s="14">
        <v>2.0000000000000001E-4</v>
      </c>
      <c r="AN54" s="14">
        <v>14.4664</v>
      </c>
      <c r="AO54" s="14">
        <v>1.37E-2</v>
      </c>
      <c r="AP54" s="14">
        <v>1.0125999999999999</v>
      </c>
      <c r="AQ54" s="14">
        <v>1E-3</v>
      </c>
      <c r="AR54" s="14">
        <v>64.598200000000006</v>
      </c>
      <c r="AS54" s="14">
        <v>8.8000000000000005E-3</v>
      </c>
      <c r="AT54" s="14">
        <v>1.0126999999999999</v>
      </c>
      <c r="AU54" s="14">
        <v>1E-4</v>
      </c>
      <c r="AV54" s="14">
        <v>88.439499999999995</v>
      </c>
      <c r="AW54" s="14">
        <v>8.6300000000000002E-2</v>
      </c>
      <c r="AX54" s="14">
        <v>1.0125999999999999</v>
      </c>
      <c r="AY54" s="14">
        <v>1E-3</v>
      </c>
      <c r="AZ54" s="38">
        <v>0.71884216551237579</v>
      </c>
      <c r="BA54" s="38">
        <v>1.3690706552194951</v>
      </c>
      <c r="BB54" s="38">
        <v>0.15578710343921784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7780-04C4-428F-88C9-0C5905C27557}">
  <sheetPr codeName="Sheet7"/>
  <dimension ref="A1:BT54"/>
  <sheetViews>
    <sheetView workbookViewId="0">
      <selection activeCell="BB10" sqref="BB10:BB48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126</v>
      </c>
      <c r="C10" s="12">
        <v>9.1020000000000003</v>
      </c>
      <c r="D10" s="12">
        <v>126.37925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26.7</v>
      </c>
      <c r="Q10" s="12">
        <v>0.39</v>
      </c>
      <c r="R10" s="12">
        <v>3.11</v>
      </c>
      <c r="S10" s="12">
        <v>47.45</v>
      </c>
      <c r="T10" s="12">
        <v>97.8</v>
      </c>
      <c r="U10" s="12">
        <v>2</v>
      </c>
      <c r="V10" s="12">
        <v>0</v>
      </c>
      <c r="W10" s="12">
        <v>2</v>
      </c>
      <c r="X10" s="12">
        <v>0</v>
      </c>
      <c r="Y10" s="12">
        <v>0</v>
      </c>
      <c r="Z10" s="12">
        <v>1</v>
      </c>
      <c r="AA10" s="12">
        <v>270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8.8224999999999998</v>
      </c>
      <c r="AK10" s="12">
        <v>0.13689999999999999</v>
      </c>
      <c r="AL10" s="14">
        <v>0.30320000000000003</v>
      </c>
      <c r="AM10" s="14">
        <v>4.7000000000000002E-3</v>
      </c>
      <c r="AN10" s="14">
        <v>4.0293000000000001</v>
      </c>
      <c r="AO10" s="14">
        <v>5.2499999999999998E-2</v>
      </c>
      <c r="AP10" s="14">
        <v>0.32850000000000001</v>
      </c>
      <c r="AQ10" s="14">
        <v>4.3E-3</v>
      </c>
      <c r="AR10" s="14">
        <v>16.303000000000001</v>
      </c>
      <c r="AS10" s="14">
        <v>0.1086</v>
      </c>
      <c r="AT10" s="14">
        <v>0.29620000000000002</v>
      </c>
      <c r="AU10" s="14">
        <v>2E-3</v>
      </c>
      <c r="AV10" s="14">
        <v>29.0139</v>
      </c>
      <c r="AW10" s="14">
        <v>4.7800000000000002E-2</v>
      </c>
      <c r="AX10" s="14">
        <v>0.36009999999999998</v>
      </c>
      <c r="AY10" s="14">
        <v>5.9999999999999995E-4</v>
      </c>
      <c r="AZ10" s="14">
        <v>4.5890212024397276E-2</v>
      </c>
      <c r="BA10" s="14">
        <v>1.2157326130992572</v>
      </c>
      <c r="BB10" s="14">
        <v>9.7364010361115277E-2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0.29986875000000007</v>
      </c>
      <c r="BH10" s="16">
        <f>DSTDEV(PlotSort,"PhxRed",$BG$35:$BG$38)/SQRT($BF10)</f>
        <v>1.6560167127920526E-3</v>
      </c>
      <c r="BI10" s="16">
        <f>DAVERAGE(PlotSort,"PhxRedEdge",$BG$35:$BG$38)</f>
        <v>0.32390000000000008</v>
      </c>
      <c r="BJ10" s="16">
        <f>DSTDEV(PlotSort,"PhxRedEdge",$BG$35:$BG$38)/SQRT($BF10)</f>
        <v>1.7272121029987958E-3</v>
      </c>
      <c r="BK10" s="16">
        <f>DAVERAGE(PlotSort,"TMRed",$BG$35:$BG$38)</f>
        <v>0.29471874999999997</v>
      </c>
      <c r="BL10" s="16">
        <f>DSTDEV(PlotSort,"TMRed",$BG$35:$BG$38)/SQRT($BF10)</f>
        <v>1.6177855428714933E-3</v>
      </c>
      <c r="BM10" s="16">
        <f>DAVERAGE(PlotSort,"TMNIR",$BG$35:$BG$38)</f>
        <v>0.35735624999999993</v>
      </c>
      <c r="BN10" s="16">
        <f>DSTDEV(PlotSort,"TMNIR",$BG$35:$BG$38)/SQRT($BF10)</f>
        <v>1.8481945927548247E-3</v>
      </c>
      <c r="BO10" s="16">
        <f>DAVERAGE(PlotSort,"NRR",$BG$35:$BG$38)</f>
        <v>4.9123842558370892E-2</v>
      </c>
      <c r="BP10" s="16">
        <f>DSTDEV(PlotSort,"NRR",$BG$35:$BG$38)/SQRT($BF10)</f>
        <v>8.0882416841067785E-4</v>
      </c>
      <c r="BQ10" s="16">
        <f>DAVERAGE(PlotSort,"rvi",$BG$35:$BG$38)</f>
        <v>1.2126294533288571</v>
      </c>
      <c r="BR10" s="16">
        <f>DSTDEV(PlotSort,"rvi",$BG$35:$BG$38)/SQRT($BF10)</f>
        <v>1.2371155443128554E-3</v>
      </c>
      <c r="BS10" s="17">
        <f>DAVERAGE(PlotSort,"ndvi",$BG$35:$BG$38)</f>
        <v>9.6088251825516807E-2</v>
      </c>
      <c r="BT10" s="16">
        <f>DSTDEV(PlotSort,"ndvi",$BG$35:$BG$38)/SQRT($BF10)</f>
        <v>5.0429695299310034E-4</v>
      </c>
    </row>
    <row r="11" spans="1:72" ht="13.5" customHeight="1" x14ac:dyDescent="0.2">
      <c r="B11" s="12">
        <v>126</v>
      </c>
      <c r="C11" s="12">
        <v>9.093</v>
      </c>
      <c r="D11" s="12">
        <v>126.37888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26.7</v>
      </c>
      <c r="Q11" s="12">
        <v>0.39</v>
      </c>
      <c r="R11" s="12">
        <v>3.11</v>
      </c>
      <c r="S11" s="12">
        <v>47.57</v>
      </c>
      <c r="T11" s="12">
        <v>97.71</v>
      </c>
      <c r="U11" s="12">
        <v>2</v>
      </c>
      <c r="V11" s="12">
        <v>0</v>
      </c>
      <c r="W11" s="12">
        <v>2</v>
      </c>
      <c r="X11" s="12">
        <v>0</v>
      </c>
      <c r="Y11" s="12">
        <v>0</v>
      </c>
      <c r="Z11" s="12">
        <v>1</v>
      </c>
      <c r="AA11" s="12">
        <v>270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8.9268000000000001</v>
      </c>
      <c r="AK11" s="12">
        <v>1.5800000000000002E-2</v>
      </c>
      <c r="AL11" s="14">
        <v>0.30740000000000001</v>
      </c>
      <c r="AM11" s="14">
        <v>5.0000000000000001E-4</v>
      </c>
      <c r="AN11" s="14">
        <v>4.0561999999999996</v>
      </c>
      <c r="AO11" s="14">
        <v>9.7000000000000003E-3</v>
      </c>
      <c r="AP11" s="14">
        <v>0.33150000000000002</v>
      </c>
      <c r="AQ11" s="14">
        <v>8.0000000000000004E-4</v>
      </c>
      <c r="AR11" s="14">
        <v>16.194800000000001</v>
      </c>
      <c r="AS11" s="14">
        <v>0.1211</v>
      </c>
      <c r="AT11" s="14">
        <v>0.2949</v>
      </c>
      <c r="AU11" s="14">
        <v>2.2000000000000001E-3</v>
      </c>
      <c r="AV11" s="14">
        <v>28.760200000000001</v>
      </c>
      <c r="AW11" s="14">
        <v>0.18509999999999999</v>
      </c>
      <c r="AX11" s="14">
        <v>0.3574</v>
      </c>
      <c r="AY11" s="14">
        <v>2.3E-3</v>
      </c>
      <c r="AZ11" s="14">
        <v>3.7596167803745063E-2</v>
      </c>
      <c r="BA11" s="14">
        <v>1.2119362495761274</v>
      </c>
      <c r="BB11" s="14">
        <v>9.58148091369002E-2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0.30028125</v>
      </c>
      <c r="BH11" s="16">
        <f>DSTDEV(PlotSort,"PhxRed",$BG$31:$BG$32)/SQRT($BF11)</f>
        <v>2.7573268871318116E-3</v>
      </c>
      <c r="BI11" s="16">
        <f>DAVERAGE(PlotSort,"PhxRedEdge",$BG$31:$BG$32)</f>
        <v>0.32418125000000003</v>
      </c>
      <c r="BJ11" s="16">
        <f>DSTDEV(PlotSort,"PhxRedEdge",$BG$31:$BG$32)/SQRT($BF11)</f>
        <v>2.9397168053799565E-3</v>
      </c>
      <c r="BK11" s="16">
        <f>DAVERAGE(PlotSort,"TMRed",$BG$31:$BG$32)</f>
        <v>0.29501875</v>
      </c>
      <c r="BL11" s="16">
        <f>DSTDEV(PlotSort,"TMRed",$BG$31:$BG$32)/SQRT($BF11)</f>
        <v>2.5751572565249937E-3</v>
      </c>
      <c r="BM11" s="16">
        <f>DAVERAGE(PlotSort,"TMNIR",$BG$31:$BG$32)</f>
        <v>0.35708125000000002</v>
      </c>
      <c r="BN11" s="16">
        <f>DSTDEV(PlotSort,"TMNIR",$BG$31:$BG$32)/SQRT($BF11)</f>
        <v>3.0268412956689127E-3</v>
      </c>
      <c r="BO11" s="16">
        <f>DAVERAGE(PlotSort,"NRR",$BG$31:$BG$32)</f>
        <v>4.8330429211751187E-2</v>
      </c>
      <c r="BP11" s="16">
        <f>DSTDEV(PlotSort,"NRR",$BG$31:$BG$32)/SQRT($BF11)</f>
        <v>1.3950707033417973E-3</v>
      </c>
      <c r="BQ11" s="16">
        <f>DAVERAGE(PlotSort,"rvi",$BG$31:$BG$32)</f>
        <v>1.2104261175229269</v>
      </c>
      <c r="BR11" s="16">
        <f>DSTDEV(PlotSort,"rvi",$BG$31:$BG$32)/SQRT($BF11)</f>
        <v>1.4395036173009976E-3</v>
      </c>
      <c r="BS11" s="17">
        <f>DAVERAGE(PlotSort,"ndvi",$BG$31:$BG$32)</f>
        <v>9.5191312301984701E-2</v>
      </c>
      <c r="BT11" s="16">
        <f>DSTDEV(PlotSort,"ndvi",$BG$31:$BG$32)/SQRT($BF11)</f>
        <v>5.9070019663598949E-4</v>
      </c>
    </row>
    <row r="12" spans="1:72" ht="13.5" customHeight="1" x14ac:dyDescent="0.2">
      <c r="B12" s="12">
        <v>126</v>
      </c>
      <c r="C12" s="12">
        <v>9.0790000000000006</v>
      </c>
      <c r="D12" s="12">
        <v>126.37829000000001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26.7</v>
      </c>
      <c r="Q12" s="12">
        <v>0.39</v>
      </c>
      <c r="R12" s="12">
        <v>3.11</v>
      </c>
      <c r="S12" s="12">
        <v>47.74</v>
      </c>
      <c r="T12" s="12">
        <v>97.58</v>
      </c>
      <c r="U12" s="12">
        <v>2</v>
      </c>
      <c r="V12" s="12">
        <v>0</v>
      </c>
      <c r="W12" s="12">
        <v>2</v>
      </c>
      <c r="X12" s="12">
        <v>0</v>
      </c>
      <c r="Y12" s="12">
        <v>0</v>
      </c>
      <c r="Z12" s="12">
        <v>1</v>
      </c>
      <c r="AA12" s="12">
        <v>270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8.4577000000000009</v>
      </c>
      <c r="AK12" s="12">
        <v>0.1004</v>
      </c>
      <c r="AL12" s="14">
        <v>0.29210000000000003</v>
      </c>
      <c r="AM12" s="14">
        <v>3.5000000000000001E-3</v>
      </c>
      <c r="AN12" s="14">
        <v>3.8570000000000002</v>
      </c>
      <c r="AO12" s="14">
        <v>4.02E-2</v>
      </c>
      <c r="AP12" s="14">
        <v>0.31630000000000003</v>
      </c>
      <c r="AQ12" s="14">
        <v>3.3E-3</v>
      </c>
      <c r="AR12" s="14">
        <v>16.071000000000002</v>
      </c>
      <c r="AS12" s="14">
        <v>0.253</v>
      </c>
      <c r="AT12" s="14">
        <v>0.29360000000000003</v>
      </c>
      <c r="AU12" s="14">
        <v>4.5999999999999999E-3</v>
      </c>
      <c r="AV12" s="14">
        <v>28.678999999999998</v>
      </c>
      <c r="AW12" s="14">
        <v>0.25790000000000002</v>
      </c>
      <c r="AX12" s="14">
        <v>0.35699999999999998</v>
      </c>
      <c r="AY12" s="14">
        <v>3.2000000000000002E-3</v>
      </c>
      <c r="AZ12" s="14">
        <v>6.0448537056289851E-2</v>
      </c>
      <c r="BA12" s="14">
        <v>1.2159400544959127</v>
      </c>
      <c r="BB12" s="14">
        <v>9.7448509068552028E-2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0.29945625000000003</v>
      </c>
      <c r="BH12" s="16">
        <f>DSTDEV(PlotSort,"PhxRed",$BH$31:$BH$32)/SQRT($BF12)</f>
        <v>2.2641953822863134E-3</v>
      </c>
      <c r="BI12" s="16">
        <f>DAVERAGE(PlotSort,"PhxRedEdge",$BH$31:$BH$32)</f>
        <v>0.32361874999999996</v>
      </c>
      <c r="BJ12" s="16">
        <f>DSTDEV(PlotSort,"PhxRedEdge",$BH$31:$BH$32)/SQRT($BF12)</f>
        <v>2.2846629720449665E-3</v>
      </c>
      <c r="BK12" s="16">
        <f>DAVERAGE(PlotSort,"TMRed",$BH$31:$BH$32)</f>
        <v>0.29441875000000006</v>
      </c>
      <c r="BL12" s="16">
        <f>DSTDEV(PlotSort,"TMRed",$BH$31:$BH$32)/SQRT($BF12)</f>
        <v>2.3508902347479611E-3</v>
      </c>
      <c r="BM12" s="16">
        <f>DAVERAGE(PlotSort,"TMNIR",$BH$31:$BH$32)</f>
        <v>0.35763125000000001</v>
      </c>
      <c r="BN12" s="16">
        <f>DSTDEV(PlotSort,"TMNIR",$BH$31:$BH$32)/SQRT($BF12)</f>
        <v>2.5907000139923564E-3</v>
      </c>
      <c r="BO12" s="16">
        <f>DAVERAGE(PlotSort,"NRR",$BH$31:$BH$32)</f>
        <v>4.9917255904990618E-2</v>
      </c>
      <c r="BP12" s="16">
        <f>DSTDEV(PlotSort,"NRR",$BH$31:$BH$32)/SQRT($BF12)</f>
        <v>1.005911356514982E-3</v>
      </c>
      <c r="BQ12" s="16">
        <f>DAVERAGE(PlotSort,"rvi",$BH$31:$BH$32)</f>
        <v>1.2148327891347872</v>
      </c>
      <c r="BR12" s="16">
        <f>DSTDEV(PlotSort,"rvi",$BH$31:$BH$32)/SQRT($BF12)</f>
        <v>2.0969388779903935E-3</v>
      </c>
      <c r="BS12" s="17">
        <f>DAVERAGE(PlotSort,"ndvi",$BH$31:$BH$32)</f>
        <v>9.6985191349048872E-2</v>
      </c>
      <c r="BT12" s="16">
        <f>DSTDEV(PlotSort,"ndvi",$BH$31:$BH$32)/SQRT($BF12)</f>
        <v>8.5227532598858942E-4</v>
      </c>
    </row>
    <row r="13" spans="1:72" ht="13.5" customHeight="1" x14ac:dyDescent="0.2">
      <c r="B13" s="12">
        <v>126</v>
      </c>
      <c r="C13" s="12">
        <v>9.0709999999999997</v>
      </c>
      <c r="D13" s="12">
        <v>126.37796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26.7</v>
      </c>
      <c r="Q13" s="12">
        <v>0.39</v>
      </c>
      <c r="R13" s="12">
        <v>3.11</v>
      </c>
      <c r="S13" s="12">
        <v>47.84</v>
      </c>
      <c r="T13" s="12">
        <v>97.5</v>
      </c>
      <c r="U13" s="12">
        <v>2</v>
      </c>
      <c r="V13" s="12">
        <v>0</v>
      </c>
      <c r="W13" s="12">
        <v>2</v>
      </c>
      <c r="X13" s="12">
        <v>0</v>
      </c>
      <c r="Y13" s="12">
        <v>0</v>
      </c>
      <c r="Z13" s="12">
        <v>1</v>
      </c>
      <c r="AA13" s="12">
        <v>270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8.5454000000000008</v>
      </c>
      <c r="AK13" s="12">
        <v>3.6900000000000002E-2</v>
      </c>
      <c r="AL13" s="14">
        <v>0.29559999999999997</v>
      </c>
      <c r="AM13" s="14">
        <v>1.2999999999999999E-3</v>
      </c>
      <c r="AN13" s="14">
        <v>3.8757000000000001</v>
      </c>
      <c r="AO13" s="14">
        <v>3.5000000000000001E-3</v>
      </c>
      <c r="AP13" s="14">
        <v>0.31840000000000002</v>
      </c>
      <c r="AQ13" s="14">
        <v>2.9999999999999997E-4</v>
      </c>
      <c r="AR13" s="14">
        <v>15.7179</v>
      </c>
      <c r="AS13" s="14">
        <v>2.9499999999999998E-2</v>
      </c>
      <c r="AT13" s="14">
        <v>0.28770000000000001</v>
      </c>
      <c r="AU13" s="14">
        <v>5.0000000000000001E-4</v>
      </c>
      <c r="AV13" s="14">
        <v>27.915700000000001</v>
      </c>
      <c r="AW13" s="14">
        <v>0.12690000000000001</v>
      </c>
      <c r="AX13" s="14">
        <v>0.34789999999999999</v>
      </c>
      <c r="AY13" s="14">
        <v>1.6000000000000001E-3</v>
      </c>
      <c r="AZ13" s="14">
        <v>4.4274350892991102E-2</v>
      </c>
      <c r="BA13" s="14">
        <v>1.2092457420924574</v>
      </c>
      <c r="BB13" s="14">
        <v>9.4713656387665171E-2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0.29783749999999998</v>
      </c>
      <c r="BH13" s="16">
        <f>DSTDEV(PlotSort,"PhxRed",$BJ$35:$BJ$36)/SQRT($BF13)</f>
        <v>5.12462324399142E-3</v>
      </c>
      <c r="BI13" s="16">
        <f>DAVERAGE(PlotSort,"PhxRedEdge",$BJ$35:$BJ$36)</f>
        <v>0.32133749999999994</v>
      </c>
      <c r="BJ13" s="16">
        <f>DSTDEV(PlotSort,"PhxRedEdge",$BJ$35:$BJ$36)/SQRT($BF13)</f>
        <v>5.5865890916167692E-3</v>
      </c>
      <c r="BK13" s="16">
        <f>DAVERAGE(PlotSort,"TMRed",$BJ$35:$BJ$36)</f>
        <v>0.29232499999999995</v>
      </c>
      <c r="BL13" s="16">
        <f>DSTDEV(PlotSort,"TMRed",$BJ$35:$BJ$36)/SQRT($BF13)</f>
        <v>5.1137681801192341E-3</v>
      </c>
      <c r="BM13" s="16">
        <f>DAVERAGE(PlotSort,"TMNIR",$BJ$35:$BJ$36)</f>
        <v>0.35462499999999997</v>
      </c>
      <c r="BN13" s="16">
        <f>DSTDEV(PlotSort,"TMNIR",$BJ$35:$BJ$36)/SQRT($BF13)</f>
        <v>6.1526925000360598E-3</v>
      </c>
      <c r="BO13" s="16">
        <f>DAVERAGE(PlotSort,"NRR",$BJ$35:$BJ$36)</f>
        <v>4.9245042496145551E-2</v>
      </c>
      <c r="BP13" s="16">
        <f>DSTDEV(PlotSort,"NRR",$BJ$35:$BJ$36)/SQRT($BF13)</f>
        <v>7.3580215622715808E-4</v>
      </c>
      <c r="BQ13" s="16">
        <f>DAVERAGE(PlotSort,"rvi",$BJ$35:$BJ$36)</f>
        <v>1.2131522993416703</v>
      </c>
      <c r="BR13" s="16">
        <f>DSTDEV(PlotSort,"rvi",$BJ$35:$BJ$36)/SQRT($BF13)</f>
        <v>1.473030257511385E-3</v>
      </c>
      <c r="BS13" s="17">
        <f>DAVERAGE(PlotSort,"ndvi",$BJ$35:$BJ$36)</f>
        <v>9.6308823695089307E-2</v>
      </c>
      <c r="BT13" s="16">
        <f>DSTDEV(PlotSort,"ndvi",$BJ$35:$BJ$36)/SQRT($BF13)</f>
        <v>6.0174722026602246E-4</v>
      </c>
    </row>
    <row r="14" spans="1:72" ht="13.5" customHeight="1" x14ac:dyDescent="0.2">
      <c r="B14" s="12">
        <v>126</v>
      </c>
      <c r="C14" s="12">
        <v>9.0630000000000006</v>
      </c>
      <c r="D14" s="12">
        <v>126.37761999999999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26.7</v>
      </c>
      <c r="Q14" s="12">
        <v>0.39</v>
      </c>
      <c r="R14" s="12">
        <v>3.11</v>
      </c>
      <c r="S14" s="12">
        <v>47.94</v>
      </c>
      <c r="T14" s="12">
        <v>97.42</v>
      </c>
      <c r="U14" s="12">
        <v>2</v>
      </c>
      <c r="V14" s="12">
        <v>0</v>
      </c>
      <c r="W14" s="12">
        <v>2</v>
      </c>
      <c r="X14" s="12">
        <v>0</v>
      </c>
      <c r="Y14" s="12">
        <v>0</v>
      </c>
      <c r="Z14" s="12">
        <v>1</v>
      </c>
      <c r="AA14" s="12">
        <v>270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8.7190999999999992</v>
      </c>
      <c r="AK14" s="12">
        <v>9.3100000000000002E-2</v>
      </c>
      <c r="AL14" s="14">
        <v>0.30220000000000002</v>
      </c>
      <c r="AM14" s="14">
        <v>3.2000000000000002E-3</v>
      </c>
      <c r="AN14" s="14">
        <v>3.9836999999999998</v>
      </c>
      <c r="AO14" s="14">
        <v>2.9000000000000001E-2</v>
      </c>
      <c r="AP14" s="14">
        <v>0.32800000000000001</v>
      </c>
      <c r="AQ14" s="14">
        <v>2.3999999999999998E-3</v>
      </c>
      <c r="AR14" s="14">
        <v>16.0379</v>
      </c>
      <c r="AS14" s="14">
        <v>0.21279999999999999</v>
      </c>
      <c r="AT14" s="14">
        <v>0.29420000000000002</v>
      </c>
      <c r="AU14" s="14">
        <v>3.8999999999999998E-3</v>
      </c>
      <c r="AV14" s="14">
        <v>28.822600000000001</v>
      </c>
      <c r="AW14" s="14">
        <v>0.31409999999999999</v>
      </c>
      <c r="AX14" s="14">
        <v>0.35959999999999998</v>
      </c>
      <c r="AY14" s="14">
        <v>3.8999999999999998E-3</v>
      </c>
      <c r="AZ14" s="14">
        <v>4.5956951716113963E-2</v>
      </c>
      <c r="BA14" s="14">
        <v>1.2222977566281439</v>
      </c>
      <c r="BB14" s="14">
        <v>0.10003059039461604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0.30245</v>
      </c>
      <c r="BH14" s="16">
        <f>DSTDEV(PlotSort,"PhxRed",$BK$35:$BK$36)/SQRT($BF14)</f>
        <v>1.6404267737390793E-3</v>
      </c>
      <c r="BI14" s="16">
        <f>DAVERAGE(PlotSort,"PhxRedEdge",$BK$35:$BK$36)</f>
        <v>0.32623124999999997</v>
      </c>
      <c r="BJ14" s="16">
        <f>DSTDEV(PlotSort,"PhxRedEdge",$BK$35:$BK$36)/SQRT($BF14)</f>
        <v>1.6708025766080208E-3</v>
      </c>
      <c r="BK14" s="16">
        <f>DAVERAGE(PlotSort,"TMRed",$BK$35:$BK$36)</f>
        <v>0.29739375000000001</v>
      </c>
      <c r="BL14" s="16">
        <f>DSTDEV(PlotSort,"TMRed",$BK$35:$BK$36)/SQRT($BF14)</f>
        <v>1.6548810380205578E-3</v>
      </c>
      <c r="BM14" s="16">
        <f>DAVERAGE(PlotSort,"TMNIR",$BK$35:$BK$36)</f>
        <v>0.35945000000000005</v>
      </c>
      <c r="BN14" s="16">
        <f>DSTDEV(PlotSort,"TMNIR",$BK$35:$BK$36)/SQRT($BF14)</f>
        <v>1.9452506265260519E-3</v>
      </c>
      <c r="BO14" s="16">
        <f>DAVERAGE(PlotSort,"NRR",$BK$35:$BK$36)</f>
        <v>4.8432281626610778E-2</v>
      </c>
      <c r="BP14" s="16">
        <f>DSTDEV(PlotSort,"NRR",$BK$35:$BK$36)/SQRT($BF14)</f>
        <v>1.2375147668220556E-3</v>
      </c>
      <c r="BQ14" s="16">
        <f>DAVERAGE(PlotSort,"rvi",$BK$35:$BK$36)</f>
        <v>1.2086977137832786</v>
      </c>
      <c r="BR14" s="16">
        <f>DSTDEV(PlotSort,"rvi",$BK$35:$BK$36)/SQRT($BF14)</f>
        <v>1.1739386001034067E-3</v>
      </c>
      <c r="BS14" s="17">
        <f>DAVERAGE(PlotSort,"ndvi",$BK$35:$BK$36)</f>
        <v>9.4484228013938742E-2</v>
      </c>
      <c r="BT14" s="16">
        <f>DSTDEV(PlotSort,"ndvi",$BK$35:$BK$36)/SQRT($BF14)</f>
        <v>4.8227049535316688E-4</v>
      </c>
    </row>
    <row r="15" spans="1:72" ht="13.5" customHeight="1" x14ac:dyDescent="0.2">
      <c r="B15" s="12">
        <v>126</v>
      </c>
      <c r="C15" s="12">
        <v>9.0549999999999997</v>
      </c>
      <c r="D15" s="12">
        <v>126.37729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26.7</v>
      </c>
      <c r="Q15" s="12">
        <v>0.39</v>
      </c>
      <c r="R15" s="12">
        <v>3.11</v>
      </c>
      <c r="S15" s="12">
        <v>48.04</v>
      </c>
      <c r="T15" s="12">
        <v>97.34</v>
      </c>
      <c r="U15" s="12">
        <v>2</v>
      </c>
      <c r="V15" s="12">
        <v>0</v>
      </c>
      <c r="W15" s="12">
        <v>2</v>
      </c>
      <c r="X15" s="12">
        <v>0</v>
      </c>
      <c r="Y15" s="12">
        <v>0</v>
      </c>
      <c r="Z15" s="12">
        <v>1</v>
      </c>
      <c r="AA15" s="12">
        <v>270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8.5993999999999993</v>
      </c>
      <c r="AK15" s="12">
        <v>0.1454</v>
      </c>
      <c r="AL15" s="14">
        <v>0.29849999999999999</v>
      </c>
      <c r="AM15" s="14">
        <v>5.0000000000000001E-3</v>
      </c>
      <c r="AN15" s="14">
        <v>3.9089999999999998</v>
      </c>
      <c r="AO15" s="14">
        <v>7.9600000000000004E-2</v>
      </c>
      <c r="AP15" s="14">
        <v>0.32250000000000001</v>
      </c>
      <c r="AQ15" s="14">
        <v>6.6E-3</v>
      </c>
      <c r="AR15" s="14">
        <v>15.900700000000001</v>
      </c>
      <c r="AS15" s="14">
        <v>0.29459999999999997</v>
      </c>
      <c r="AT15" s="14">
        <v>0.29220000000000002</v>
      </c>
      <c r="AU15" s="14">
        <v>5.4000000000000003E-3</v>
      </c>
      <c r="AV15" s="14">
        <v>28.258900000000001</v>
      </c>
      <c r="AW15" s="14">
        <v>0.6573</v>
      </c>
      <c r="AX15" s="14">
        <v>0.35299999999999998</v>
      </c>
      <c r="AY15" s="14">
        <v>8.2000000000000007E-3</v>
      </c>
      <c r="AZ15" s="14">
        <v>4.5151739452257547E-2</v>
      </c>
      <c r="BA15" s="14">
        <v>1.2080766598220396</v>
      </c>
      <c r="BB15" s="14">
        <v>9.4234345939243597E-2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0.29673750000000004</v>
      </c>
      <c r="BH15" s="16">
        <f>DSTDEV(PlotSort,"PhxRed",$BL$35:$BL$36)/SQRT($BF15)</f>
        <v>3.1749543022583141E-3</v>
      </c>
      <c r="BI15" s="16">
        <f>DAVERAGE(PlotSort,"PhxRedEdge",$BL$35:$BL$36)</f>
        <v>0.32180000000000003</v>
      </c>
      <c r="BJ15" s="16">
        <f>DSTDEV(PlotSort,"PhxRedEdge",$BL$35:$BL$36)/SQRT($BF15)</f>
        <v>3.1884837417538378E-3</v>
      </c>
      <c r="BK15" s="16">
        <f>DAVERAGE(PlotSort,"TMRed",$BL$35:$BL$36)</f>
        <v>0.29176250000000004</v>
      </c>
      <c r="BL15" s="16">
        <f>DSTDEV(PlotSort,"TMRed",$BL$35:$BL$36)/SQRT($BF15)</f>
        <v>2.6877989866909958E-3</v>
      </c>
      <c r="BM15" s="16">
        <f>DAVERAGE(PlotSort,"TMNIR",$BL$35:$BL$36)</f>
        <v>0.35589999999999994</v>
      </c>
      <c r="BN15" s="16">
        <f>DSTDEV(PlotSort,"TMNIR",$BL$35:$BL$36)/SQRT($BF15)</f>
        <v>2.7063417585895732E-3</v>
      </c>
      <c r="BO15" s="16">
        <f>DAVERAGE(PlotSort,"NRR",$BL$35:$BL$36)</f>
        <v>5.038576448411649E-2</v>
      </c>
      <c r="BP15" s="16">
        <f>DSTDEV(PlotSort,"NRR",$BL$35:$BL$36)/SQRT($BF15)</f>
        <v>1.9812632569056955E-3</v>
      </c>
      <c r="BQ15" s="16">
        <f>DAVERAGE(PlotSort,"rvi",$BL$35:$BL$36)</f>
        <v>1.2199700864072005</v>
      </c>
      <c r="BR15" s="16">
        <f>DSTDEV(PlotSort,"rvi",$BL$35:$BL$36)/SQRT($BF15)</f>
        <v>2.9653804827536961E-3</v>
      </c>
      <c r="BS15" s="17">
        <f>DAVERAGE(PlotSort,"ndvi",$BL$35:$BL$36)</f>
        <v>9.9075727579100395E-2</v>
      </c>
      <c r="BT15" s="16">
        <f>DSTDEV(PlotSort,"ndvi",$BL$35:$BL$36)/SQRT($BF15)</f>
        <v>1.2012447929859412E-3</v>
      </c>
    </row>
    <row r="16" spans="1:72" ht="13.5" customHeight="1" x14ac:dyDescent="0.2">
      <c r="B16" s="12">
        <v>126</v>
      </c>
      <c r="C16" s="12">
        <v>9.0470000000000006</v>
      </c>
      <c r="D16" s="12">
        <v>126.37696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26.7</v>
      </c>
      <c r="Q16" s="12">
        <v>0.39</v>
      </c>
      <c r="R16" s="12">
        <v>3.11</v>
      </c>
      <c r="S16" s="12">
        <v>48.14</v>
      </c>
      <c r="T16" s="12">
        <v>97.27</v>
      </c>
      <c r="U16" s="12">
        <v>2</v>
      </c>
      <c r="V16" s="12">
        <v>0</v>
      </c>
      <c r="W16" s="12">
        <v>2</v>
      </c>
      <c r="X16" s="12">
        <v>0</v>
      </c>
      <c r="Y16" s="12">
        <v>0</v>
      </c>
      <c r="Z16" s="12">
        <v>1</v>
      </c>
      <c r="AA16" s="12">
        <v>270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8.8193000000000001</v>
      </c>
      <c r="AK16" s="12">
        <v>0.15310000000000001</v>
      </c>
      <c r="AL16" s="14">
        <v>0.30669999999999997</v>
      </c>
      <c r="AM16" s="14">
        <v>5.3E-3</v>
      </c>
      <c r="AN16" s="14">
        <v>4.0101000000000004</v>
      </c>
      <c r="AO16" s="14">
        <v>5.1499999999999997E-2</v>
      </c>
      <c r="AP16" s="14">
        <v>0.33150000000000002</v>
      </c>
      <c r="AQ16" s="14">
        <v>4.3E-3</v>
      </c>
      <c r="AR16" s="14">
        <v>16.701699999999999</v>
      </c>
      <c r="AS16" s="14">
        <v>0.32590000000000002</v>
      </c>
      <c r="AT16" s="14">
        <v>0.30759999999999998</v>
      </c>
      <c r="AU16" s="14">
        <v>6.0000000000000001E-3</v>
      </c>
      <c r="AV16" s="14">
        <v>29.619199999999999</v>
      </c>
      <c r="AW16" s="14">
        <v>0.37019999999999997</v>
      </c>
      <c r="AX16" s="14">
        <v>0.37040000000000001</v>
      </c>
      <c r="AY16" s="14">
        <v>4.5999999999999999E-3</v>
      </c>
      <c r="AZ16" s="14">
        <v>5.5421000142470422E-2</v>
      </c>
      <c r="BA16" s="14">
        <v>1.2041612483745123</v>
      </c>
      <c r="BB16" s="14">
        <v>9.2625368731563462E-2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0.30063125000000002</v>
      </c>
      <c r="BH16" s="16">
        <f>DSTDEV(PlotSort,"PhxRed",$BI$31:$BI$32)/SQRT($BF16)</f>
        <v>2.6218905194216884E-3</v>
      </c>
      <c r="BI16" s="16">
        <f>DAVERAGE(PlotSort,"PhxRedEdge",$BI$31:$BI$32)</f>
        <v>0.32450625000000005</v>
      </c>
      <c r="BJ16" s="16">
        <f>DSTDEV(PlotSort,"PhxRedEdge",$BI$31:$BI$32)/SQRT($BF16)</f>
        <v>2.7130313419678753E-3</v>
      </c>
      <c r="BK16" s="16">
        <f>DAVERAGE(PlotSort,"TMRed",$BI$31:$BI$32)</f>
        <v>0.29571250000000004</v>
      </c>
      <c r="BL16" s="16">
        <f>DSTDEV(PlotSort,"TMRed",$BI$31:$BI$32)/SQRT($BF16)</f>
        <v>2.4372948631628459E-3</v>
      </c>
      <c r="BM16" s="16">
        <f>DAVERAGE(PlotSort,"TMNIR",$BI$31:$BI$32)</f>
        <v>0.35853750000000001</v>
      </c>
      <c r="BN16" s="16">
        <f>DSTDEV(PlotSort,"TMNIR",$BI$31:$BI$32)/SQRT($BF16)</f>
        <v>2.8455941822403273E-3</v>
      </c>
      <c r="BO16" s="16">
        <f>DAVERAGE(PlotSort,"NRR",$BI$31:$BI$32)</f>
        <v>4.9849493011727787E-2</v>
      </c>
      <c r="BP16" s="16">
        <f>DSTDEV(PlotSort,"NRR",$BI$31:$BI$32)/SQRT($BF16)</f>
        <v>1.3047095563048815E-3</v>
      </c>
      <c r="BQ16" s="16">
        <f>DAVERAGE(PlotSort,"rvi",$BI$31:$BI$32)</f>
        <v>1.2125197508004226</v>
      </c>
      <c r="BR16" s="16">
        <f>DSTDEV(PlotSort,"rvi",$BI$31:$BI$32)/SQRT($BF16)</f>
        <v>1.8765817882170324E-3</v>
      </c>
      <c r="BS16" s="17">
        <f>DAVERAGE(PlotSort,"ndvi",$BI$31:$BI$32)</f>
        <v>9.604356344441814E-2</v>
      </c>
      <c r="BT16" s="16">
        <f>DSTDEV(PlotSort,"ndvi",$BI$31:$BI$32)/SQRT($BF16)</f>
        <v>7.6273535934733971E-4</v>
      </c>
    </row>
    <row r="17" spans="2:72" ht="13.5" customHeight="1" x14ac:dyDescent="0.2">
      <c r="B17" s="12">
        <v>126</v>
      </c>
      <c r="C17" s="12">
        <v>9.0389999999999997</v>
      </c>
      <c r="D17" s="12">
        <v>126.37663000000001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26.7</v>
      </c>
      <c r="Q17" s="12">
        <v>0.39</v>
      </c>
      <c r="R17" s="12">
        <v>3.11</v>
      </c>
      <c r="S17" s="12">
        <v>48.24</v>
      </c>
      <c r="T17" s="12">
        <v>97.19</v>
      </c>
      <c r="U17" s="12">
        <v>2</v>
      </c>
      <c r="V17" s="12">
        <v>0</v>
      </c>
      <c r="W17" s="12">
        <v>2</v>
      </c>
      <c r="X17" s="12">
        <v>0</v>
      </c>
      <c r="Y17" s="12">
        <v>0</v>
      </c>
      <c r="Z17" s="12">
        <v>1</v>
      </c>
      <c r="AA17" s="12">
        <v>270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8.6822999999999997</v>
      </c>
      <c r="AK17" s="12">
        <v>3.2000000000000002E-3</v>
      </c>
      <c r="AL17" s="14">
        <v>0.30249999999999999</v>
      </c>
      <c r="AM17" s="14">
        <v>1E-4</v>
      </c>
      <c r="AN17" s="14">
        <v>3.9518</v>
      </c>
      <c r="AO17" s="14">
        <v>3.8999999999999998E-3</v>
      </c>
      <c r="AP17" s="14">
        <v>0.32729999999999998</v>
      </c>
      <c r="AQ17" s="14">
        <v>2.9999999999999997E-4</v>
      </c>
      <c r="AR17" s="14">
        <v>16.055299999999999</v>
      </c>
      <c r="AS17" s="14">
        <v>0.27310000000000001</v>
      </c>
      <c r="AT17" s="14">
        <v>0.29620000000000002</v>
      </c>
      <c r="AU17" s="14">
        <v>5.0000000000000001E-3</v>
      </c>
      <c r="AV17" s="14">
        <v>28.2942</v>
      </c>
      <c r="AW17" s="14">
        <v>0.4763</v>
      </c>
      <c r="AX17" s="14">
        <v>0.35420000000000001</v>
      </c>
      <c r="AY17" s="14">
        <v>6.0000000000000001E-3</v>
      </c>
      <c r="AZ17" s="14">
        <v>3.9471753484959703E-2</v>
      </c>
      <c r="BA17" s="14">
        <v>1.1958136394328156</v>
      </c>
      <c r="BB17" s="14">
        <v>8.9175891758917575E-2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0.29910624999999996</v>
      </c>
      <c r="BH17" s="16">
        <f>DSTDEV(PlotSort,"PhxRed",$BJ$31:$BJ$32)/SQRT($BF17)</f>
        <v>2.1541195997437108E-3</v>
      </c>
      <c r="BI17" s="16">
        <f>DAVERAGE(PlotSort,"PhxRedEdge",$BJ$31:$BJ$32)</f>
        <v>0.32329374999999999</v>
      </c>
      <c r="BJ17" s="16">
        <f>DSTDEV(PlotSort,"PhxRedEdge",$BJ$31:$BJ$32)/SQRT($BF17)</f>
        <v>2.2737849319288462E-3</v>
      </c>
      <c r="BK17" s="16">
        <f>DAVERAGE(PlotSort,"TMRed",$BJ$31:$BJ$32)</f>
        <v>0.29372500000000001</v>
      </c>
      <c r="BL17" s="16">
        <f>DSTDEV(PlotSort,"TMRed",$BJ$31:$BJ$32)/SQRT($BF17)</f>
        <v>2.2087175766343069E-3</v>
      </c>
      <c r="BM17" s="16">
        <f>DAVERAGE(PlotSort,"TMNIR",$BJ$31:$BJ$32)</f>
        <v>0.35617500000000007</v>
      </c>
      <c r="BN17" s="16">
        <f>DSTDEV(PlotSort,"TMNIR",$BJ$31:$BJ$32)/SQRT($BF17)</f>
        <v>2.4657858787818536E-3</v>
      </c>
      <c r="BO17" s="16">
        <f>DAVERAGE(PlotSort,"NRR",$BJ$31:$BJ$32)</f>
        <v>4.8398192105014025E-2</v>
      </c>
      <c r="BP17" s="16">
        <f>DSTDEV(PlotSort,"NRR",$BJ$31:$BJ$32)/SQRT($BF17)</f>
        <v>1.0077847862555083E-3</v>
      </c>
      <c r="BQ17" s="16">
        <f>DAVERAGE(PlotSort,"rvi",$BJ$31:$BJ$32)</f>
        <v>1.2127391558572915</v>
      </c>
      <c r="BR17" s="16">
        <f>DSTDEV(PlotSort,"rvi",$BJ$31:$BJ$32)/SQRT($BF17)</f>
        <v>1.6955120331609899E-3</v>
      </c>
      <c r="BS17" s="17">
        <f>DAVERAGE(PlotSort,"ndvi",$BJ$31:$BJ$32)</f>
        <v>9.6132940206615447E-2</v>
      </c>
      <c r="BT17" s="16">
        <f>DSTDEV(PlotSort,"ndvi",$BJ$31:$BJ$32)/SQRT($BF17)</f>
        <v>6.9312924404723892E-4</v>
      </c>
    </row>
    <row r="18" spans="2:72" ht="13.5" customHeight="1" x14ac:dyDescent="0.2">
      <c r="B18" s="12">
        <v>126</v>
      </c>
      <c r="C18" s="12">
        <v>9.1219999999999999</v>
      </c>
      <c r="D18" s="12">
        <v>126.38008000000001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26.7</v>
      </c>
      <c r="Q18" s="12">
        <v>0.39</v>
      </c>
      <c r="R18" s="12">
        <v>3.11</v>
      </c>
      <c r="S18" s="12">
        <v>47.21</v>
      </c>
      <c r="T18" s="12">
        <v>97.99</v>
      </c>
      <c r="U18" s="12">
        <v>2</v>
      </c>
      <c r="V18" s="12">
        <v>0</v>
      </c>
      <c r="W18" s="12">
        <v>2</v>
      </c>
      <c r="X18" s="12">
        <v>0</v>
      </c>
      <c r="Y18" s="12">
        <v>0</v>
      </c>
      <c r="Z18" s="12">
        <v>1</v>
      </c>
      <c r="AA18" s="12">
        <v>270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8.3529</v>
      </c>
      <c r="AK18" s="12">
        <v>0.1983</v>
      </c>
      <c r="AL18" s="14">
        <v>0.2858</v>
      </c>
      <c r="AM18" s="14">
        <v>6.7999999999999996E-3</v>
      </c>
      <c r="AN18" s="14">
        <v>3.8401999999999998</v>
      </c>
      <c r="AO18" s="14">
        <v>6.8199999999999997E-2</v>
      </c>
      <c r="AP18" s="14">
        <v>0.31159999999999999</v>
      </c>
      <c r="AQ18" s="14">
        <v>5.4999999999999997E-3</v>
      </c>
      <c r="AR18" s="14">
        <v>15.624000000000001</v>
      </c>
      <c r="AS18" s="14">
        <v>0.28520000000000001</v>
      </c>
      <c r="AT18" s="14">
        <v>0.28249999999999997</v>
      </c>
      <c r="AU18" s="14">
        <v>5.1999999999999998E-3</v>
      </c>
      <c r="AV18" s="14">
        <v>28.1798</v>
      </c>
      <c r="AW18" s="14">
        <v>0.4118</v>
      </c>
      <c r="AX18" s="14">
        <v>0.3488</v>
      </c>
      <c r="AY18" s="14">
        <v>5.1000000000000004E-3</v>
      </c>
      <c r="AZ18" s="14">
        <v>5.6329497274379178E-2</v>
      </c>
      <c r="BA18" s="14">
        <v>1.2346902654867258</v>
      </c>
      <c r="BB18" s="14">
        <v>0.1050213844447965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0.29438750000000002</v>
      </c>
      <c r="BH18" s="16">
        <f>DSTDEV(PlotSort,"PhxRed",$BH$35:$BH$36)/SQRT($BF18)</f>
        <v>2.4350201060087096E-3</v>
      </c>
      <c r="BI18" s="16">
        <f>DAVERAGE(PlotSort,"PhxRedEdge",$BH$35:$BH$36)</f>
        <v>0.31826875000000004</v>
      </c>
      <c r="BJ18" s="16">
        <f>DSTDEV(PlotSort,"PhxRedEdge",$BH$35:$BH$36)/SQRT($BF18)</f>
        <v>2.6157490761093052E-3</v>
      </c>
      <c r="BK18" s="16">
        <f>DAVERAGE(PlotSort,"TMRed",$BH$35:$BH$36)</f>
        <v>0.28928749999999998</v>
      </c>
      <c r="BL18" s="16">
        <f>DSTDEV(PlotSort,"TMRed",$BH$35:$BH$36)/SQRT($BF18)</f>
        <v>2.4207587481338707E-3</v>
      </c>
      <c r="BM18" s="16">
        <f>DAVERAGE(PlotSort,"TMNIR",$BH$35:$BH$36)</f>
        <v>0.3510625</v>
      </c>
      <c r="BN18" s="16">
        <f>DSTDEV(PlotSort,"TMNIR",$BH$35:$BH$36)/SQRT($BF18)</f>
        <v>2.6857630045606521E-3</v>
      </c>
      <c r="BO18" s="16">
        <f>DAVERAGE(PlotSort,"NRR",$BH$35:$BH$36)</f>
        <v>4.9026513244190807E-2</v>
      </c>
      <c r="BP18" s="16">
        <f>DSTDEV(PlotSort,"NRR",$BH$35:$BH$36)/SQRT($BF18)</f>
        <v>1.5520427929824278E-3</v>
      </c>
      <c r="BQ18" s="16">
        <f>DAVERAGE(PlotSort,"rvi",$BH$35:$BH$36)</f>
        <v>1.2136810974936927</v>
      </c>
      <c r="BR18" s="16">
        <f>DSTDEV(PlotSort,"rvi",$BH$35:$BH$36)/SQRT($BF18)</f>
        <v>2.3375635088706409E-3</v>
      </c>
      <c r="BS18" s="17">
        <f>DAVERAGE(PlotSort,"ndvi",$BH$35:$BH$36)</f>
        <v>9.6512415166517124E-2</v>
      </c>
      <c r="BT18" s="16">
        <f>DSTDEV(PlotSort,"ndvi",$BH$35:$BH$36)/SQRT($BF18)</f>
        <v>9.5224368412213001E-4</v>
      </c>
    </row>
    <row r="19" spans="2:72" ht="13.5" customHeight="1" x14ac:dyDescent="0.2">
      <c r="B19" s="12">
        <v>126</v>
      </c>
      <c r="C19" s="12">
        <v>9.1300000000000008</v>
      </c>
      <c r="D19" s="12">
        <v>126.38042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26.7</v>
      </c>
      <c r="Q19" s="12">
        <v>0.39</v>
      </c>
      <c r="R19" s="12">
        <v>3.11</v>
      </c>
      <c r="S19" s="12">
        <v>47.11</v>
      </c>
      <c r="T19" s="12">
        <v>98.07</v>
      </c>
      <c r="U19" s="12">
        <v>2</v>
      </c>
      <c r="V19" s="12">
        <v>0</v>
      </c>
      <c r="W19" s="12">
        <v>2</v>
      </c>
      <c r="X19" s="12">
        <v>0</v>
      </c>
      <c r="Y19" s="12">
        <v>0</v>
      </c>
      <c r="Z19" s="12">
        <v>1</v>
      </c>
      <c r="AA19" s="12">
        <v>270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8.6382999999999992</v>
      </c>
      <c r="AK19" s="12">
        <v>5.9799999999999999E-2</v>
      </c>
      <c r="AL19" s="14">
        <v>0.29509999999999997</v>
      </c>
      <c r="AM19" s="14">
        <v>2E-3</v>
      </c>
      <c r="AN19" s="14">
        <v>3.9390000000000001</v>
      </c>
      <c r="AO19" s="14">
        <v>2.1499999999999998E-2</v>
      </c>
      <c r="AP19" s="14">
        <v>0.31900000000000001</v>
      </c>
      <c r="AQ19" s="14">
        <v>1.6999999999999999E-3</v>
      </c>
      <c r="AR19" s="14">
        <v>15.962400000000001</v>
      </c>
      <c r="AS19" s="14">
        <v>6.7500000000000004E-2</v>
      </c>
      <c r="AT19" s="14">
        <v>0.28799999999999998</v>
      </c>
      <c r="AU19" s="14">
        <v>1.1999999999999999E-3</v>
      </c>
      <c r="AV19" s="14">
        <v>28.323399999999999</v>
      </c>
      <c r="AW19" s="14">
        <v>7.6999999999999999E-2</v>
      </c>
      <c r="AX19" s="14">
        <v>0.35010000000000002</v>
      </c>
      <c r="AY19" s="14">
        <v>1E-3</v>
      </c>
      <c r="AZ19" s="14">
        <v>4.6480346734419392E-2</v>
      </c>
      <c r="BA19" s="14">
        <v>1.2156250000000002</v>
      </c>
      <c r="BB19" s="14">
        <v>9.7320169252468336E-2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0.30535000000000001</v>
      </c>
      <c r="BH19" s="16">
        <f>DSTDEV(PlotSort,"PhxRed",$BI$35:$BI$36)/SQRT($BF19)</f>
        <v>1.678367262152914E-3</v>
      </c>
      <c r="BI19" s="16">
        <f>DAVERAGE(PlotSort,"PhxRedEdge",$BI$35:$BI$36)</f>
        <v>0.32953125</v>
      </c>
      <c r="BJ19" s="16">
        <f>DSTDEV(PlotSort,"PhxRedEdge",$BI$35:$BI$36)/SQRT($BF19)</f>
        <v>1.6738856678897352E-3</v>
      </c>
      <c r="BK19" s="16">
        <f>DAVERAGE(PlotSort,"TMRed",$BI$35:$BI$36)</f>
        <v>0.30015000000000003</v>
      </c>
      <c r="BL19" s="16">
        <f>DSTDEV(PlotSort,"TMRed",$BI$35:$BI$36)/SQRT($BF19)</f>
        <v>1.5417252241131246E-3</v>
      </c>
      <c r="BM19" s="16">
        <f>DAVERAGE(PlotSort,"TMNIR",$BI$35:$BI$36)</f>
        <v>0.36365000000000008</v>
      </c>
      <c r="BN19" s="16">
        <f>DSTDEV(PlotSort,"TMNIR",$BI$35:$BI$36)/SQRT($BF19)</f>
        <v>1.8408557792505087E-3</v>
      </c>
      <c r="BO19" s="16">
        <f>DAVERAGE(PlotSort,"NRR",$BI$35:$BI$36)</f>
        <v>4.9221171872550998E-2</v>
      </c>
      <c r="BP19" s="16">
        <f>DSTDEV(PlotSort,"NRR",$BI$35:$BI$36)/SQRT($BF19)</f>
        <v>7.9493018079101162E-4</v>
      </c>
      <c r="BQ19" s="16">
        <f>DAVERAGE(PlotSort,"rvi",$BI$35:$BI$36)</f>
        <v>1.2115778091640221</v>
      </c>
      <c r="BR19" s="16">
        <f>DSTDEV(PlotSort,"rvi",$BI$35:$BI$36)/SQRT($BF19)</f>
        <v>1.2267645498687623E-3</v>
      </c>
      <c r="BS19" s="17">
        <f>DAVERAGE(PlotSort,"ndvi",$BI$35:$BI$36)</f>
        <v>9.5664088484516463E-2</v>
      </c>
      <c r="BT19" s="16">
        <f>DSTDEV(PlotSort,"ndvi",$BI$35:$BI$36)/SQRT($BF19)</f>
        <v>5.0180678437786467E-4</v>
      </c>
    </row>
    <row r="20" spans="2:72" ht="13.5" customHeight="1" x14ac:dyDescent="0.2">
      <c r="B20" s="12">
        <v>126</v>
      </c>
      <c r="C20" s="12">
        <v>9.14</v>
      </c>
      <c r="D20" s="12">
        <v>126.38083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26.7</v>
      </c>
      <c r="Q20" s="12">
        <v>0.39</v>
      </c>
      <c r="R20" s="12">
        <v>3.11</v>
      </c>
      <c r="S20" s="12">
        <v>46.98</v>
      </c>
      <c r="T20" s="12">
        <v>98.17</v>
      </c>
      <c r="U20" s="12">
        <v>2</v>
      </c>
      <c r="V20" s="12">
        <v>0</v>
      </c>
      <c r="W20" s="12">
        <v>2</v>
      </c>
      <c r="X20" s="12">
        <v>0</v>
      </c>
      <c r="Y20" s="12">
        <v>0</v>
      </c>
      <c r="Z20" s="12">
        <v>1</v>
      </c>
      <c r="AA20" s="12">
        <v>270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8.8483999999999998</v>
      </c>
      <c r="AK20" s="12">
        <v>0.2838</v>
      </c>
      <c r="AL20" s="14">
        <v>0.30159999999999998</v>
      </c>
      <c r="AM20" s="14">
        <v>9.7000000000000003E-3</v>
      </c>
      <c r="AN20" s="14">
        <v>4.0217999999999998</v>
      </c>
      <c r="AO20" s="14">
        <v>0.1326</v>
      </c>
      <c r="AP20" s="14">
        <v>0.32490000000000002</v>
      </c>
      <c r="AQ20" s="14">
        <v>1.0699999999999999E-2</v>
      </c>
      <c r="AR20" s="14">
        <v>16.541699999999999</v>
      </c>
      <c r="AS20" s="14">
        <v>0.50819999999999999</v>
      </c>
      <c r="AT20" s="14">
        <v>0.29780000000000001</v>
      </c>
      <c r="AU20" s="14">
        <v>9.1000000000000004E-3</v>
      </c>
      <c r="AV20" s="14">
        <v>29.194900000000001</v>
      </c>
      <c r="AW20" s="14">
        <v>0.91520000000000001</v>
      </c>
      <c r="AX20" s="14">
        <v>0.3604</v>
      </c>
      <c r="AY20" s="14">
        <v>1.1299999999999999E-2</v>
      </c>
      <c r="AZ20" s="14">
        <v>5.1802130453815813E-2</v>
      </c>
      <c r="BA20" s="14">
        <v>1.2102081934184015</v>
      </c>
      <c r="BB20" s="14">
        <v>9.5107869948343957E-2</v>
      </c>
      <c r="BC20" s="15"/>
    </row>
    <row r="21" spans="2:72" ht="13.5" customHeight="1" x14ac:dyDescent="0.2">
      <c r="B21" s="12">
        <v>126</v>
      </c>
      <c r="C21" s="12">
        <v>9.1489999999999991</v>
      </c>
      <c r="D21" s="12">
        <v>126.38121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26.7</v>
      </c>
      <c r="Q21" s="12">
        <v>0.39</v>
      </c>
      <c r="R21" s="12">
        <v>3.11</v>
      </c>
      <c r="S21" s="12">
        <v>46.87</v>
      </c>
      <c r="T21" s="12">
        <v>98.26</v>
      </c>
      <c r="U21" s="12">
        <v>2</v>
      </c>
      <c r="V21" s="12">
        <v>0</v>
      </c>
      <c r="W21" s="12">
        <v>2</v>
      </c>
      <c r="X21" s="12">
        <v>0</v>
      </c>
      <c r="Y21" s="12">
        <v>0</v>
      </c>
      <c r="Z21" s="12">
        <v>1</v>
      </c>
      <c r="AA21" s="12">
        <v>270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8.3907000000000007</v>
      </c>
      <c r="AK21" s="12">
        <v>0.13109999999999999</v>
      </c>
      <c r="AL21" s="14">
        <v>0.28539999999999999</v>
      </c>
      <c r="AM21" s="14">
        <v>4.4999999999999997E-3</v>
      </c>
      <c r="AN21" s="14">
        <v>3.8488000000000002</v>
      </c>
      <c r="AO21" s="14">
        <v>4.2000000000000003E-2</v>
      </c>
      <c r="AP21" s="14">
        <v>0.31030000000000002</v>
      </c>
      <c r="AQ21" s="14">
        <v>3.3999999999999998E-3</v>
      </c>
      <c r="AR21" s="14">
        <v>15.5596</v>
      </c>
      <c r="AS21" s="14">
        <v>0.15820000000000001</v>
      </c>
      <c r="AT21" s="14">
        <v>0.27950000000000003</v>
      </c>
      <c r="AU21" s="14">
        <v>2.8E-3</v>
      </c>
      <c r="AV21" s="14">
        <v>27.834599999999998</v>
      </c>
      <c r="AW21" s="14">
        <v>2.0799999999999999E-2</v>
      </c>
      <c r="AX21" s="14">
        <v>0.34320000000000001</v>
      </c>
      <c r="AY21" s="14">
        <v>2.9999999999999997E-4</v>
      </c>
      <c r="AZ21" s="14">
        <v>5.0344299923488885E-2</v>
      </c>
      <c r="BA21" s="14">
        <v>1.2279069767441859</v>
      </c>
      <c r="BB21" s="14">
        <v>0.10229645093945716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0.23880000000000001</v>
      </c>
      <c r="BH21" s="21">
        <v>0</v>
      </c>
      <c r="BI21" s="20">
        <f>AVERAGE(AP50)</f>
        <v>0.26190000000000002</v>
      </c>
      <c r="BJ21" s="21">
        <v>0</v>
      </c>
      <c r="BK21" s="20">
        <f>AVERAGE(AT50)</f>
        <v>0.23710000000000001</v>
      </c>
      <c r="BL21" s="21">
        <v>0</v>
      </c>
      <c r="BM21" s="20">
        <f>AVERAGE(AX50)</f>
        <v>0.30109999999999998</v>
      </c>
      <c r="BN21" s="21">
        <v>0</v>
      </c>
      <c r="BO21" s="20">
        <f>AVERAGE(AZ50)</f>
        <v>6.9626998223801001E-2</v>
      </c>
      <c r="BP21" s="21">
        <v>0</v>
      </c>
      <c r="BQ21" s="20">
        <f>AVERAGE(BA50)</f>
        <v>1.269928300295234</v>
      </c>
      <c r="BR21" s="21">
        <v>0</v>
      </c>
      <c r="BS21" s="22">
        <f>AVERAGE(BB50)</f>
        <v>0.11891490152359713</v>
      </c>
      <c r="BT21" s="21">
        <v>0</v>
      </c>
    </row>
    <row r="22" spans="2:72" ht="13.5" customHeight="1" x14ac:dyDescent="0.2">
      <c r="B22" s="12">
        <v>126</v>
      </c>
      <c r="C22" s="12">
        <v>9.1620000000000008</v>
      </c>
      <c r="D22" s="12">
        <v>126.38175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26.7</v>
      </c>
      <c r="Q22" s="12">
        <v>0.39</v>
      </c>
      <c r="R22" s="12">
        <v>3.11</v>
      </c>
      <c r="S22" s="12">
        <v>46.71</v>
      </c>
      <c r="T22" s="12">
        <v>98.39</v>
      </c>
      <c r="U22" s="12">
        <v>2</v>
      </c>
      <c r="V22" s="12">
        <v>0</v>
      </c>
      <c r="W22" s="12">
        <v>2</v>
      </c>
      <c r="X22" s="12">
        <v>0</v>
      </c>
      <c r="Y22" s="12">
        <v>0</v>
      </c>
      <c r="Z22" s="12">
        <v>1</v>
      </c>
      <c r="AA22" s="12">
        <v>270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8.0294000000000008</v>
      </c>
      <c r="AK22" s="12">
        <v>3.0000000000000001E-3</v>
      </c>
      <c r="AL22" s="14">
        <v>0.27239999999999998</v>
      </c>
      <c r="AM22" s="14">
        <v>1E-4</v>
      </c>
      <c r="AN22" s="14">
        <v>3.6596000000000002</v>
      </c>
      <c r="AO22" s="14">
        <v>1.18E-2</v>
      </c>
      <c r="AP22" s="14">
        <v>0.29409999999999997</v>
      </c>
      <c r="AQ22" s="14">
        <v>8.9999999999999998E-4</v>
      </c>
      <c r="AR22" s="14">
        <v>14.797000000000001</v>
      </c>
      <c r="AS22" s="14">
        <v>3.6700000000000003E-2</v>
      </c>
      <c r="AT22" s="14">
        <v>0.26500000000000001</v>
      </c>
      <c r="AU22" s="14">
        <v>6.9999999999999999E-4</v>
      </c>
      <c r="AV22" s="14">
        <v>26.247499999999999</v>
      </c>
      <c r="AW22" s="14">
        <v>0.14349999999999999</v>
      </c>
      <c r="AX22" s="14">
        <v>0.3231</v>
      </c>
      <c r="AY22" s="14">
        <v>1.8E-3</v>
      </c>
      <c r="AZ22" s="14">
        <v>4.6986390149060316E-2</v>
      </c>
      <c r="BA22" s="14">
        <v>1.2192452830188678</v>
      </c>
      <c r="BB22" s="14">
        <v>9.879272232613498E-2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0.27289999999999998</v>
      </c>
      <c r="BH22" s="21">
        <v>0</v>
      </c>
      <c r="BI22" s="20">
        <f>AVERAGE(AP48)</f>
        <v>0.29520000000000002</v>
      </c>
      <c r="BJ22" s="21">
        <v>0</v>
      </c>
      <c r="BK22" s="20">
        <f>AVERAGE(AT48)</f>
        <v>0.26690000000000003</v>
      </c>
      <c r="BL22" s="21">
        <v>0</v>
      </c>
      <c r="BM22" s="20">
        <f>AVERAGE(AX48)</f>
        <v>0.32829999999999998</v>
      </c>
      <c r="BN22" s="21">
        <v>0</v>
      </c>
      <c r="BO22" s="20">
        <f>AVERAGE(AZ48)</f>
        <v>5.3087409783480297E-2</v>
      </c>
      <c r="BP22" s="21">
        <v>0</v>
      </c>
      <c r="BQ22" s="20">
        <f>AVERAGE(BA48)</f>
        <v>1.2300487073810413</v>
      </c>
      <c r="BR22" s="21">
        <v>0</v>
      </c>
      <c r="BS22" s="22">
        <f>AVERAGE(BB48)</f>
        <v>0.10315860215053757</v>
      </c>
      <c r="BT22" s="21">
        <v>0</v>
      </c>
    </row>
    <row r="23" spans="2:72" ht="13.5" customHeight="1" x14ac:dyDescent="0.2">
      <c r="B23" s="12">
        <v>126</v>
      </c>
      <c r="C23" s="12">
        <v>9.1709999999999994</v>
      </c>
      <c r="D23" s="12">
        <v>126.38213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26.7</v>
      </c>
      <c r="Q23" s="12">
        <v>0.39</v>
      </c>
      <c r="R23" s="12">
        <v>3.11</v>
      </c>
      <c r="S23" s="12">
        <v>46.6</v>
      </c>
      <c r="T23" s="12">
        <v>98.48</v>
      </c>
      <c r="U23" s="12">
        <v>2</v>
      </c>
      <c r="V23" s="12">
        <v>0</v>
      </c>
      <c r="W23" s="12">
        <v>2</v>
      </c>
      <c r="X23" s="12">
        <v>0</v>
      </c>
      <c r="Y23" s="12">
        <v>0</v>
      </c>
      <c r="Z23" s="12">
        <v>1</v>
      </c>
      <c r="AA23" s="12">
        <v>270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8.4200999999999997</v>
      </c>
      <c r="AK23" s="12">
        <v>0.15010000000000001</v>
      </c>
      <c r="AL23" s="14">
        <v>0.28510000000000002</v>
      </c>
      <c r="AM23" s="14">
        <v>5.1000000000000004E-3</v>
      </c>
      <c r="AN23" s="14">
        <v>3.8311999999999999</v>
      </c>
      <c r="AO23" s="14">
        <v>6.6299999999999998E-2</v>
      </c>
      <c r="AP23" s="14">
        <v>0.30719999999999997</v>
      </c>
      <c r="AQ23" s="14">
        <v>5.3E-3</v>
      </c>
      <c r="AR23" s="14">
        <v>15.788</v>
      </c>
      <c r="AS23" s="14">
        <v>0.18909999999999999</v>
      </c>
      <c r="AT23" s="14">
        <v>0.28210000000000002</v>
      </c>
      <c r="AU23" s="14">
        <v>3.3999999999999998E-3</v>
      </c>
      <c r="AV23" s="14">
        <v>27.742999999999999</v>
      </c>
      <c r="AW23" s="14">
        <v>0.32450000000000001</v>
      </c>
      <c r="AX23" s="14">
        <v>0.34110000000000001</v>
      </c>
      <c r="AY23" s="14">
        <v>4.0000000000000001E-3</v>
      </c>
      <c r="AZ23" s="14">
        <v>5.2290606200833013E-2</v>
      </c>
      <c r="BA23" s="14">
        <v>1.2091456930166606</v>
      </c>
      <c r="BB23" s="14">
        <v>9.4672657252888315E-2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0.1704</v>
      </c>
      <c r="BH23" s="21">
        <v>0</v>
      </c>
      <c r="BI23" s="20">
        <f>AVERAGE(AP46)</f>
        <v>0.1903</v>
      </c>
      <c r="BJ23" s="21">
        <v>0</v>
      </c>
      <c r="BK23" s="20">
        <f>AVERAGE(AT46)</f>
        <v>0.16700000000000001</v>
      </c>
      <c r="BL23" s="21">
        <v>0</v>
      </c>
      <c r="BM23" s="20">
        <f>AVERAGE(AX46)</f>
        <v>0.21679999999999999</v>
      </c>
      <c r="BN23" s="21">
        <v>0</v>
      </c>
      <c r="BO23" s="20">
        <f>AVERAGE(AZ46)</f>
        <v>6.5094571358388587E-2</v>
      </c>
      <c r="BP23" s="21">
        <v>0</v>
      </c>
      <c r="BQ23" s="20">
        <f>AVERAGE(BA46)</f>
        <v>1.2982035928143711</v>
      </c>
      <c r="BR23" s="21">
        <v>0</v>
      </c>
      <c r="BS23" s="22">
        <f>AVERAGE(BB46)</f>
        <v>0.12975508077123496</v>
      </c>
      <c r="BT23" s="21">
        <v>0</v>
      </c>
    </row>
    <row r="24" spans="2:72" ht="13.5" customHeight="1" x14ac:dyDescent="0.2">
      <c r="B24" s="12">
        <v>126</v>
      </c>
      <c r="C24" s="12">
        <v>9.1880000000000006</v>
      </c>
      <c r="D24" s="12">
        <v>126.38283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26.7</v>
      </c>
      <c r="Q24" s="12">
        <v>0.39</v>
      </c>
      <c r="R24" s="12">
        <v>3.11</v>
      </c>
      <c r="S24" s="12">
        <v>46.38</v>
      </c>
      <c r="T24" s="12">
        <v>98.65</v>
      </c>
      <c r="U24" s="12">
        <v>2</v>
      </c>
      <c r="V24" s="12">
        <v>0</v>
      </c>
      <c r="W24" s="12">
        <v>2</v>
      </c>
      <c r="X24" s="12">
        <v>0</v>
      </c>
      <c r="Y24" s="12">
        <v>0</v>
      </c>
      <c r="Z24" s="12">
        <v>1</v>
      </c>
      <c r="AA24" s="12">
        <v>270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8.4438999999999993</v>
      </c>
      <c r="AK24" s="12">
        <v>9.2200000000000004E-2</v>
      </c>
      <c r="AL24" s="14">
        <v>0.28489999999999999</v>
      </c>
      <c r="AM24" s="14">
        <v>3.0999999999999999E-3</v>
      </c>
      <c r="AN24" s="14">
        <v>3.8576000000000001</v>
      </c>
      <c r="AO24" s="14">
        <v>6.9699999999999998E-2</v>
      </c>
      <c r="AP24" s="14">
        <v>0.30809999999999998</v>
      </c>
      <c r="AQ24" s="14">
        <v>5.5999999999999999E-3</v>
      </c>
      <c r="AR24" s="14">
        <v>15.9566</v>
      </c>
      <c r="AS24" s="14">
        <v>0.43630000000000002</v>
      </c>
      <c r="AT24" s="14">
        <v>0.28399999999999997</v>
      </c>
      <c r="AU24" s="14">
        <v>7.7999999999999996E-3</v>
      </c>
      <c r="AV24" s="14">
        <v>28.0717</v>
      </c>
      <c r="AW24" s="14">
        <v>0.69469999999999998</v>
      </c>
      <c r="AX24" s="14">
        <v>0.34429999999999999</v>
      </c>
      <c r="AY24" s="14">
        <v>8.5000000000000006E-3</v>
      </c>
      <c r="AZ24" s="14">
        <v>5.548743102391173E-2</v>
      </c>
      <c r="BA24" s="14">
        <v>1.2123239436619719</v>
      </c>
      <c r="BB24" s="14">
        <v>9.5973261180964539E-2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0.66649999999999998</v>
      </c>
      <c r="BH24" s="26">
        <v>0</v>
      </c>
      <c r="BI24" s="25">
        <f>AVERAGE(AP51)</f>
        <v>0.65699999999999992</v>
      </c>
      <c r="BJ24" s="26">
        <v>0</v>
      </c>
      <c r="BK24" s="25">
        <f>AVERAGE(AT51)</f>
        <v>0.66779999999999995</v>
      </c>
      <c r="BL24" s="26">
        <v>0</v>
      </c>
      <c r="BM24" s="25">
        <f>AVERAGE(AX51)</f>
        <v>0.64970000000000006</v>
      </c>
      <c r="BN24" s="26">
        <v>0</v>
      </c>
      <c r="BO24" s="25">
        <f>AVERAGE(AZ51)</f>
        <v>-5.5865921787708441E-3</v>
      </c>
      <c r="BP24" s="26">
        <v>0</v>
      </c>
      <c r="BQ24" s="25">
        <f>AVERAGE(BA51)</f>
        <v>0.97289607666966171</v>
      </c>
      <c r="BR24" s="26">
        <v>0</v>
      </c>
      <c r="BS24" s="25">
        <f>AVERAGE(BB51)</f>
        <v>-1.3738140417457226E-2</v>
      </c>
      <c r="BT24" s="26">
        <v>0</v>
      </c>
    </row>
    <row r="25" spans="2:72" ht="13.5" customHeight="1" x14ac:dyDescent="0.2">
      <c r="B25" s="12">
        <v>126</v>
      </c>
      <c r="C25" s="12">
        <v>9.1999999999999993</v>
      </c>
      <c r="D25" s="12">
        <v>126.38333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26.7</v>
      </c>
      <c r="Q25" s="12">
        <v>0.39</v>
      </c>
      <c r="R25" s="12">
        <v>3.11</v>
      </c>
      <c r="S25" s="12">
        <v>46.24</v>
      </c>
      <c r="T25" s="12">
        <v>98.77</v>
      </c>
      <c r="U25" s="12">
        <v>2</v>
      </c>
      <c r="V25" s="12">
        <v>0</v>
      </c>
      <c r="W25" s="12">
        <v>2</v>
      </c>
      <c r="X25" s="12">
        <v>0</v>
      </c>
      <c r="Y25" s="12">
        <v>0</v>
      </c>
      <c r="Z25" s="12">
        <v>1</v>
      </c>
      <c r="AA25" s="12">
        <v>270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8.6669999999999998</v>
      </c>
      <c r="AK25" s="12">
        <v>7.6899999999999996E-2</v>
      </c>
      <c r="AL25" s="14">
        <v>0.29170000000000001</v>
      </c>
      <c r="AM25" s="14">
        <v>2.5999999999999999E-3</v>
      </c>
      <c r="AN25" s="14">
        <v>3.9323000000000001</v>
      </c>
      <c r="AO25" s="14">
        <v>3.5499999999999997E-2</v>
      </c>
      <c r="AP25" s="14">
        <v>0.31309999999999999</v>
      </c>
      <c r="AQ25" s="14">
        <v>2.8E-3</v>
      </c>
      <c r="AR25" s="14">
        <v>16.176500000000001</v>
      </c>
      <c r="AS25" s="14">
        <v>0.21460000000000001</v>
      </c>
      <c r="AT25" s="14">
        <v>0.28710000000000002</v>
      </c>
      <c r="AU25" s="14">
        <v>3.8E-3</v>
      </c>
      <c r="AV25" s="14">
        <v>28.290099999999999</v>
      </c>
      <c r="AW25" s="14">
        <v>0.43890000000000001</v>
      </c>
      <c r="AX25" s="14">
        <v>0.34639999999999999</v>
      </c>
      <c r="AY25" s="14">
        <v>5.4000000000000003E-3</v>
      </c>
      <c r="AZ25" s="14">
        <v>5.0492797573919633E-2</v>
      </c>
      <c r="BA25" s="14">
        <v>1.2065482410309996</v>
      </c>
      <c r="BB25" s="14">
        <v>9.3606945540647149E-2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1.0014000000000001</v>
      </c>
      <c r="BH25" s="16">
        <f>STDEV(AL52:AL54)/SQRT(BF25)</f>
        <v>4.4170125650715821E-3</v>
      </c>
      <c r="BI25" s="27">
        <f>AVERAGE(AP52:AP54)</f>
        <v>1.0011666666666665</v>
      </c>
      <c r="BJ25" s="16">
        <f>STDEV(AP52:AP54)/SQRT(BF25)</f>
        <v>4.445722038594415E-3</v>
      </c>
      <c r="BK25" s="27">
        <f>AVERAGE(AT52:AT54)</f>
        <v>1.0014000000000001</v>
      </c>
      <c r="BL25" s="16">
        <f>STDEV(AT52:AT54)/SQRT(BF25)</f>
        <v>4.4170125650715821E-3</v>
      </c>
      <c r="BM25" s="27">
        <f>AVERAGE(AX52:AX54)</f>
        <v>1.0011666666666665</v>
      </c>
      <c r="BN25" s="16">
        <f>STDEV(AX52:AX54)/SQRT(BF25)</f>
        <v>4.445722038594415E-3</v>
      </c>
      <c r="BO25" s="27">
        <f>AVERAGE(AZ52:AZ54)</f>
        <v>0.73445223613527222</v>
      </c>
      <c r="BP25" s="16">
        <f>STDEV(AZ52:AZ54)/SQRT(BF25)</f>
        <v>2.1513578772984219E-3</v>
      </c>
      <c r="BQ25" s="27">
        <f>AVERAGE(BA52:BA54)</f>
        <v>1.4541807130064173</v>
      </c>
      <c r="BR25" s="16">
        <f>STDEV(BA52:BA54)/SQRT(BF25)</f>
        <v>1.41361737461233E-2</v>
      </c>
      <c r="BS25" s="27">
        <f>AVERAGE(BB52:BB54)</f>
        <v>0.18501029897608026</v>
      </c>
      <c r="BT25" s="16">
        <f>STDEV(BB52:BB54)/SQRT(BF25)</f>
        <v>4.6690782708976065E-3</v>
      </c>
    </row>
    <row r="26" spans="2:72" ht="13.5" customHeight="1" x14ac:dyDescent="0.2">
      <c r="B26" s="12">
        <v>126</v>
      </c>
      <c r="C26" s="12">
        <v>9.3949999999999996</v>
      </c>
      <c r="D26" s="12">
        <v>126.39146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26.7</v>
      </c>
      <c r="Q26" s="12">
        <v>0.39</v>
      </c>
      <c r="R26" s="12">
        <v>3.11</v>
      </c>
      <c r="S26" s="12">
        <v>43.82</v>
      </c>
      <c r="T26" s="12">
        <v>100.78</v>
      </c>
      <c r="U26" s="12">
        <v>2</v>
      </c>
      <c r="V26" s="12">
        <v>0</v>
      </c>
      <c r="W26" s="12">
        <v>2</v>
      </c>
      <c r="X26" s="12">
        <v>0</v>
      </c>
      <c r="Y26" s="12">
        <v>0</v>
      </c>
      <c r="Z26" s="12">
        <v>1</v>
      </c>
      <c r="AA26" s="12">
        <v>270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9.6860999999999997</v>
      </c>
      <c r="AK26" s="12">
        <v>0.24929999999999999</v>
      </c>
      <c r="AL26" s="14">
        <v>0.31169999999999998</v>
      </c>
      <c r="AM26" s="14">
        <v>8.0000000000000002E-3</v>
      </c>
      <c r="AN26" s="14">
        <v>4.3887</v>
      </c>
      <c r="AO26" s="14">
        <v>0.1074</v>
      </c>
      <c r="AP26" s="14">
        <v>0.33410000000000001</v>
      </c>
      <c r="AQ26" s="14">
        <v>8.2000000000000007E-3</v>
      </c>
      <c r="AR26" s="14">
        <v>18.193300000000001</v>
      </c>
      <c r="AS26" s="14">
        <v>3.04E-2</v>
      </c>
      <c r="AT26" s="14">
        <v>0.30819999999999997</v>
      </c>
      <c r="AU26" s="14">
        <v>5.0000000000000001E-4</v>
      </c>
      <c r="AV26" s="14">
        <v>31.765799999999999</v>
      </c>
      <c r="AW26" s="14">
        <v>2.0799999999999999E-2</v>
      </c>
      <c r="AX26" s="14">
        <v>0.37369999999999998</v>
      </c>
      <c r="AY26" s="14">
        <v>2.0000000000000001E-4</v>
      </c>
      <c r="AZ26" s="14">
        <v>5.5948007911839459E-2</v>
      </c>
      <c r="BA26" s="14">
        <v>1.2125243348475017</v>
      </c>
      <c r="BB26" s="14">
        <v>9.6055140049860696E-2</v>
      </c>
      <c r="BC26" s="15"/>
    </row>
    <row r="27" spans="2:72" ht="13.5" customHeight="1" x14ac:dyDescent="0.2">
      <c r="B27" s="12">
        <v>126</v>
      </c>
      <c r="C27" s="12">
        <v>9.3859999999999992</v>
      </c>
      <c r="D27" s="12">
        <v>126.39108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26.7</v>
      </c>
      <c r="Q27" s="12">
        <v>0.39</v>
      </c>
      <c r="R27" s="12">
        <v>3.11</v>
      </c>
      <c r="S27" s="12">
        <v>43.93</v>
      </c>
      <c r="T27" s="12">
        <v>100.68</v>
      </c>
      <c r="U27" s="12">
        <v>2</v>
      </c>
      <c r="V27" s="12">
        <v>0</v>
      </c>
      <c r="W27" s="12">
        <v>2</v>
      </c>
      <c r="X27" s="12">
        <v>0</v>
      </c>
      <c r="Y27" s="12">
        <v>0</v>
      </c>
      <c r="Z27" s="12">
        <v>1</v>
      </c>
      <c r="AA27" s="12">
        <v>270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9.7157</v>
      </c>
      <c r="AK27" s="12">
        <v>7.1499999999999994E-2</v>
      </c>
      <c r="AL27" s="14">
        <v>0.31330000000000002</v>
      </c>
      <c r="AM27" s="14">
        <v>2.3E-3</v>
      </c>
      <c r="AN27" s="14">
        <v>4.4212999999999996</v>
      </c>
      <c r="AO27" s="14">
        <v>4.2000000000000003E-2</v>
      </c>
      <c r="AP27" s="14">
        <v>0.33729999999999999</v>
      </c>
      <c r="AQ27" s="14">
        <v>3.2000000000000002E-3</v>
      </c>
      <c r="AR27" s="14">
        <v>18.162500000000001</v>
      </c>
      <c r="AS27" s="14">
        <v>0.1265</v>
      </c>
      <c r="AT27" s="14">
        <v>0.30840000000000001</v>
      </c>
      <c r="AU27" s="14">
        <v>2.0999999999999999E-3</v>
      </c>
      <c r="AV27" s="14">
        <v>31.6846</v>
      </c>
      <c r="AW27" s="14">
        <v>0.26829999999999998</v>
      </c>
      <c r="AX27" s="14">
        <v>0.3735</v>
      </c>
      <c r="AY27" s="14">
        <v>3.2000000000000002E-3</v>
      </c>
      <c r="AZ27" s="14">
        <v>5.0928531232414198E-2</v>
      </c>
      <c r="BA27" s="14">
        <v>1.211089494163424</v>
      </c>
      <c r="BB27" s="14">
        <v>9.5468543774747019E-2</v>
      </c>
      <c r="BC27" s="15"/>
      <c r="BD27" s="28"/>
    </row>
    <row r="28" spans="2:72" ht="13.5" customHeight="1" x14ac:dyDescent="0.2">
      <c r="B28" s="12">
        <v>126</v>
      </c>
      <c r="C28" s="12">
        <v>9.3710000000000004</v>
      </c>
      <c r="D28" s="12">
        <v>126.39046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26.7</v>
      </c>
      <c r="Q28" s="12">
        <v>0.39</v>
      </c>
      <c r="R28" s="12">
        <v>3.11</v>
      </c>
      <c r="S28" s="12">
        <v>44.12</v>
      </c>
      <c r="T28" s="12">
        <v>100.52</v>
      </c>
      <c r="U28" s="12">
        <v>2</v>
      </c>
      <c r="V28" s="12">
        <v>0</v>
      </c>
      <c r="W28" s="12">
        <v>2</v>
      </c>
      <c r="X28" s="12">
        <v>0</v>
      </c>
      <c r="Y28" s="12">
        <v>0</v>
      </c>
      <c r="Z28" s="12">
        <v>1</v>
      </c>
      <c r="AA28" s="12">
        <v>270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9.6714000000000002</v>
      </c>
      <c r="AK28" s="12">
        <v>0.10970000000000001</v>
      </c>
      <c r="AL28" s="14">
        <v>0.31290000000000001</v>
      </c>
      <c r="AM28" s="14">
        <v>3.5999999999999999E-3</v>
      </c>
      <c r="AN28" s="14">
        <v>4.4109999999999996</v>
      </c>
      <c r="AO28" s="14">
        <v>4.6199999999999998E-2</v>
      </c>
      <c r="AP28" s="14">
        <v>0.33760000000000001</v>
      </c>
      <c r="AQ28" s="14">
        <v>3.5000000000000001E-3</v>
      </c>
      <c r="AR28" s="14">
        <v>18.012799999999999</v>
      </c>
      <c r="AS28" s="14">
        <v>3.2199999999999999E-2</v>
      </c>
      <c r="AT28" s="14">
        <v>0.30690000000000001</v>
      </c>
      <c r="AU28" s="14">
        <v>5.0000000000000001E-4</v>
      </c>
      <c r="AV28" s="14">
        <v>31.528600000000001</v>
      </c>
      <c r="AW28" s="14">
        <v>2.0799999999999999E-2</v>
      </c>
      <c r="AX28" s="14">
        <v>0.37290000000000001</v>
      </c>
      <c r="AY28" s="14">
        <v>2.0000000000000001E-4</v>
      </c>
      <c r="AZ28" s="14">
        <v>4.9683321604503866E-2</v>
      </c>
      <c r="BA28" s="14">
        <v>1.2150537634408602</v>
      </c>
      <c r="BB28" s="14">
        <v>9.7087378640776711E-2</v>
      </c>
      <c r="BC28" s="15"/>
      <c r="BD28" s="28"/>
    </row>
    <row r="29" spans="2:72" ht="13.5" customHeight="1" x14ac:dyDescent="0.2">
      <c r="B29" s="12">
        <v>126</v>
      </c>
      <c r="C29" s="12">
        <v>9.3610000000000007</v>
      </c>
      <c r="D29" s="12">
        <v>126.39004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26.7</v>
      </c>
      <c r="Q29" s="12">
        <v>0.39</v>
      </c>
      <c r="R29" s="12">
        <v>3.11</v>
      </c>
      <c r="S29" s="12">
        <v>44.24</v>
      </c>
      <c r="T29" s="12">
        <v>100.42</v>
      </c>
      <c r="U29" s="12">
        <v>2</v>
      </c>
      <c r="V29" s="12">
        <v>0</v>
      </c>
      <c r="W29" s="12">
        <v>2</v>
      </c>
      <c r="X29" s="12">
        <v>0</v>
      </c>
      <c r="Y29" s="12">
        <v>0</v>
      </c>
      <c r="Z29" s="12">
        <v>1</v>
      </c>
      <c r="AA29" s="12">
        <v>270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9.6872000000000007</v>
      </c>
      <c r="AK29" s="12">
        <v>0.25940000000000002</v>
      </c>
      <c r="AL29" s="14">
        <v>0.31419999999999998</v>
      </c>
      <c r="AM29" s="14">
        <v>8.3999999999999995E-3</v>
      </c>
      <c r="AN29" s="14">
        <v>4.4170999999999996</v>
      </c>
      <c r="AO29" s="14">
        <v>0.1142</v>
      </c>
      <c r="AP29" s="14">
        <v>0.33879999999999999</v>
      </c>
      <c r="AQ29" s="14">
        <v>8.8000000000000005E-3</v>
      </c>
      <c r="AR29" s="14">
        <v>18.001100000000001</v>
      </c>
      <c r="AS29" s="14">
        <v>0.38800000000000001</v>
      </c>
      <c r="AT29" s="14">
        <v>0.30740000000000001</v>
      </c>
      <c r="AU29" s="14">
        <v>6.6E-3</v>
      </c>
      <c r="AV29" s="14">
        <v>31.484999999999999</v>
      </c>
      <c r="AW29" s="14">
        <v>0.86739999999999995</v>
      </c>
      <c r="AX29" s="14">
        <v>0.37319999999999998</v>
      </c>
      <c r="AY29" s="14">
        <v>1.03E-2</v>
      </c>
      <c r="AZ29" s="14">
        <v>4.8314606741573014E-2</v>
      </c>
      <c r="BA29" s="14">
        <v>1.2140533506831488</v>
      </c>
      <c r="BB29" s="14">
        <v>9.6679400528945011E-2</v>
      </c>
      <c r="BC29" s="15"/>
      <c r="BD29" s="28"/>
    </row>
    <row r="30" spans="2:72" ht="13.5" customHeight="1" x14ac:dyDescent="0.2">
      <c r="B30" s="12">
        <v>126</v>
      </c>
      <c r="C30" s="12">
        <v>9.35</v>
      </c>
      <c r="D30" s="12">
        <v>126.38958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26.7</v>
      </c>
      <c r="Q30" s="12">
        <v>0.39</v>
      </c>
      <c r="R30" s="12">
        <v>3.11</v>
      </c>
      <c r="S30" s="12">
        <v>44.38</v>
      </c>
      <c r="T30" s="12">
        <v>100.3</v>
      </c>
      <c r="U30" s="12">
        <v>2</v>
      </c>
      <c r="V30" s="12">
        <v>0</v>
      </c>
      <c r="W30" s="12">
        <v>2</v>
      </c>
      <c r="X30" s="12">
        <v>0</v>
      </c>
      <c r="Y30" s="12">
        <v>0</v>
      </c>
      <c r="Z30" s="12">
        <v>1</v>
      </c>
      <c r="AA30" s="12">
        <v>270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9.2742000000000004</v>
      </c>
      <c r="AK30" s="12">
        <v>0.1004</v>
      </c>
      <c r="AL30" s="14">
        <v>0.30159999999999998</v>
      </c>
      <c r="AM30" s="14">
        <v>3.3E-3</v>
      </c>
      <c r="AN30" s="14">
        <v>4.2611999999999997</v>
      </c>
      <c r="AO30" s="14">
        <v>3.9899999999999998E-2</v>
      </c>
      <c r="AP30" s="14">
        <v>0.32769999999999999</v>
      </c>
      <c r="AQ30" s="14">
        <v>3.0999999999999999E-3</v>
      </c>
      <c r="AR30" s="14">
        <v>17.1617</v>
      </c>
      <c r="AS30" s="14">
        <v>0.2208</v>
      </c>
      <c r="AT30" s="14">
        <v>0.29380000000000001</v>
      </c>
      <c r="AU30" s="14">
        <v>3.8E-3</v>
      </c>
      <c r="AV30" s="14">
        <v>30.212</v>
      </c>
      <c r="AW30" s="14">
        <v>0.30580000000000002</v>
      </c>
      <c r="AX30" s="14">
        <v>0.35899999999999999</v>
      </c>
      <c r="AY30" s="14">
        <v>3.5999999999999999E-3</v>
      </c>
      <c r="AZ30" s="14">
        <v>4.5580311635357501E-2</v>
      </c>
      <c r="BA30" s="14">
        <v>1.2219196732471067</v>
      </c>
      <c r="BB30" s="14">
        <v>9.9877450980392121E-2</v>
      </c>
      <c r="BC30" s="15"/>
      <c r="BD30" s="28"/>
      <c r="BF30" s="29" t="s">
        <v>175</v>
      </c>
    </row>
    <row r="31" spans="2:72" ht="13.5" customHeight="1" x14ac:dyDescent="0.2">
      <c r="B31" s="12">
        <v>126</v>
      </c>
      <c r="C31" s="12">
        <v>9.3420000000000005</v>
      </c>
      <c r="D31" s="12">
        <v>126.38925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26.7</v>
      </c>
      <c r="Q31" s="12">
        <v>0.39</v>
      </c>
      <c r="R31" s="12">
        <v>3.11</v>
      </c>
      <c r="S31" s="12">
        <v>44.47</v>
      </c>
      <c r="T31" s="12">
        <v>100.22</v>
      </c>
      <c r="U31" s="12">
        <v>2</v>
      </c>
      <c r="V31" s="12">
        <v>0</v>
      </c>
      <c r="W31" s="12">
        <v>2</v>
      </c>
      <c r="X31" s="12">
        <v>0</v>
      </c>
      <c r="Y31" s="12">
        <v>0</v>
      </c>
      <c r="Z31" s="12">
        <v>1</v>
      </c>
      <c r="AA31" s="12">
        <v>270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9.4650999999999996</v>
      </c>
      <c r="AK31" s="12">
        <v>1.9199999999999998E-2</v>
      </c>
      <c r="AL31" s="14">
        <v>0.30830000000000002</v>
      </c>
      <c r="AM31" s="14">
        <v>5.9999999999999995E-4</v>
      </c>
      <c r="AN31" s="14">
        <v>4.3113999999999999</v>
      </c>
      <c r="AO31" s="14">
        <v>1.55E-2</v>
      </c>
      <c r="AP31" s="14">
        <v>0.3322</v>
      </c>
      <c r="AQ31" s="14">
        <v>1.1999999999999999E-3</v>
      </c>
      <c r="AR31" s="14">
        <v>17.597899999999999</v>
      </c>
      <c r="AS31" s="14">
        <v>4.02E-2</v>
      </c>
      <c r="AT31" s="14">
        <v>0.3019</v>
      </c>
      <c r="AU31" s="14">
        <v>6.9999999999999999E-4</v>
      </c>
      <c r="AV31" s="14">
        <v>30.488600000000002</v>
      </c>
      <c r="AW31" s="14">
        <v>0.1789</v>
      </c>
      <c r="AX31" s="14">
        <v>0.3629</v>
      </c>
      <c r="AY31" s="14">
        <v>2.0999999999999999E-3</v>
      </c>
      <c r="AZ31" s="14">
        <v>4.4166307006186165E-2</v>
      </c>
      <c r="BA31" s="14">
        <v>1.2020536601523684</v>
      </c>
      <c r="BB31" s="14">
        <v>9.1756919374247889E-2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126</v>
      </c>
      <c r="C32" s="12">
        <v>9.3279999999999994</v>
      </c>
      <c r="D32" s="12">
        <v>126.38867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26.7</v>
      </c>
      <c r="Q32" s="12">
        <v>0.39</v>
      </c>
      <c r="R32" s="12">
        <v>3.11</v>
      </c>
      <c r="S32" s="12">
        <v>44.65</v>
      </c>
      <c r="T32" s="12">
        <v>100.07</v>
      </c>
      <c r="U32" s="12">
        <v>2</v>
      </c>
      <c r="V32" s="12">
        <v>0</v>
      </c>
      <c r="W32" s="12">
        <v>2</v>
      </c>
      <c r="X32" s="12">
        <v>0</v>
      </c>
      <c r="Y32" s="12">
        <v>0</v>
      </c>
      <c r="Z32" s="12">
        <v>1</v>
      </c>
      <c r="AA32" s="12">
        <v>270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9.4548000000000005</v>
      </c>
      <c r="AK32" s="12">
        <v>0.18859999999999999</v>
      </c>
      <c r="AL32" s="14">
        <v>0.309</v>
      </c>
      <c r="AM32" s="14">
        <v>6.1999999999999998E-3</v>
      </c>
      <c r="AN32" s="14">
        <v>4.3029999999999999</v>
      </c>
      <c r="AO32" s="14">
        <v>6.9900000000000004E-2</v>
      </c>
      <c r="AP32" s="14">
        <v>0.33260000000000001</v>
      </c>
      <c r="AQ32" s="14">
        <v>5.4000000000000003E-3</v>
      </c>
      <c r="AR32" s="14">
        <v>17.437899999999999</v>
      </c>
      <c r="AS32" s="14">
        <v>0.13950000000000001</v>
      </c>
      <c r="AT32" s="14">
        <v>0.30009999999999998</v>
      </c>
      <c r="AU32" s="14">
        <v>2.3999999999999998E-3</v>
      </c>
      <c r="AV32" s="14">
        <v>30.544799999999999</v>
      </c>
      <c r="AW32" s="14">
        <v>0.23089999999999999</v>
      </c>
      <c r="AX32" s="14">
        <v>0.36470000000000002</v>
      </c>
      <c r="AY32" s="14">
        <v>2.8E-3</v>
      </c>
      <c r="AZ32" s="14">
        <v>4.6034705291839978E-2</v>
      </c>
      <c r="BA32" s="14">
        <v>1.2152615794735091</v>
      </c>
      <c r="BB32" s="14">
        <v>9.7172081829121598E-2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126</v>
      </c>
      <c r="C33" s="12">
        <v>9.32</v>
      </c>
      <c r="D33" s="12">
        <v>126.38833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26.7</v>
      </c>
      <c r="Q33" s="12">
        <v>0.39</v>
      </c>
      <c r="R33" s="12">
        <v>3.11</v>
      </c>
      <c r="S33" s="12">
        <v>44.75</v>
      </c>
      <c r="T33" s="12">
        <v>99.99</v>
      </c>
      <c r="U33" s="12">
        <v>2</v>
      </c>
      <c r="V33" s="12">
        <v>0</v>
      </c>
      <c r="W33" s="12">
        <v>2</v>
      </c>
      <c r="X33" s="12">
        <v>0</v>
      </c>
      <c r="Y33" s="12">
        <v>0</v>
      </c>
      <c r="Z33" s="12">
        <v>1</v>
      </c>
      <c r="AA33" s="12">
        <v>270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9.5098000000000003</v>
      </c>
      <c r="AK33" s="12">
        <v>0.27560000000000001</v>
      </c>
      <c r="AL33" s="14">
        <v>0.31140000000000001</v>
      </c>
      <c r="AM33" s="14">
        <v>8.9999999999999993E-3</v>
      </c>
      <c r="AN33" s="14">
        <v>4.3446999999999996</v>
      </c>
      <c r="AO33" s="14">
        <v>0.1205</v>
      </c>
      <c r="AP33" s="14">
        <v>0.33639999999999998</v>
      </c>
      <c r="AQ33" s="14">
        <v>9.2999999999999992E-3</v>
      </c>
      <c r="AR33" s="14">
        <v>17.621200000000002</v>
      </c>
      <c r="AS33" s="14">
        <v>0.46400000000000002</v>
      </c>
      <c r="AT33" s="14">
        <v>0.3039</v>
      </c>
      <c r="AU33" s="14">
        <v>8.0000000000000002E-3</v>
      </c>
      <c r="AV33" s="14">
        <v>30.8506</v>
      </c>
      <c r="AW33" s="14">
        <v>0.74460000000000004</v>
      </c>
      <c r="AX33" s="14">
        <v>0.36899999999999999</v>
      </c>
      <c r="AY33" s="14">
        <v>8.8999999999999999E-3</v>
      </c>
      <c r="AZ33" s="14">
        <v>4.6214913524241591E-2</v>
      </c>
      <c r="BA33" s="14">
        <v>1.2142152023692003</v>
      </c>
      <c r="BB33" s="14">
        <v>9.674543022737403E-2</v>
      </c>
      <c r="BC33" s="15"/>
      <c r="BD33" s="28"/>
    </row>
    <row r="34" spans="2:64" ht="13.5" customHeight="1" x14ac:dyDescent="0.2">
      <c r="B34" s="12">
        <v>126</v>
      </c>
      <c r="C34" s="12">
        <v>9.4160000000000004</v>
      </c>
      <c r="D34" s="12">
        <v>126.39233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26.7</v>
      </c>
      <c r="Q34" s="12">
        <v>0.39</v>
      </c>
      <c r="R34" s="12">
        <v>3.11</v>
      </c>
      <c r="S34" s="12">
        <v>43.56</v>
      </c>
      <c r="T34" s="12">
        <v>101</v>
      </c>
      <c r="U34" s="12">
        <v>2</v>
      </c>
      <c r="V34" s="12">
        <v>0</v>
      </c>
      <c r="W34" s="12">
        <v>2</v>
      </c>
      <c r="X34" s="12">
        <v>0</v>
      </c>
      <c r="Y34" s="12">
        <v>0</v>
      </c>
      <c r="Z34" s="12">
        <v>1</v>
      </c>
      <c r="AA34" s="12">
        <v>270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9.6049000000000007</v>
      </c>
      <c r="AK34" s="12">
        <v>1.77E-2</v>
      </c>
      <c r="AL34" s="14">
        <v>0.30759999999999998</v>
      </c>
      <c r="AM34" s="14">
        <v>5.9999999999999995E-4</v>
      </c>
      <c r="AN34" s="14">
        <v>4.3815999999999997</v>
      </c>
      <c r="AO34" s="14">
        <v>5.0000000000000001E-4</v>
      </c>
      <c r="AP34" s="14">
        <v>0.33200000000000002</v>
      </c>
      <c r="AQ34" s="14">
        <v>0</v>
      </c>
      <c r="AR34" s="14">
        <v>18.010100000000001</v>
      </c>
      <c r="AS34" s="14">
        <v>2.5899999999999999E-2</v>
      </c>
      <c r="AT34" s="14">
        <v>0.30359999999999998</v>
      </c>
      <c r="AU34" s="14">
        <v>4.0000000000000002E-4</v>
      </c>
      <c r="AV34" s="14">
        <v>31.372599999999998</v>
      </c>
      <c r="AW34" s="14">
        <v>6.8599999999999994E-2</v>
      </c>
      <c r="AX34" s="14">
        <v>0.3674</v>
      </c>
      <c r="AY34" s="14">
        <v>8.0000000000000004E-4</v>
      </c>
      <c r="AZ34" s="14">
        <v>5.061481269659706E-2</v>
      </c>
      <c r="BA34" s="14">
        <v>1.2101449275362319</v>
      </c>
      <c r="BB34" s="14">
        <v>9.5081967213114779E-2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126</v>
      </c>
      <c r="C35" s="12">
        <v>9.4280000000000008</v>
      </c>
      <c r="D35" s="12">
        <v>126.39283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26.7</v>
      </c>
      <c r="Q35" s="12">
        <v>0.39</v>
      </c>
      <c r="R35" s="12">
        <v>3.11</v>
      </c>
      <c r="S35" s="12">
        <v>43.41</v>
      </c>
      <c r="T35" s="12">
        <v>101.13</v>
      </c>
      <c r="U35" s="12">
        <v>2</v>
      </c>
      <c r="V35" s="12">
        <v>0</v>
      </c>
      <c r="W35" s="12">
        <v>2</v>
      </c>
      <c r="X35" s="12">
        <v>0</v>
      </c>
      <c r="Y35" s="12">
        <v>0</v>
      </c>
      <c r="Z35" s="12">
        <v>1</v>
      </c>
      <c r="AA35" s="12">
        <v>270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9.5069999999999997</v>
      </c>
      <c r="AK35" s="12">
        <v>0.12330000000000001</v>
      </c>
      <c r="AL35" s="14">
        <v>0.30359999999999998</v>
      </c>
      <c r="AM35" s="14">
        <v>3.8999999999999998E-3</v>
      </c>
      <c r="AN35" s="14">
        <v>4.3330000000000002</v>
      </c>
      <c r="AO35" s="14">
        <v>4.7500000000000001E-2</v>
      </c>
      <c r="AP35" s="14">
        <v>0.32740000000000002</v>
      </c>
      <c r="AQ35" s="14">
        <v>3.5999999999999999E-3</v>
      </c>
      <c r="AR35" s="14">
        <v>17.967199999999998</v>
      </c>
      <c r="AS35" s="14">
        <v>0.25659999999999999</v>
      </c>
      <c r="AT35" s="14">
        <v>0.30209999999999998</v>
      </c>
      <c r="AU35" s="14">
        <v>4.3E-3</v>
      </c>
      <c r="AV35" s="14">
        <v>31.127199999999998</v>
      </c>
      <c r="AW35" s="14">
        <v>0.43469999999999998</v>
      </c>
      <c r="AX35" s="14">
        <v>0.36359999999999998</v>
      </c>
      <c r="AY35" s="14">
        <v>5.1000000000000004E-3</v>
      </c>
      <c r="AZ35" s="14">
        <v>5.2387843704775616E-2</v>
      </c>
      <c r="BA35" s="14">
        <v>1.2035749751737834</v>
      </c>
      <c r="BB35" s="14">
        <v>9.2383956737269041E-2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126</v>
      </c>
      <c r="C36" s="12">
        <v>9.4359999999999999</v>
      </c>
      <c r="D36" s="12">
        <v>126.39317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26.7</v>
      </c>
      <c r="Q36" s="12">
        <v>0.39</v>
      </c>
      <c r="R36" s="12">
        <v>3.11</v>
      </c>
      <c r="S36" s="12">
        <v>43.31</v>
      </c>
      <c r="T36" s="12">
        <v>101.21</v>
      </c>
      <c r="U36" s="12">
        <v>2</v>
      </c>
      <c r="V36" s="12">
        <v>0</v>
      </c>
      <c r="W36" s="12">
        <v>2</v>
      </c>
      <c r="X36" s="12">
        <v>0</v>
      </c>
      <c r="Y36" s="12">
        <v>0</v>
      </c>
      <c r="Z36" s="12">
        <v>1</v>
      </c>
      <c r="AA36" s="12">
        <v>270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9.4484999999999992</v>
      </c>
      <c r="AK36" s="12">
        <v>8.2000000000000007E-3</v>
      </c>
      <c r="AL36" s="14">
        <v>0.30120000000000002</v>
      </c>
      <c r="AM36" s="14">
        <v>2.9999999999999997E-4</v>
      </c>
      <c r="AN36" s="14">
        <v>4.3078000000000003</v>
      </c>
      <c r="AO36" s="14">
        <v>6.8999999999999999E-3</v>
      </c>
      <c r="AP36" s="14">
        <v>0.32490000000000002</v>
      </c>
      <c r="AQ36" s="14">
        <v>5.0000000000000001E-4</v>
      </c>
      <c r="AR36" s="14">
        <v>17.550999999999998</v>
      </c>
      <c r="AS36" s="14">
        <v>8.3599999999999994E-2</v>
      </c>
      <c r="AT36" s="14">
        <v>0.29449999999999998</v>
      </c>
      <c r="AU36" s="14">
        <v>1.4E-3</v>
      </c>
      <c r="AV36" s="14">
        <v>30.546900000000001</v>
      </c>
      <c r="AW36" s="14">
        <v>4.99E-2</v>
      </c>
      <c r="AX36" s="14">
        <v>0.35620000000000002</v>
      </c>
      <c r="AY36" s="14">
        <v>5.9999999999999995E-4</v>
      </c>
      <c r="AZ36" s="14">
        <v>4.5955072676552626E-2</v>
      </c>
      <c r="BA36" s="14">
        <v>1.2095076400679119</v>
      </c>
      <c r="BB36" s="14">
        <v>9.48209620408791E-2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126</v>
      </c>
      <c r="C37" s="12">
        <v>9.4489999999999998</v>
      </c>
      <c r="D37" s="12">
        <v>126.39371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26.7</v>
      </c>
      <c r="Q37" s="12">
        <v>0.39</v>
      </c>
      <c r="R37" s="12">
        <v>3.11</v>
      </c>
      <c r="S37" s="12">
        <v>43.15</v>
      </c>
      <c r="T37" s="12">
        <v>101.35</v>
      </c>
      <c r="U37" s="12">
        <v>2</v>
      </c>
      <c r="V37" s="12">
        <v>0</v>
      </c>
      <c r="W37" s="12">
        <v>2</v>
      </c>
      <c r="X37" s="12">
        <v>0</v>
      </c>
      <c r="Y37" s="12">
        <v>0</v>
      </c>
      <c r="Z37" s="12">
        <v>1</v>
      </c>
      <c r="AA37" s="12">
        <v>270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9.5332000000000008</v>
      </c>
      <c r="AK37" s="12">
        <v>0.1331</v>
      </c>
      <c r="AL37" s="14">
        <v>0.30299999999999999</v>
      </c>
      <c r="AM37" s="14">
        <v>4.1999999999999997E-3</v>
      </c>
      <c r="AN37" s="14">
        <v>4.3586999999999998</v>
      </c>
      <c r="AO37" s="14">
        <v>4.4999999999999998E-2</v>
      </c>
      <c r="AP37" s="14">
        <v>0.32779999999999998</v>
      </c>
      <c r="AQ37" s="14">
        <v>3.3999999999999998E-3</v>
      </c>
      <c r="AR37" s="14">
        <v>17.845600000000001</v>
      </c>
      <c r="AS37" s="14">
        <v>0.1636</v>
      </c>
      <c r="AT37" s="14">
        <v>0.29859999999999998</v>
      </c>
      <c r="AU37" s="14">
        <v>2.7000000000000001E-3</v>
      </c>
      <c r="AV37" s="14">
        <v>31.029399999999999</v>
      </c>
      <c r="AW37" s="14">
        <v>0.18720000000000001</v>
      </c>
      <c r="AX37" s="14">
        <v>0.36080000000000001</v>
      </c>
      <c r="AY37" s="14">
        <v>2.2000000000000001E-3</v>
      </c>
      <c r="AZ37" s="14">
        <v>4.7923322683706117E-2</v>
      </c>
      <c r="BA37" s="14">
        <v>1.2083054253181515</v>
      </c>
      <c r="BB37" s="14">
        <v>9.4328177130724958E-2</v>
      </c>
      <c r="BC37" s="15"/>
      <c r="BD37" s="28"/>
      <c r="BG37" s="30">
        <v>2</v>
      </c>
    </row>
    <row r="38" spans="2:64" ht="13.5" customHeight="1" x14ac:dyDescent="0.2">
      <c r="B38" s="12">
        <v>126</v>
      </c>
      <c r="C38" s="12">
        <v>9.4570000000000007</v>
      </c>
      <c r="D38" s="12">
        <v>126.39404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26.7</v>
      </c>
      <c r="Q38" s="12">
        <v>0.39</v>
      </c>
      <c r="R38" s="12">
        <v>3.11</v>
      </c>
      <c r="S38" s="12">
        <v>43.05</v>
      </c>
      <c r="T38" s="12">
        <v>101.44</v>
      </c>
      <c r="U38" s="12">
        <v>2</v>
      </c>
      <c r="V38" s="12">
        <v>0</v>
      </c>
      <c r="W38" s="12">
        <v>2</v>
      </c>
      <c r="X38" s="12">
        <v>0</v>
      </c>
      <c r="Y38" s="12">
        <v>0</v>
      </c>
      <c r="Z38" s="12">
        <v>1</v>
      </c>
      <c r="AA38" s="12">
        <v>270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9.2721999999999998</v>
      </c>
      <c r="AK38" s="12">
        <v>6.83E-2</v>
      </c>
      <c r="AL38" s="14">
        <v>0.29420000000000002</v>
      </c>
      <c r="AM38" s="14">
        <v>2.2000000000000001E-3</v>
      </c>
      <c r="AN38" s="14">
        <v>4.2518000000000002</v>
      </c>
      <c r="AO38" s="14">
        <v>3.8300000000000001E-2</v>
      </c>
      <c r="AP38" s="14">
        <v>0.31919999999999998</v>
      </c>
      <c r="AQ38" s="14">
        <v>2.8999999999999998E-3</v>
      </c>
      <c r="AR38" s="14">
        <v>17.492000000000001</v>
      </c>
      <c r="AS38" s="14">
        <v>0.1515</v>
      </c>
      <c r="AT38" s="14">
        <v>0.29210000000000003</v>
      </c>
      <c r="AU38" s="14">
        <v>2.5000000000000001E-3</v>
      </c>
      <c r="AV38" s="14">
        <v>30.534400000000002</v>
      </c>
      <c r="AW38" s="14">
        <v>0.19969999999999999</v>
      </c>
      <c r="AX38" s="14">
        <v>0.35439999999999999</v>
      </c>
      <c r="AY38" s="14">
        <v>2.3E-3</v>
      </c>
      <c r="AZ38" s="14">
        <v>5.2256532066508328E-2</v>
      </c>
      <c r="BA38" s="14">
        <v>1.2132831222184182</v>
      </c>
      <c r="BB38" s="14">
        <v>9.6365042536736209E-2</v>
      </c>
      <c r="BC38" s="15"/>
      <c r="BD38" s="28"/>
      <c r="BG38" s="30">
        <v>3</v>
      </c>
      <c r="BH38" s="34"/>
    </row>
    <row r="39" spans="2:64" ht="13.5" customHeight="1" x14ac:dyDescent="0.2">
      <c r="B39" s="12">
        <v>126</v>
      </c>
      <c r="C39" s="12">
        <v>9.468</v>
      </c>
      <c r="D39" s="12">
        <v>126.39449999999999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26.7</v>
      </c>
      <c r="Q39" s="12">
        <v>0.39</v>
      </c>
      <c r="R39" s="12">
        <v>3.11</v>
      </c>
      <c r="S39" s="12">
        <v>42.92</v>
      </c>
      <c r="T39" s="12">
        <v>101.56</v>
      </c>
      <c r="U39" s="12">
        <v>2</v>
      </c>
      <c r="V39" s="12">
        <v>0</v>
      </c>
      <c r="W39" s="12">
        <v>2</v>
      </c>
      <c r="X39" s="12">
        <v>0</v>
      </c>
      <c r="Y39" s="12">
        <v>0</v>
      </c>
      <c r="Z39" s="12">
        <v>1</v>
      </c>
      <c r="AA39" s="12">
        <v>270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9.5771999999999995</v>
      </c>
      <c r="AK39" s="12">
        <v>8.6400000000000005E-2</v>
      </c>
      <c r="AL39" s="14">
        <v>0.30309999999999998</v>
      </c>
      <c r="AM39" s="14">
        <v>2.7000000000000001E-3</v>
      </c>
      <c r="AN39" s="14">
        <v>4.3585000000000003</v>
      </c>
      <c r="AO39" s="14">
        <v>4.0899999999999999E-2</v>
      </c>
      <c r="AP39" s="14">
        <v>0.32650000000000001</v>
      </c>
      <c r="AQ39" s="14">
        <v>3.0999999999999999E-3</v>
      </c>
      <c r="AR39" s="14">
        <v>17.930099999999999</v>
      </c>
      <c r="AS39" s="14">
        <v>0.18190000000000001</v>
      </c>
      <c r="AT39" s="14">
        <v>0.29870000000000002</v>
      </c>
      <c r="AU39" s="14">
        <v>3.0000000000000001E-3</v>
      </c>
      <c r="AV39" s="14">
        <v>31.127199999999998</v>
      </c>
      <c r="AW39" s="14">
        <v>0.20180000000000001</v>
      </c>
      <c r="AX39" s="14">
        <v>0.3604</v>
      </c>
      <c r="AY39" s="14">
        <v>2.3E-3</v>
      </c>
      <c r="AZ39" s="14">
        <v>4.9352161886737488E-2</v>
      </c>
      <c r="BA39" s="14">
        <v>1.2065617676598592</v>
      </c>
      <c r="BB39" s="14">
        <v>9.3612501896525521E-2</v>
      </c>
      <c r="BC39" s="15"/>
      <c r="BD39" s="28"/>
    </row>
    <row r="40" spans="2:64" ht="13.5" customHeight="1" x14ac:dyDescent="0.2">
      <c r="B40" s="12">
        <v>126</v>
      </c>
      <c r="C40" s="12">
        <v>9.48</v>
      </c>
      <c r="D40" s="12">
        <v>126.395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26.7</v>
      </c>
      <c r="Q40" s="12">
        <v>0.39</v>
      </c>
      <c r="R40" s="12">
        <v>3.11</v>
      </c>
      <c r="S40" s="12">
        <v>42.77</v>
      </c>
      <c r="T40" s="12">
        <v>101.69</v>
      </c>
      <c r="U40" s="12">
        <v>2</v>
      </c>
      <c r="V40" s="12">
        <v>0</v>
      </c>
      <c r="W40" s="12">
        <v>2</v>
      </c>
      <c r="X40" s="12">
        <v>0</v>
      </c>
      <c r="Y40" s="12">
        <v>0</v>
      </c>
      <c r="Z40" s="12">
        <v>1</v>
      </c>
      <c r="AA40" s="12">
        <v>270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9.3673000000000002</v>
      </c>
      <c r="AK40" s="12">
        <v>0.23069999999999999</v>
      </c>
      <c r="AL40" s="14">
        <v>0.29559999999999997</v>
      </c>
      <c r="AM40" s="14">
        <v>7.3000000000000001E-3</v>
      </c>
      <c r="AN40" s="14">
        <v>4.2750000000000004</v>
      </c>
      <c r="AO40" s="14">
        <v>9.3299999999999994E-2</v>
      </c>
      <c r="AP40" s="14">
        <v>0.31940000000000002</v>
      </c>
      <c r="AQ40" s="14">
        <v>7.0000000000000001E-3</v>
      </c>
      <c r="AR40" s="14">
        <v>17.471</v>
      </c>
      <c r="AS40" s="14">
        <v>0.53639999999999999</v>
      </c>
      <c r="AT40" s="14">
        <v>0.2903</v>
      </c>
      <c r="AU40" s="14">
        <v>8.8999999999999999E-3</v>
      </c>
      <c r="AV40" s="14">
        <v>30.5427</v>
      </c>
      <c r="AW40" s="14">
        <v>0.89019999999999999</v>
      </c>
      <c r="AX40" s="14">
        <v>0.3528</v>
      </c>
      <c r="AY40" s="14">
        <v>1.03E-2</v>
      </c>
      <c r="AZ40" s="14">
        <v>4.9687592978280251E-2</v>
      </c>
      <c r="BA40" s="14">
        <v>1.2152945229073373</v>
      </c>
      <c r="BB40" s="14">
        <v>9.7185507697092208E-2</v>
      </c>
      <c r="BC40" s="15"/>
      <c r="BD40" s="28"/>
    </row>
    <row r="41" spans="2:64" ht="13.5" customHeight="1" x14ac:dyDescent="0.2">
      <c r="B41" s="12">
        <v>126</v>
      </c>
      <c r="C41" s="12">
        <v>9.4879999999999995</v>
      </c>
      <c r="D41" s="12">
        <v>126.39533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26.7</v>
      </c>
      <c r="Q41" s="12">
        <v>0.39</v>
      </c>
      <c r="R41" s="12">
        <v>3.11</v>
      </c>
      <c r="S41" s="12">
        <v>42.67</v>
      </c>
      <c r="T41" s="12">
        <v>101.78</v>
      </c>
      <c r="U41" s="12">
        <v>2</v>
      </c>
      <c r="V41" s="12">
        <v>0</v>
      </c>
      <c r="W41" s="12">
        <v>2</v>
      </c>
      <c r="X41" s="12">
        <v>0</v>
      </c>
      <c r="Y41" s="12">
        <v>0</v>
      </c>
      <c r="Z41" s="12">
        <v>1</v>
      </c>
      <c r="AA41" s="12">
        <v>270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9.3607999999999993</v>
      </c>
      <c r="AK41" s="12">
        <v>0.26440000000000002</v>
      </c>
      <c r="AL41" s="14">
        <v>0.2949</v>
      </c>
      <c r="AM41" s="14">
        <v>8.3000000000000001E-3</v>
      </c>
      <c r="AN41" s="14">
        <v>4.2717999999999998</v>
      </c>
      <c r="AO41" s="14">
        <v>0.1245</v>
      </c>
      <c r="AP41" s="14">
        <v>0.31859999999999999</v>
      </c>
      <c r="AQ41" s="14">
        <v>9.2999999999999992E-3</v>
      </c>
      <c r="AR41" s="14">
        <v>17.601500000000001</v>
      </c>
      <c r="AS41" s="14">
        <v>0.39689999999999998</v>
      </c>
      <c r="AT41" s="14">
        <v>0.29189999999999999</v>
      </c>
      <c r="AU41" s="14">
        <v>6.6E-3</v>
      </c>
      <c r="AV41" s="14">
        <v>30.6904</v>
      </c>
      <c r="AW41" s="14">
        <v>0.60529999999999995</v>
      </c>
      <c r="AX41" s="14">
        <v>0.35389999999999999</v>
      </c>
      <c r="AY41" s="14">
        <v>7.0000000000000001E-3</v>
      </c>
      <c r="AZ41" s="14">
        <v>5.2490706319702603E-2</v>
      </c>
      <c r="BA41" s="14">
        <v>1.2124015073655361</v>
      </c>
      <c r="BB41" s="14">
        <v>9.6004955094456501E-2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126</v>
      </c>
      <c r="C46" s="12">
        <v>9.2859999999999996</v>
      </c>
      <c r="D46" s="12">
        <v>126.38692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26.7</v>
      </c>
      <c r="Q46" s="12">
        <v>0.39</v>
      </c>
      <c r="R46" s="12">
        <v>3.11</v>
      </c>
      <c r="S46" s="12">
        <v>45.17</v>
      </c>
      <c r="T46" s="12">
        <v>99.64</v>
      </c>
      <c r="U46" s="12">
        <v>2</v>
      </c>
      <c r="V46" s="12">
        <v>0</v>
      </c>
      <c r="W46" s="12">
        <v>2</v>
      </c>
      <c r="X46" s="12">
        <v>0</v>
      </c>
      <c r="Y46" s="12">
        <v>0</v>
      </c>
      <c r="Z46" s="12">
        <v>1</v>
      </c>
      <c r="AA46" s="12">
        <v>270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5.1622000000000003</v>
      </c>
      <c r="AK46" s="12">
        <v>4.2299999999999997E-2</v>
      </c>
      <c r="AL46" s="14">
        <v>0.1704</v>
      </c>
      <c r="AM46" s="14">
        <v>1.4E-3</v>
      </c>
      <c r="AN46" s="14">
        <v>2.4392</v>
      </c>
      <c r="AO46" s="14">
        <v>2.5499999999999998E-2</v>
      </c>
      <c r="AP46" s="14">
        <v>0.1903</v>
      </c>
      <c r="AQ46" s="14">
        <v>2E-3</v>
      </c>
      <c r="AR46" s="14">
        <v>9.6087000000000007</v>
      </c>
      <c r="AS46" s="14">
        <v>5.6800000000000003E-2</v>
      </c>
      <c r="AT46" s="14">
        <v>0.16700000000000001</v>
      </c>
      <c r="AU46" s="14">
        <v>1E-3</v>
      </c>
      <c r="AV46" s="14">
        <v>17.9878</v>
      </c>
      <c r="AW46" s="14">
        <v>0.1414</v>
      </c>
      <c r="AX46" s="14">
        <v>0.21679999999999999</v>
      </c>
      <c r="AY46" s="14">
        <v>1.6999999999999999E-3</v>
      </c>
      <c r="AZ46" s="14">
        <v>6.5094571358388587E-2</v>
      </c>
      <c r="BA46" s="14">
        <v>1.2982035928143711</v>
      </c>
      <c r="BB46" s="14">
        <v>0.12975508077123496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126</v>
      </c>
      <c r="C48" s="12">
        <v>9.298</v>
      </c>
      <c r="D48" s="12">
        <v>126.38742000000001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26.7</v>
      </c>
      <c r="Q48" s="12">
        <v>0.39</v>
      </c>
      <c r="R48" s="12">
        <v>3.11</v>
      </c>
      <c r="S48" s="12">
        <v>45.02</v>
      </c>
      <c r="T48" s="12">
        <v>99.76</v>
      </c>
      <c r="U48" s="12">
        <v>2</v>
      </c>
      <c r="V48" s="12">
        <v>0</v>
      </c>
      <c r="W48" s="12">
        <v>2</v>
      </c>
      <c r="X48" s="12">
        <v>0</v>
      </c>
      <c r="Y48" s="12">
        <v>0</v>
      </c>
      <c r="Z48" s="12">
        <v>1</v>
      </c>
      <c r="AA48" s="12">
        <v>270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8.2906999999999993</v>
      </c>
      <c r="AK48" s="12">
        <v>0.12609999999999999</v>
      </c>
      <c r="AL48" s="14">
        <v>0.27289999999999998</v>
      </c>
      <c r="AM48" s="14">
        <v>4.1999999999999997E-3</v>
      </c>
      <c r="AN48" s="14">
        <v>3.7928999999999999</v>
      </c>
      <c r="AO48" s="14">
        <v>6.3700000000000007E-2</v>
      </c>
      <c r="AP48" s="14">
        <v>0.29520000000000002</v>
      </c>
      <c r="AQ48" s="14">
        <v>5.0000000000000001E-3</v>
      </c>
      <c r="AR48" s="14">
        <v>15.3992</v>
      </c>
      <c r="AS48" s="14">
        <v>2.8199999999999999E-2</v>
      </c>
      <c r="AT48" s="14">
        <v>0.26690000000000003</v>
      </c>
      <c r="AU48" s="14">
        <v>5.0000000000000001E-4</v>
      </c>
      <c r="AV48" s="14">
        <v>27.314599999999999</v>
      </c>
      <c r="AW48" s="14">
        <v>0.104</v>
      </c>
      <c r="AX48" s="14">
        <v>0.32829999999999998</v>
      </c>
      <c r="AY48" s="14">
        <v>1.2999999999999999E-3</v>
      </c>
      <c r="AZ48" s="14">
        <v>5.3087409783480297E-2</v>
      </c>
      <c r="BA48" s="14">
        <v>1.2300487073810413</v>
      </c>
      <c r="BB48" s="14">
        <v>0.10315860215053757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126</v>
      </c>
      <c r="C50" s="12">
        <v>9.5150000000000006</v>
      </c>
      <c r="D50" s="12">
        <v>126.39646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26.7</v>
      </c>
      <c r="Q50" s="12">
        <v>0.39</v>
      </c>
      <c r="R50" s="12">
        <v>3.11</v>
      </c>
      <c r="S50" s="12">
        <v>42.34</v>
      </c>
      <c r="T50" s="12">
        <v>102.08</v>
      </c>
      <c r="U50" s="12">
        <v>2</v>
      </c>
      <c r="V50" s="12">
        <v>0</v>
      </c>
      <c r="W50" s="12">
        <v>2</v>
      </c>
      <c r="X50" s="12">
        <v>0</v>
      </c>
      <c r="Y50" s="12">
        <v>0</v>
      </c>
      <c r="Z50" s="12">
        <v>1</v>
      </c>
      <c r="AA50" s="12">
        <v>270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7.6247999999999996</v>
      </c>
      <c r="AK50" s="12">
        <v>8.0000000000000002E-3</v>
      </c>
      <c r="AL50" s="14">
        <v>0.23880000000000001</v>
      </c>
      <c r="AM50" s="14">
        <v>2.9999999999999997E-4</v>
      </c>
      <c r="AN50" s="14">
        <v>3.5324</v>
      </c>
      <c r="AO50" s="14">
        <v>3.5999999999999997E-2</v>
      </c>
      <c r="AP50" s="14">
        <v>0.26190000000000002</v>
      </c>
      <c r="AQ50" s="14">
        <v>2.7000000000000001E-3</v>
      </c>
      <c r="AR50" s="14">
        <v>14.387600000000001</v>
      </c>
      <c r="AS50" s="14">
        <v>5.0099999999999999E-2</v>
      </c>
      <c r="AT50" s="14">
        <v>0.23710000000000001</v>
      </c>
      <c r="AU50" s="14">
        <v>8.0000000000000004E-4</v>
      </c>
      <c r="AV50" s="14">
        <v>26.2683</v>
      </c>
      <c r="AW50" s="14">
        <v>0.35980000000000001</v>
      </c>
      <c r="AX50" s="14">
        <v>0.30109999999999998</v>
      </c>
      <c r="AY50" s="14">
        <v>4.1000000000000003E-3</v>
      </c>
      <c r="AZ50" s="14">
        <v>6.9626998223801001E-2</v>
      </c>
      <c r="BA50" s="14">
        <v>1.269928300295234</v>
      </c>
      <c r="BB50" s="14">
        <v>0.11891490152359713</v>
      </c>
    </row>
    <row r="51" spans="2:54" ht="13.5" customHeight="1" x14ac:dyDescent="0.2">
      <c r="B51" s="12">
        <v>126</v>
      </c>
      <c r="C51" s="12">
        <v>8.9949999999999992</v>
      </c>
      <c r="D51" s="12">
        <v>126.37479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26.7</v>
      </c>
      <c r="Q51" s="12">
        <v>0.39</v>
      </c>
      <c r="R51" s="12">
        <v>3.11</v>
      </c>
      <c r="S51" s="12">
        <v>48.79</v>
      </c>
      <c r="T51" s="12">
        <v>96.77</v>
      </c>
      <c r="U51" s="12">
        <v>2</v>
      </c>
      <c r="V51" s="12">
        <v>0</v>
      </c>
      <c r="W51" s="12">
        <v>2</v>
      </c>
      <c r="X51" s="12">
        <v>0</v>
      </c>
      <c r="Y51" s="12">
        <v>0</v>
      </c>
      <c r="Z51" s="12">
        <v>1</v>
      </c>
      <c r="AA51" s="12">
        <v>270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18.948499999999999</v>
      </c>
      <c r="AK51" s="38">
        <v>1.7500000000000002E-2</v>
      </c>
      <c r="AL51" s="38">
        <v>0.66649999999999998</v>
      </c>
      <c r="AM51" s="38">
        <v>5.0000000000000001E-4</v>
      </c>
      <c r="AN51" s="38">
        <v>7.8460000000000001</v>
      </c>
      <c r="AO51" s="38">
        <v>7.4999999999999997E-3</v>
      </c>
      <c r="AP51" s="38">
        <v>0.65699999999999992</v>
      </c>
      <c r="AQ51" s="38">
        <v>5.0000000000000001E-4</v>
      </c>
      <c r="AR51" s="38">
        <v>35.7971</v>
      </c>
      <c r="AS51" s="38">
        <v>2.7699999999999999E-2</v>
      </c>
      <c r="AT51" s="38">
        <v>0.66779999999999995</v>
      </c>
      <c r="AU51" s="38">
        <v>5.0000000000000001E-4</v>
      </c>
      <c r="AV51" s="38">
        <v>51.584000000000003</v>
      </c>
      <c r="AW51" s="38">
        <v>9.1499999999999998E-2</v>
      </c>
      <c r="AX51" s="38">
        <v>0.64970000000000006</v>
      </c>
      <c r="AY51" s="38">
        <v>1.1999999999999999E-3</v>
      </c>
      <c r="AZ51" s="14">
        <v>-5.5865921787708441E-3</v>
      </c>
      <c r="BA51" s="14">
        <v>0.97289607666966171</v>
      </c>
      <c r="BB51" s="14">
        <v>-1.3738140417457226E-2</v>
      </c>
    </row>
    <row r="52" spans="2:54" ht="13.5" customHeight="1" x14ac:dyDescent="0.2">
      <c r="B52" s="12">
        <v>126</v>
      </c>
      <c r="C52" s="12">
        <v>8.9849999999999994</v>
      </c>
      <c r="D52" s="12">
        <v>126.37437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26.7</v>
      </c>
      <c r="Q52" s="12">
        <v>0.39</v>
      </c>
      <c r="R52" s="12">
        <v>3.11</v>
      </c>
      <c r="S52" s="12">
        <v>48.91</v>
      </c>
      <c r="T52" s="12">
        <v>96.68</v>
      </c>
      <c r="U52" s="12">
        <v>2</v>
      </c>
      <c r="V52" s="12">
        <v>0</v>
      </c>
      <c r="W52" s="12">
        <v>2</v>
      </c>
      <c r="X52" s="12">
        <v>0</v>
      </c>
      <c r="Y52" s="12">
        <v>0</v>
      </c>
      <c r="Z52" s="12">
        <v>1</v>
      </c>
      <c r="AA52" s="12">
        <v>270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28.187999999999999</v>
      </c>
      <c r="AK52" s="12">
        <v>5.4000000000000003E-3</v>
      </c>
      <c r="AL52" s="14">
        <v>0.99380000000000002</v>
      </c>
      <c r="AM52" s="14">
        <v>2.0000000000000001E-4</v>
      </c>
      <c r="AN52" s="14">
        <v>11.834300000000001</v>
      </c>
      <c r="AO52" s="14">
        <v>1.4E-2</v>
      </c>
      <c r="AP52" s="14">
        <v>0.99350000000000005</v>
      </c>
      <c r="AQ52" s="14">
        <v>1.1999999999999999E-3</v>
      </c>
      <c r="AR52" s="14">
        <v>53.137099999999997</v>
      </c>
      <c r="AS52" s="14">
        <v>4.4999999999999998E-2</v>
      </c>
      <c r="AT52" s="14">
        <v>0.99380000000000002</v>
      </c>
      <c r="AU52" s="14">
        <v>8.0000000000000004E-4</v>
      </c>
      <c r="AV52" s="14">
        <v>78.763400000000004</v>
      </c>
      <c r="AW52" s="14">
        <v>0.26590000000000003</v>
      </c>
      <c r="AX52" s="14">
        <v>0.99350000000000005</v>
      </c>
      <c r="AY52" s="14">
        <v>3.3E-3</v>
      </c>
      <c r="AZ52" s="38">
        <v>0.7387505422323084</v>
      </c>
      <c r="BA52" s="38">
        <v>1.4822675682338706</v>
      </c>
      <c r="BB52" s="38">
        <v>0.19428508610657283</v>
      </c>
    </row>
    <row r="53" spans="2:54" ht="13.5" customHeight="1" x14ac:dyDescent="0.2">
      <c r="B53" s="12">
        <v>126</v>
      </c>
      <c r="C53" s="12">
        <v>9.2409999999999997</v>
      </c>
      <c r="D53" s="12">
        <v>126.38504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26.7</v>
      </c>
      <c r="Q53" s="12">
        <v>0.39</v>
      </c>
      <c r="R53" s="12">
        <v>3.11</v>
      </c>
      <c r="S53" s="12">
        <v>45.73</v>
      </c>
      <c r="T53" s="12">
        <v>99.18</v>
      </c>
      <c r="U53" s="12">
        <v>2</v>
      </c>
      <c r="V53" s="12">
        <v>0</v>
      </c>
      <c r="W53" s="12">
        <v>2</v>
      </c>
      <c r="X53" s="12">
        <v>0</v>
      </c>
      <c r="Y53" s="12">
        <v>0</v>
      </c>
      <c r="Z53" s="12">
        <v>1</v>
      </c>
      <c r="AA53" s="12">
        <v>270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30.013200000000001</v>
      </c>
      <c r="AK53" s="12">
        <v>2.7E-2</v>
      </c>
      <c r="AL53" s="14">
        <v>1.0013000000000001</v>
      </c>
      <c r="AM53" s="14">
        <v>8.9999999999999998E-4</v>
      </c>
      <c r="AN53" s="14">
        <v>12.695499999999999</v>
      </c>
      <c r="AO53" s="14">
        <v>1.8499999999999999E-2</v>
      </c>
      <c r="AP53" s="14">
        <v>1.0011000000000001</v>
      </c>
      <c r="AQ53" s="14">
        <v>1.5E-3</v>
      </c>
      <c r="AR53" s="14">
        <v>56.976900000000001</v>
      </c>
      <c r="AS53" s="14">
        <v>8.0399999999999999E-2</v>
      </c>
      <c r="AT53" s="14">
        <v>1.0013000000000001</v>
      </c>
      <c r="AU53" s="14">
        <v>1.4E-3</v>
      </c>
      <c r="AV53" s="14">
        <v>82.214100000000002</v>
      </c>
      <c r="AW53" s="14">
        <v>0.16619999999999999</v>
      </c>
      <c r="AX53" s="14">
        <v>1.0011000000000001</v>
      </c>
      <c r="AY53" s="14">
        <v>2E-3</v>
      </c>
      <c r="AZ53" s="38">
        <v>0.73247174153088845</v>
      </c>
      <c r="BA53" s="38">
        <v>1.4429374009466995</v>
      </c>
      <c r="BB53" s="38">
        <v>0.18131344699010712</v>
      </c>
    </row>
    <row r="54" spans="2:54" ht="13.5" customHeight="1" x14ac:dyDescent="0.2">
      <c r="B54" s="12">
        <v>126</v>
      </c>
      <c r="C54" s="12">
        <v>9.5259999999999998</v>
      </c>
      <c r="D54" s="12">
        <v>126.39691999999999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26.7</v>
      </c>
      <c r="Q54" s="12">
        <v>0.39</v>
      </c>
      <c r="R54" s="12">
        <v>3.11</v>
      </c>
      <c r="S54" s="12">
        <v>42.2</v>
      </c>
      <c r="T54" s="12">
        <v>102.2</v>
      </c>
      <c r="U54" s="12">
        <v>2</v>
      </c>
      <c r="V54" s="12">
        <v>0</v>
      </c>
      <c r="W54" s="12">
        <v>2</v>
      </c>
      <c r="X54" s="12">
        <v>0</v>
      </c>
      <c r="Y54" s="12">
        <v>0</v>
      </c>
      <c r="Z54" s="12">
        <v>1</v>
      </c>
      <c r="AA54" s="12">
        <v>270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32.302799999999998</v>
      </c>
      <c r="AK54" s="12">
        <v>1.61E-2</v>
      </c>
      <c r="AL54" s="14">
        <v>1.0091000000000001</v>
      </c>
      <c r="AM54" s="14">
        <v>5.0000000000000001E-4</v>
      </c>
      <c r="AN54" s="14">
        <v>13.642300000000001</v>
      </c>
      <c r="AO54" s="14">
        <v>1.15E-2</v>
      </c>
      <c r="AP54" s="14">
        <v>1.0088999999999999</v>
      </c>
      <c r="AQ54" s="14">
        <v>8.9999999999999998E-4</v>
      </c>
      <c r="AR54" s="14">
        <v>61.375300000000003</v>
      </c>
      <c r="AS54" s="14">
        <v>6.2E-2</v>
      </c>
      <c r="AT54" s="14">
        <v>1.0091000000000001</v>
      </c>
      <c r="AU54" s="14">
        <v>1E-3</v>
      </c>
      <c r="AV54" s="14">
        <v>88.216999999999999</v>
      </c>
      <c r="AW54" s="14">
        <v>0.15670000000000001</v>
      </c>
      <c r="AX54" s="14">
        <v>1.0088999999999999</v>
      </c>
      <c r="AY54" s="14">
        <v>1.8E-3</v>
      </c>
      <c r="AZ54" s="38">
        <v>0.73213442464261969</v>
      </c>
      <c r="BA54" s="38">
        <v>1.437337169838681</v>
      </c>
      <c r="BB54" s="38">
        <v>0.17943236383156083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0BEE-E316-45E2-BC1A-61F46D152346}">
  <sheetPr codeName="Sheet8"/>
  <dimension ref="A1:BT54"/>
  <sheetViews>
    <sheetView workbookViewId="0">
      <selection activeCell="BB10" sqref="BB10:BB48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133</v>
      </c>
      <c r="C10" s="12">
        <v>9.0749999999999993</v>
      </c>
      <c r="D10" s="12">
        <v>133.37813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25.7</v>
      </c>
      <c r="Q10" s="12">
        <v>0.69</v>
      </c>
      <c r="R10" s="12">
        <v>2.61</v>
      </c>
      <c r="S10" s="12">
        <v>46.83</v>
      </c>
      <c r="T10" s="12">
        <v>95.39</v>
      </c>
      <c r="U10" s="12">
        <v>3</v>
      </c>
      <c r="V10" s="12">
        <v>1</v>
      </c>
      <c r="W10" s="12">
        <v>2</v>
      </c>
      <c r="X10" s="12">
        <v>1</v>
      </c>
      <c r="Y10" s="12">
        <v>5</v>
      </c>
      <c r="Z10" s="12">
        <v>3</v>
      </c>
      <c r="AA10" s="12">
        <v>315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9.2545000000000002</v>
      </c>
      <c r="AK10" s="12">
        <v>3.61E-2</v>
      </c>
      <c r="AL10" s="14">
        <v>0.30130000000000001</v>
      </c>
      <c r="AM10" s="14">
        <v>1.1999999999999999E-3</v>
      </c>
      <c r="AN10" s="14">
        <v>4.2709999999999999</v>
      </c>
      <c r="AO10" s="14">
        <v>3.0800000000000001E-2</v>
      </c>
      <c r="AP10" s="14">
        <v>0.32900000000000001</v>
      </c>
      <c r="AQ10" s="14">
        <v>2.3999999999999998E-3</v>
      </c>
      <c r="AR10" s="14">
        <v>17.427199999999999</v>
      </c>
      <c r="AS10" s="14">
        <v>7.5499999999999998E-2</v>
      </c>
      <c r="AT10" s="14">
        <v>0.29909999999999998</v>
      </c>
      <c r="AU10" s="14">
        <v>1.2999999999999999E-3</v>
      </c>
      <c r="AV10" s="14">
        <v>31.901</v>
      </c>
      <c r="AW10" s="14">
        <v>0.18509999999999999</v>
      </c>
      <c r="AX10" s="14">
        <v>0.3831</v>
      </c>
      <c r="AY10" s="14">
        <v>2.2000000000000001E-3</v>
      </c>
      <c r="AZ10" s="14">
        <v>7.5972475775874154E-2</v>
      </c>
      <c r="BA10" s="14">
        <v>1.2808425275827484</v>
      </c>
      <c r="BB10" s="14">
        <v>0.12313104661389626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0.332815625</v>
      </c>
      <c r="BH10" s="16">
        <f>DSTDEV(PlotSort,"PhxRed",$BG$35:$BG$38)/SQRT($BF10)</f>
        <v>6.7586213485889132E-3</v>
      </c>
      <c r="BI10" s="16">
        <f>DAVERAGE(PlotSort,"PhxRedEdge",$BG$35:$BG$38)</f>
        <v>0.36264062500000005</v>
      </c>
      <c r="BJ10" s="16">
        <f>DSTDEV(PlotSort,"PhxRedEdge",$BG$35:$BG$38)/SQRT($BF10)</f>
        <v>7.460326200233354E-3</v>
      </c>
      <c r="BK10" s="16">
        <f>DAVERAGE(PlotSort,"TMRed",$BG$35:$BG$38)</f>
        <v>0.32832812500000003</v>
      </c>
      <c r="BL10" s="16">
        <f>DSTDEV(PlotSort,"TMRed",$BG$35:$BG$38)/SQRT($BF10)</f>
        <v>6.6164496245312739E-3</v>
      </c>
      <c r="BM10" s="16">
        <f>DAVERAGE(PlotSort,"TMNIR",$BG$35:$BG$38)</f>
        <v>0.40807812499999996</v>
      </c>
      <c r="BN10" s="16">
        <f>DSTDEV(PlotSort,"TMNIR",$BG$35:$BG$38)/SQRT($BF10)</f>
        <v>7.7908522481331573E-3</v>
      </c>
      <c r="BO10" s="16">
        <f>DAVERAGE(PlotSort,"NRR",$BG$35:$BG$38)</f>
        <v>5.9458697412622719E-2</v>
      </c>
      <c r="BP10" s="16">
        <f>DSTDEV(PlotSort,"NRR",$BG$35:$BG$38)/SQRT($BF10)</f>
        <v>1.2943507073513883E-3</v>
      </c>
      <c r="BQ10" s="16">
        <f>DAVERAGE(PlotSort,"rvi",$BG$35:$BG$38)</f>
        <v>1.2439374443385272</v>
      </c>
      <c r="BR10" s="16">
        <f>DSTDEV(PlotSort,"rvi",$BG$35:$BG$38)/SQRT($BF10)</f>
        <v>3.1311857940594643E-3</v>
      </c>
      <c r="BS10" s="17">
        <f>DAVERAGE(PlotSort,"ndvi",$BG$35:$BG$38)</f>
        <v>0.10864958712795567</v>
      </c>
      <c r="BT10" s="16">
        <f>DSTDEV(PlotSort,"ndvi",$BG$35:$BG$38)/SQRT($BF10)</f>
        <v>1.2323566044724779E-3</v>
      </c>
    </row>
    <row r="11" spans="1:72" ht="13.5" customHeight="1" x14ac:dyDescent="0.2">
      <c r="B11" s="12">
        <v>133</v>
      </c>
      <c r="C11" s="12">
        <v>9.0649999999999995</v>
      </c>
      <c r="D11" s="12">
        <v>133.37771000000001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25.7</v>
      </c>
      <c r="Q11" s="12">
        <v>0.69</v>
      </c>
      <c r="R11" s="12">
        <v>2.61</v>
      </c>
      <c r="S11" s="12">
        <v>46.96</v>
      </c>
      <c r="T11" s="12">
        <v>95.3</v>
      </c>
      <c r="U11" s="12">
        <v>3</v>
      </c>
      <c r="V11" s="12">
        <v>1</v>
      </c>
      <c r="W11" s="12">
        <v>2</v>
      </c>
      <c r="X11" s="12">
        <v>1</v>
      </c>
      <c r="Y11" s="12">
        <v>5</v>
      </c>
      <c r="Z11" s="12">
        <v>3</v>
      </c>
      <c r="AA11" s="12">
        <v>315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9.7148000000000003</v>
      </c>
      <c r="AK11" s="12">
        <v>0.1452</v>
      </c>
      <c r="AL11" s="14">
        <v>0.31740000000000002</v>
      </c>
      <c r="AM11" s="14">
        <v>4.7000000000000002E-3</v>
      </c>
      <c r="AN11" s="14">
        <v>4.4428999999999998</v>
      </c>
      <c r="AO11" s="14">
        <v>5.5899999999999998E-2</v>
      </c>
      <c r="AP11" s="14">
        <v>0.34350000000000003</v>
      </c>
      <c r="AQ11" s="14">
        <v>4.3E-3</v>
      </c>
      <c r="AR11" s="14">
        <v>18.0105</v>
      </c>
      <c r="AS11" s="14">
        <v>0.17610000000000001</v>
      </c>
      <c r="AT11" s="14">
        <v>0.31019999999999998</v>
      </c>
      <c r="AU11" s="14">
        <v>3.0000000000000001E-3</v>
      </c>
      <c r="AV11" s="14">
        <v>32.423000000000002</v>
      </c>
      <c r="AW11" s="14">
        <v>6.6600000000000006E-2</v>
      </c>
      <c r="AX11" s="14">
        <v>0.39100000000000001</v>
      </c>
      <c r="AY11" s="14">
        <v>8.0000000000000004E-4</v>
      </c>
      <c r="AZ11" s="14">
        <v>6.4669843430905358E-2</v>
      </c>
      <c r="BA11" s="14">
        <v>1.2604771115409414</v>
      </c>
      <c r="BB11" s="14">
        <v>0.11523103251568743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0.33369375000000001</v>
      </c>
      <c r="BH11" s="16">
        <f>DSTDEV(PlotSort,"PhxRed",$BG$31:$BG$32)/SQRT($BF11)</f>
        <v>9.8033857618595871E-3</v>
      </c>
      <c r="BI11" s="16">
        <f>DAVERAGE(PlotSort,"PhxRedEdge",$BG$31:$BG$32)</f>
        <v>0.36375000000000002</v>
      </c>
      <c r="BJ11" s="16">
        <f>DSTDEV(PlotSort,"PhxRedEdge",$BG$31:$BG$32)/SQRT($BF11)</f>
        <v>1.0934204741696228E-2</v>
      </c>
      <c r="BK11" s="16">
        <f>DAVERAGE(PlotSort,"TMRed",$BG$31:$BG$32)</f>
        <v>0.32970000000000005</v>
      </c>
      <c r="BL11" s="16">
        <f>DSTDEV(PlotSort,"TMRed",$BG$31:$BG$32)/SQRT($BF11)</f>
        <v>9.860502015617582E-3</v>
      </c>
      <c r="BM11" s="16">
        <f>DAVERAGE(PlotSort,"TMNIR",$BG$31:$BG$32)</f>
        <v>0.40901249999999995</v>
      </c>
      <c r="BN11" s="16">
        <f>DSTDEV(PlotSort,"TMNIR",$BG$31:$BG$32)/SQRT($BF11)</f>
        <v>1.1767553820427946E-2</v>
      </c>
      <c r="BO11" s="16">
        <f>DAVERAGE(PlotSort,"NRR",$BG$31:$BG$32)</f>
        <v>5.8834229859833991E-2</v>
      </c>
      <c r="BP11" s="16">
        <f>DSTDEV(PlotSort,"NRR",$BG$31:$BG$32)/SQRT($BF11)</f>
        <v>1.6974160514280508E-3</v>
      </c>
      <c r="BQ11" s="16">
        <f>DAVERAGE(PlotSort,"rvi",$BG$31:$BG$32)</f>
        <v>1.241234899413435</v>
      </c>
      <c r="BR11" s="16">
        <f>DSTDEV(PlotSort,"rvi",$BG$31:$BG$32)/SQRT($BF11)</f>
        <v>3.9882989455059126E-3</v>
      </c>
      <c r="BS11" s="17">
        <f>DAVERAGE(PlotSort,"ndvi",$BG$31:$BG$32)</f>
        <v>0.10759268419397972</v>
      </c>
      <c r="BT11" s="16">
        <f>DSTDEV(PlotSort,"ndvi",$BG$31:$BG$32)/SQRT($BF11)</f>
        <v>1.5783514977214539E-3</v>
      </c>
    </row>
    <row r="12" spans="1:72" ht="13.5" customHeight="1" x14ac:dyDescent="0.2">
      <c r="B12" s="12">
        <v>133</v>
      </c>
      <c r="C12" s="12">
        <v>9.0540000000000003</v>
      </c>
      <c r="D12" s="12">
        <v>133.37725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25.7</v>
      </c>
      <c r="Q12" s="12">
        <v>0.69</v>
      </c>
      <c r="R12" s="12">
        <v>2.61</v>
      </c>
      <c r="S12" s="12">
        <v>47.09</v>
      </c>
      <c r="T12" s="12">
        <v>95.2</v>
      </c>
      <c r="U12" s="12">
        <v>3</v>
      </c>
      <c r="V12" s="12">
        <v>1</v>
      </c>
      <c r="W12" s="12">
        <v>2</v>
      </c>
      <c r="X12" s="12">
        <v>1</v>
      </c>
      <c r="Y12" s="12">
        <v>5</v>
      </c>
      <c r="Z12" s="12">
        <v>3</v>
      </c>
      <c r="AA12" s="12">
        <v>315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8.9342000000000006</v>
      </c>
      <c r="AK12" s="12">
        <v>0.14080000000000001</v>
      </c>
      <c r="AL12" s="14">
        <v>0.29310000000000003</v>
      </c>
      <c r="AM12" s="14">
        <v>4.5999999999999999E-3</v>
      </c>
      <c r="AN12" s="14">
        <v>4.1275000000000004</v>
      </c>
      <c r="AO12" s="14">
        <v>5.4399999999999997E-2</v>
      </c>
      <c r="AP12" s="14">
        <v>0.32029999999999997</v>
      </c>
      <c r="AQ12" s="14">
        <v>4.1999999999999997E-3</v>
      </c>
      <c r="AR12" s="14">
        <v>16.782599999999999</v>
      </c>
      <c r="AS12" s="14">
        <v>0.32850000000000001</v>
      </c>
      <c r="AT12" s="14">
        <v>0.29020000000000001</v>
      </c>
      <c r="AU12" s="14">
        <v>5.7000000000000002E-3</v>
      </c>
      <c r="AV12" s="14">
        <v>30.1267</v>
      </c>
      <c r="AW12" s="14">
        <v>0.27039999999999997</v>
      </c>
      <c r="AX12" s="14">
        <v>0.36499999999999999</v>
      </c>
      <c r="AY12" s="14">
        <v>3.3E-3</v>
      </c>
      <c r="AZ12" s="14">
        <v>6.5226907923537164E-2</v>
      </c>
      <c r="BA12" s="14">
        <v>1.2577532736044106</v>
      </c>
      <c r="BB12" s="14">
        <v>0.11416361416361413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0.3319375</v>
      </c>
      <c r="BH12" s="16">
        <f>DSTDEV(PlotSort,"PhxRed",$BH$31:$BH$32)/SQRT($BF12)</f>
        <v>1.0779517131269567E-2</v>
      </c>
      <c r="BI12" s="16">
        <f>DAVERAGE(PlotSort,"PhxRedEdge",$BH$31:$BH$32)</f>
        <v>0.36153124999999992</v>
      </c>
      <c r="BJ12" s="16">
        <f>DSTDEV(PlotSort,"PhxRedEdge",$BH$31:$BH$32)/SQRT($BF12)</f>
        <v>1.1793288058432726E-2</v>
      </c>
      <c r="BK12" s="16">
        <f>DAVERAGE(PlotSort,"TMRed",$BH$31:$BH$32)</f>
        <v>0.32695625</v>
      </c>
      <c r="BL12" s="16">
        <f>DSTDEV(PlotSort,"TMRed",$BH$31:$BH$32)/SQRT($BF12)</f>
        <v>1.0299732879829146E-2</v>
      </c>
      <c r="BM12" s="16">
        <f>DAVERAGE(PlotSort,"TMNIR",$BH$31:$BH$32)</f>
        <v>0.40714374999999997</v>
      </c>
      <c r="BN12" s="16">
        <f>DSTDEV(PlotSort,"TMNIR",$BH$31:$BH$32)/SQRT($BF12)</f>
        <v>1.1985452879602338E-2</v>
      </c>
      <c r="BO12" s="16">
        <f>DAVERAGE(PlotSort,"NRR",$BH$31:$BH$32)</f>
        <v>6.0083164965411384E-2</v>
      </c>
      <c r="BP12" s="16">
        <f>DSTDEV(PlotSort,"NRR",$BH$31:$BH$32)/SQRT($BF12)</f>
        <v>2.2038903268450541E-3</v>
      </c>
      <c r="BQ12" s="16">
        <f>DAVERAGE(PlotSort,"rvi",$BH$31:$BH$32)</f>
        <v>1.2466399892636193</v>
      </c>
      <c r="BR12" s="16">
        <f>DSTDEV(PlotSort,"rvi",$BH$31:$BH$32)/SQRT($BF12)</f>
        <v>5.3581477330636043E-3</v>
      </c>
      <c r="BS12" s="17">
        <f>DAVERAGE(PlotSort,"ndvi",$BH$31:$BH$32)</f>
        <v>0.10970649006193163</v>
      </c>
      <c r="BT12" s="16">
        <f>DSTDEV(PlotSort,"ndvi",$BH$31:$BH$32)/SQRT($BF12)</f>
        <v>2.1028160636291436E-3</v>
      </c>
    </row>
    <row r="13" spans="1:72" ht="13.5" customHeight="1" x14ac:dyDescent="0.2">
      <c r="B13" s="12">
        <v>133</v>
      </c>
      <c r="C13" s="12">
        <v>9.0429999999999993</v>
      </c>
      <c r="D13" s="12">
        <v>133.37679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25.7</v>
      </c>
      <c r="Q13" s="12">
        <v>0.69</v>
      </c>
      <c r="R13" s="12">
        <v>2.61</v>
      </c>
      <c r="S13" s="12">
        <v>47.23</v>
      </c>
      <c r="T13" s="12">
        <v>95.1</v>
      </c>
      <c r="U13" s="12">
        <v>3</v>
      </c>
      <c r="V13" s="12">
        <v>1</v>
      </c>
      <c r="W13" s="12">
        <v>2</v>
      </c>
      <c r="X13" s="12">
        <v>1</v>
      </c>
      <c r="Y13" s="12">
        <v>5</v>
      </c>
      <c r="Z13" s="12">
        <v>3</v>
      </c>
      <c r="AA13" s="12">
        <v>315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8.8561999999999994</v>
      </c>
      <c r="AK13" s="12">
        <v>5.2900000000000003E-2</v>
      </c>
      <c r="AL13" s="14">
        <v>0.29170000000000001</v>
      </c>
      <c r="AM13" s="14">
        <v>1.6999999999999999E-3</v>
      </c>
      <c r="AN13" s="14">
        <v>4.0456000000000003</v>
      </c>
      <c r="AO13" s="14">
        <v>1.77E-2</v>
      </c>
      <c r="AP13" s="14">
        <v>0.31519999999999998</v>
      </c>
      <c r="AQ13" s="14">
        <v>1.4E-3</v>
      </c>
      <c r="AR13" s="14">
        <v>16.464400000000001</v>
      </c>
      <c r="AS13" s="14">
        <v>0.13100000000000001</v>
      </c>
      <c r="AT13" s="14">
        <v>0.2858</v>
      </c>
      <c r="AU13" s="14">
        <v>2.3E-3</v>
      </c>
      <c r="AV13" s="14">
        <v>29.165800000000001</v>
      </c>
      <c r="AW13" s="14">
        <v>0.2787</v>
      </c>
      <c r="AX13" s="14">
        <v>0.35499999999999998</v>
      </c>
      <c r="AY13" s="14">
        <v>3.3999999999999998E-3</v>
      </c>
      <c r="AZ13" s="14">
        <v>5.9385258131900938E-2</v>
      </c>
      <c r="BA13" s="14">
        <v>1.2421273617914625</v>
      </c>
      <c r="BB13" s="14">
        <v>0.10799001248439448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0.33190000000000003</v>
      </c>
      <c r="BH13" s="16">
        <f>DSTDEV(PlotSort,"PhxRed",$BJ$35:$BJ$36)/SQRT($BF13)</f>
        <v>1.6943572316874014E-2</v>
      </c>
      <c r="BI13" s="16">
        <f>DAVERAGE(PlotSort,"PhxRedEdge",$BJ$35:$BJ$36)</f>
        <v>0.361875</v>
      </c>
      <c r="BJ13" s="16">
        <f>DSTDEV(PlotSort,"PhxRedEdge",$BJ$35:$BJ$36)/SQRT($BF13)</f>
        <v>1.8689528676316562E-2</v>
      </c>
      <c r="BK13" s="16">
        <f>DAVERAGE(PlotSort,"TMRed",$BJ$35:$BJ$36)</f>
        <v>0.32674999999999998</v>
      </c>
      <c r="BL13" s="16">
        <f>DSTDEV(PlotSort,"TMRed",$BJ$35:$BJ$36)/SQRT($BF13)</f>
        <v>1.6360416079235621E-2</v>
      </c>
      <c r="BM13" s="16">
        <f>DAVERAGE(PlotSort,"TMNIR",$BJ$35:$BJ$36)</f>
        <v>0.40487499999999998</v>
      </c>
      <c r="BN13" s="16">
        <f>DSTDEV(PlotSort,"TMNIR",$BJ$35:$BJ$36)/SQRT($BF13)</f>
        <v>2.014907610430659E-2</v>
      </c>
      <c r="BO13" s="16">
        <f>DAVERAGE(PlotSort,"NRR",$BJ$35:$BJ$36)</f>
        <v>5.638863319960543E-2</v>
      </c>
      <c r="BP13" s="16">
        <f>DSTDEV(PlotSort,"NRR",$BJ$35:$BJ$36)/SQRT($BF13)</f>
        <v>3.1986361930901124E-3</v>
      </c>
      <c r="BQ13" s="16">
        <f>DAVERAGE(PlotSort,"rvi",$BJ$35:$BJ$36)</f>
        <v>1.2392989464741111</v>
      </c>
      <c r="BR13" s="16">
        <f>DSTDEV(PlotSort,"rvi",$BJ$35:$BJ$36)/SQRT($BF13)</f>
        <v>6.9938134996643678E-3</v>
      </c>
      <c r="BS13" s="17">
        <f>DAVERAGE(PlotSort,"ndvi",$BJ$35:$BJ$36)</f>
        <v>0.10680297340497673</v>
      </c>
      <c r="BT13" s="16">
        <f>DSTDEV(PlotSort,"ndvi",$BJ$35:$BJ$36)/SQRT($BF13)</f>
        <v>2.7608955255222106E-3</v>
      </c>
    </row>
    <row r="14" spans="1:72" ht="13.5" customHeight="1" x14ac:dyDescent="0.2">
      <c r="B14" s="12">
        <v>133</v>
      </c>
      <c r="C14" s="12">
        <v>9.0340000000000007</v>
      </c>
      <c r="D14" s="12">
        <v>133.37642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25.7</v>
      </c>
      <c r="Q14" s="12">
        <v>0.69</v>
      </c>
      <c r="R14" s="12">
        <v>2.61</v>
      </c>
      <c r="S14" s="12">
        <v>47.34</v>
      </c>
      <c r="T14" s="12">
        <v>95.01</v>
      </c>
      <c r="U14" s="12">
        <v>3</v>
      </c>
      <c r="V14" s="12">
        <v>1</v>
      </c>
      <c r="W14" s="12">
        <v>2</v>
      </c>
      <c r="X14" s="12">
        <v>1</v>
      </c>
      <c r="Y14" s="12">
        <v>5</v>
      </c>
      <c r="Z14" s="12">
        <v>3</v>
      </c>
      <c r="AA14" s="12">
        <v>315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8.5234000000000005</v>
      </c>
      <c r="AK14" s="12">
        <v>4.6699999999999998E-2</v>
      </c>
      <c r="AL14" s="14">
        <v>0.28170000000000001</v>
      </c>
      <c r="AM14" s="14">
        <v>1.5E-3</v>
      </c>
      <c r="AN14" s="14">
        <v>3.95</v>
      </c>
      <c r="AO14" s="14">
        <v>7.9000000000000008E-3</v>
      </c>
      <c r="AP14" s="14">
        <v>0.30880000000000002</v>
      </c>
      <c r="AQ14" s="14">
        <v>5.9999999999999995E-4</v>
      </c>
      <c r="AR14" s="14">
        <v>16.1492</v>
      </c>
      <c r="AS14" s="14">
        <v>0.33439999999999998</v>
      </c>
      <c r="AT14" s="14">
        <v>0.28120000000000001</v>
      </c>
      <c r="AU14" s="14">
        <v>5.7999999999999996E-3</v>
      </c>
      <c r="AV14" s="14">
        <v>29.174099999999999</v>
      </c>
      <c r="AW14" s="14">
        <v>0.43680000000000002</v>
      </c>
      <c r="AX14" s="14">
        <v>0.35639999999999999</v>
      </c>
      <c r="AY14" s="14">
        <v>5.3E-3</v>
      </c>
      <c r="AZ14" s="14">
        <v>7.1557426337943444E-2</v>
      </c>
      <c r="BA14" s="14">
        <v>1.267425320056899</v>
      </c>
      <c r="BB14" s="14">
        <v>0.1179422835633626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0.33750000000000002</v>
      </c>
      <c r="BH14" s="16">
        <f>DSTDEV(PlotSort,"PhxRed",$BK$35:$BK$36)/SQRT($BF14)</f>
        <v>8.3580021536249181E-3</v>
      </c>
      <c r="BI14" s="16">
        <f>DAVERAGE(PlotSort,"PhxRedEdge",$BK$35:$BK$36)</f>
        <v>0.36656875</v>
      </c>
      <c r="BJ14" s="16">
        <f>DSTDEV(PlotSort,"PhxRedEdge",$BK$35:$BK$36)/SQRT($BF14)</f>
        <v>9.3597675140286839E-3</v>
      </c>
      <c r="BK14" s="16">
        <f>DAVERAGE(PlotSort,"TMRed",$BK$35:$BK$36)</f>
        <v>0.33265624999999999</v>
      </c>
      <c r="BL14" s="16">
        <f>DSTDEV(PlotSort,"TMRed",$BK$35:$BK$36)/SQRT($BF14)</f>
        <v>8.1781496226224944E-3</v>
      </c>
      <c r="BM14" s="16">
        <f>DAVERAGE(PlotSort,"TMNIR",$BK$35:$BK$36)</f>
        <v>0.41226250000000003</v>
      </c>
      <c r="BN14" s="16">
        <f>DSTDEV(PlotSort,"TMNIR",$BK$35:$BK$36)/SQRT($BF14)</f>
        <v>9.7789156692684297E-3</v>
      </c>
      <c r="BO14" s="16">
        <f>DAVERAGE(PlotSort,"NRR",$BK$35:$BK$36)</f>
        <v>5.9078484027457426E-2</v>
      </c>
      <c r="BP14" s="16">
        <f>DSTDEV(PlotSort,"NRR",$BK$35:$BK$36)/SQRT($BF14)</f>
        <v>1.3532518581599719E-3</v>
      </c>
      <c r="BQ14" s="16">
        <f>DAVERAGE(PlotSort,"rvi",$BK$35:$BK$36)</f>
        <v>1.2398402083235869</v>
      </c>
      <c r="BR14" s="16">
        <f>DSTDEV(PlotSort,"rvi",$BK$35:$BK$36)/SQRT($BF14)</f>
        <v>2.8105625038414984E-3</v>
      </c>
      <c r="BS14" s="17">
        <f>DAVERAGE(PlotSort,"ndvi",$BK$35:$BK$36)</f>
        <v>0.10705289532031975</v>
      </c>
      <c r="BT14" s="16">
        <f>DSTDEV(PlotSort,"ndvi",$BK$35:$BK$36)/SQRT($BF14)</f>
        <v>1.1163599391496221E-3</v>
      </c>
    </row>
    <row r="15" spans="1:72" ht="13.5" customHeight="1" x14ac:dyDescent="0.2">
      <c r="B15" s="12">
        <v>133</v>
      </c>
      <c r="C15" s="12">
        <v>9.0239999999999991</v>
      </c>
      <c r="D15" s="12">
        <v>133.376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25.7</v>
      </c>
      <c r="Q15" s="12">
        <v>0.69</v>
      </c>
      <c r="R15" s="12">
        <v>2.61</v>
      </c>
      <c r="S15" s="12">
        <v>47.47</v>
      </c>
      <c r="T15" s="12">
        <v>94.92</v>
      </c>
      <c r="U15" s="12">
        <v>3</v>
      </c>
      <c r="V15" s="12">
        <v>1</v>
      </c>
      <c r="W15" s="12">
        <v>2</v>
      </c>
      <c r="X15" s="12">
        <v>1</v>
      </c>
      <c r="Y15" s="12">
        <v>5</v>
      </c>
      <c r="Z15" s="12">
        <v>3</v>
      </c>
      <c r="AA15" s="12">
        <v>315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8.9158000000000008</v>
      </c>
      <c r="AK15" s="12">
        <v>0.1229</v>
      </c>
      <c r="AL15" s="14">
        <v>0.29580000000000001</v>
      </c>
      <c r="AM15" s="14">
        <v>4.1000000000000003E-3</v>
      </c>
      <c r="AN15" s="14">
        <v>4.0724999999999998</v>
      </c>
      <c r="AO15" s="14">
        <v>7.5600000000000001E-2</v>
      </c>
      <c r="AP15" s="14">
        <v>0.31950000000000001</v>
      </c>
      <c r="AQ15" s="14">
        <v>5.8999999999999999E-3</v>
      </c>
      <c r="AR15" s="14">
        <v>16.7898</v>
      </c>
      <c r="AS15" s="14">
        <v>0.22750000000000001</v>
      </c>
      <c r="AT15" s="14">
        <v>0.29339999999999999</v>
      </c>
      <c r="AU15" s="14">
        <v>4.0000000000000001E-3</v>
      </c>
      <c r="AV15" s="14">
        <v>29.588000000000001</v>
      </c>
      <c r="AW15" s="14">
        <v>0.44719999999999999</v>
      </c>
      <c r="AX15" s="14">
        <v>0.36299999999999999</v>
      </c>
      <c r="AY15" s="14">
        <v>5.4999999999999997E-3</v>
      </c>
      <c r="AZ15" s="14">
        <v>6.3736263736263718E-2</v>
      </c>
      <c r="BA15" s="14">
        <v>1.2372188139059304</v>
      </c>
      <c r="BB15" s="14">
        <v>0.10603290676416818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0.3243625</v>
      </c>
      <c r="BH15" s="16">
        <f>DSTDEV(PlotSort,"PhxRed",$BL$35:$BL$36)/SQRT($BF15)</f>
        <v>1.5244834458877293E-2</v>
      </c>
      <c r="BI15" s="16">
        <f>DAVERAGE(PlotSort,"PhxRedEdge",$BL$35:$BL$36)</f>
        <v>0.35554999999999998</v>
      </c>
      <c r="BJ15" s="16">
        <f>DSTDEV(PlotSort,"PhxRedEdge",$BL$35:$BL$36)/SQRT($BF15)</f>
        <v>1.6699304947041596E-2</v>
      </c>
      <c r="BK15" s="16">
        <f>DAVERAGE(PlotSort,"TMRed",$BL$35:$BL$36)</f>
        <v>0.32125000000000004</v>
      </c>
      <c r="BL15" s="16">
        <f>DSTDEV(PlotSort,"TMRed",$BL$35:$BL$36)/SQRT($BF15)</f>
        <v>1.5283838336154666E-2</v>
      </c>
      <c r="BM15" s="16">
        <f>DAVERAGE(PlotSort,"TMNIR",$BL$35:$BL$36)</f>
        <v>0.40291250000000001</v>
      </c>
      <c r="BN15" s="16">
        <f>DSTDEV(PlotSort,"TMNIR",$BL$35:$BL$36)/SQRT($BF15)</f>
        <v>1.6764784919373554E-2</v>
      </c>
      <c r="BO15" s="16">
        <f>DAVERAGE(PlotSort,"NRR",$BL$35:$BL$36)</f>
        <v>6.3289188395970489E-2</v>
      </c>
      <c r="BP15" s="16">
        <f>DSTDEV(PlotSort,"NRR",$BL$35:$BL$36)/SQRT($BF15)</f>
        <v>3.1403153183886322E-3</v>
      </c>
      <c r="BQ15" s="16">
        <f>DAVERAGE(PlotSort,"rvi",$BL$35:$BL$36)</f>
        <v>1.2567704142328238</v>
      </c>
      <c r="BR15" s="16">
        <f>DSTDEV(PlotSort,"rvi",$BL$35:$BL$36)/SQRT($BF15)</f>
        <v>8.529876062014918E-3</v>
      </c>
      <c r="BS15" s="17">
        <f>DAVERAGE(PlotSort,"ndvi",$BL$35:$BL$36)</f>
        <v>0.11368958446620644</v>
      </c>
      <c r="BT15" s="16">
        <f>DSTDEV(PlotSort,"ndvi",$BL$35:$BL$36)/SQRT($BF15)</f>
        <v>3.3350111442980346E-3</v>
      </c>
    </row>
    <row r="16" spans="1:72" ht="13.5" customHeight="1" x14ac:dyDescent="0.2">
      <c r="B16" s="12">
        <v>133</v>
      </c>
      <c r="C16" s="12">
        <v>9.0120000000000005</v>
      </c>
      <c r="D16" s="12">
        <v>133.37549999999999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25.7</v>
      </c>
      <c r="Q16" s="12">
        <v>0.69</v>
      </c>
      <c r="R16" s="12">
        <v>2.61</v>
      </c>
      <c r="S16" s="12">
        <v>47.62</v>
      </c>
      <c r="T16" s="12">
        <v>94.81</v>
      </c>
      <c r="U16" s="12">
        <v>3</v>
      </c>
      <c r="V16" s="12">
        <v>1</v>
      </c>
      <c r="W16" s="12">
        <v>2</v>
      </c>
      <c r="X16" s="12">
        <v>1</v>
      </c>
      <c r="Y16" s="12">
        <v>5</v>
      </c>
      <c r="Z16" s="12">
        <v>3</v>
      </c>
      <c r="AA16" s="12">
        <v>315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9.3896999999999995</v>
      </c>
      <c r="AK16" s="12">
        <v>5.5500000000000001E-2</v>
      </c>
      <c r="AL16" s="14">
        <v>0.31290000000000001</v>
      </c>
      <c r="AM16" s="14">
        <v>1.8E-3</v>
      </c>
      <c r="AN16" s="14">
        <v>4.2923999999999998</v>
      </c>
      <c r="AO16" s="14">
        <v>3.7000000000000002E-3</v>
      </c>
      <c r="AP16" s="14">
        <v>0.3382</v>
      </c>
      <c r="AQ16" s="14">
        <v>2.9999999999999997E-4</v>
      </c>
      <c r="AR16" s="14">
        <v>17.763300000000001</v>
      </c>
      <c r="AS16" s="14">
        <v>1.2999999999999999E-2</v>
      </c>
      <c r="AT16" s="14">
        <v>0.31180000000000002</v>
      </c>
      <c r="AU16" s="14">
        <v>2.0000000000000001E-4</v>
      </c>
      <c r="AV16" s="14">
        <v>31.114699999999999</v>
      </c>
      <c r="AW16" s="14">
        <v>0.2059</v>
      </c>
      <c r="AX16" s="14">
        <v>0.38369999999999999</v>
      </c>
      <c r="AY16" s="14">
        <v>2.5000000000000001E-3</v>
      </c>
      <c r="AZ16" s="14">
        <v>6.3028120238260127E-2</v>
      </c>
      <c r="BA16" s="14">
        <v>1.2305965362411802</v>
      </c>
      <c r="BB16" s="14">
        <v>0.10337886412652762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0.33387500000000003</v>
      </c>
      <c r="BH16" s="16">
        <f>DSTDEV(PlotSort,"PhxRed",$BI$31:$BI$32)/SQRT($BF16)</f>
        <v>1.0418131230375806E-2</v>
      </c>
      <c r="BI16" s="16">
        <f>DAVERAGE(PlotSort,"PhxRedEdge",$BI$31:$BI$32)</f>
        <v>0.36309374999999994</v>
      </c>
      <c r="BJ16" s="16">
        <f>DSTDEV(PlotSort,"PhxRedEdge",$BI$31:$BI$32)/SQRT($BF16)</f>
        <v>1.1406834459912014E-2</v>
      </c>
      <c r="BK16" s="16">
        <f>DAVERAGE(PlotSort,"TMRed",$BI$31:$BI$32)</f>
        <v>0.32913124999999999</v>
      </c>
      <c r="BL16" s="16">
        <f>DSTDEV(PlotSort,"TMRed",$BI$31:$BI$32)/SQRT($BF16)</f>
        <v>1.0036316218073622E-2</v>
      </c>
      <c r="BM16" s="16">
        <f>DAVERAGE(PlotSort,"TMNIR",$BI$31:$BI$32)</f>
        <v>0.40760625</v>
      </c>
      <c r="BN16" s="16">
        <f>DSTDEV(PlotSort,"TMNIR",$BI$31:$BI$32)/SQRT($BF16)</f>
        <v>1.1991797435295794E-2</v>
      </c>
      <c r="BO16" s="16">
        <f>DAVERAGE(PlotSort,"NRR",$BI$31:$BI$32)</f>
        <v>5.8204976436716446E-2</v>
      </c>
      <c r="BP16" s="16">
        <f>DSTDEV(PlotSort,"NRR",$BI$31:$BI$32)/SQRT($BF16)</f>
        <v>1.9655748096268594E-3</v>
      </c>
      <c r="BQ16" s="16">
        <f>DAVERAGE(PlotSort,"rvi",$BI$31:$BI$32)</f>
        <v>1.239145203963159</v>
      </c>
      <c r="BR16" s="16">
        <f>DSTDEV(PlotSort,"rvi",$BI$31:$BI$32)/SQRT($BF16)</f>
        <v>4.4044556061187895E-3</v>
      </c>
      <c r="BS16" s="17">
        <f>DAVERAGE(PlotSort,"ndvi",$BI$31:$BI$32)</f>
        <v>0.1067506592115732</v>
      </c>
      <c r="BT16" s="16">
        <f>DSTDEV(PlotSort,"ndvi",$BI$31:$BI$32)/SQRT($BF16)</f>
        <v>1.7403706344042524E-3</v>
      </c>
    </row>
    <row r="17" spans="2:72" ht="13.5" customHeight="1" x14ac:dyDescent="0.2">
      <c r="B17" s="12">
        <v>133</v>
      </c>
      <c r="C17" s="12">
        <v>9.0039999999999996</v>
      </c>
      <c r="D17" s="12">
        <v>133.37517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25.7</v>
      </c>
      <c r="Q17" s="12">
        <v>0.69</v>
      </c>
      <c r="R17" s="12">
        <v>2.61</v>
      </c>
      <c r="S17" s="12">
        <v>47.72</v>
      </c>
      <c r="T17" s="12">
        <v>94.74</v>
      </c>
      <c r="U17" s="12">
        <v>3</v>
      </c>
      <c r="V17" s="12">
        <v>1</v>
      </c>
      <c r="W17" s="12">
        <v>2</v>
      </c>
      <c r="X17" s="12">
        <v>1</v>
      </c>
      <c r="Y17" s="12">
        <v>5</v>
      </c>
      <c r="Z17" s="12">
        <v>3</v>
      </c>
      <c r="AA17" s="12">
        <v>315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9.1951000000000001</v>
      </c>
      <c r="AK17" s="12">
        <v>5.5999999999999999E-3</v>
      </c>
      <c r="AL17" s="14">
        <v>0.30730000000000002</v>
      </c>
      <c r="AM17" s="14">
        <v>2.0000000000000001E-4</v>
      </c>
      <c r="AN17" s="14">
        <v>4.2106000000000003</v>
      </c>
      <c r="AO17" s="14">
        <v>1E-4</v>
      </c>
      <c r="AP17" s="14">
        <v>0.3327</v>
      </c>
      <c r="AQ17" s="14">
        <v>0</v>
      </c>
      <c r="AR17" s="14">
        <v>17.1845</v>
      </c>
      <c r="AS17" s="14">
        <v>0.1547</v>
      </c>
      <c r="AT17" s="14">
        <v>0.30249999999999999</v>
      </c>
      <c r="AU17" s="14">
        <v>2.7000000000000001E-3</v>
      </c>
      <c r="AV17" s="14">
        <v>30.5198</v>
      </c>
      <c r="AW17" s="14">
        <v>0.26829999999999998</v>
      </c>
      <c r="AX17" s="14">
        <v>0.37769999999999998</v>
      </c>
      <c r="AY17" s="14">
        <v>3.3E-3</v>
      </c>
      <c r="AZ17" s="14">
        <v>6.3344594594594586E-2</v>
      </c>
      <c r="BA17" s="14">
        <v>1.2485950413223139</v>
      </c>
      <c r="BB17" s="14">
        <v>0.11055571890620405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0.33175625000000003</v>
      </c>
      <c r="BH17" s="16">
        <f>DSTDEV(PlotSort,"PhxRed",$BJ$31:$BJ$32)/SQRT($BF17)</f>
        <v>9.1091198577761493E-3</v>
      </c>
      <c r="BI17" s="16">
        <f>DAVERAGE(PlotSort,"PhxRedEdge",$BJ$31:$BJ$32)</f>
        <v>0.3621875</v>
      </c>
      <c r="BJ17" s="16">
        <f>DSTDEV(PlotSort,"PhxRedEdge",$BJ$31:$BJ$32)/SQRT($BF17)</f>
        <v>1.0145317064209087E-2</v>
      </c>
      <c r="BK17" s="16">
        <f>DAVERAGE(PlotSort,"TMRed",$BJ$31:$BJ$32)</f>
        <v>0.32752500000000007</v>
      </c>
      <c r="BL17" s="16">
        <f>DSTDEV(PlotSort,"TMRed",$BJ$31:$BJ$32)/SQRT($BF17)</f>
        <v>9.0664785519699517E-3</v>
      </c>
      <c r="BM17" s="16">
        <f>DAVERAGE(PlotSort,"TMNIR",$BJ$31:$BJ$32)</f>
        <v>0.40854999999999997</v>
      </c>
      <c r="BN17" s="16">
        <f>DSTDEV(PlotSort,"TMNIR",$BJ$31:$BJ$32)/SQRT($BF17)</f>
        <v>1.0522734118722836E-2</v>
      </c>
      <c r="BO17" s="16">
        <f>DAVERAGE(PlotSort,"NRR",$BJ$31:$BJ$32)</f>
        <v>6.0712418388528928E-2</v>
      </c>
      <c r="BP17" s="16">
        <f>DSTDEV(PlotSort,"NRR",$BJ$31:$BJ$32)/SQRT($BF17)</f>
        <v>1.7244798908366372E-3</v>
      </c>
      <c r="BQ17" s="16">
        <f>DAVERAGE(PlotSort,"rvi",$BJ$31:$BJ$32)</f>
        <v>1.2487296847138953</v>
      </c>
      <c r="BR17" s="16">
        <f>DSTDEV(PlotSort,"rvi",$BJ$31:$BJ$32)/SQRT($BF17)</f>
        <v>4.301516376600055E-3</v>
      </c>
      <c r="BS17" s="17">
        <f>DAVERAGE(PlotSort,"ndvi",$BJ$31:$BJ$32)</f>
        <v>0.11054851504433814</v>
      </c>
      <c r="BT17" s="16">
        <f>DSTDEV(PlotSort,"ndvi",$BJ$31:$BJ$32)/SQRT($BF17)</f>
        <v>1.6857728862652165E-3</v>
      </c>
    </row>
    <row r="18" spans="2:72" ht="13.5" customHeight="1" x14ac:dyDescent="0.2">
      <c r="B18" s="12">
        <v>133</v>
      </c>
      <c r="C18" s="12">
        <v>9.0969999999999995</v>
      </c>
      <c r="D18" s="12">
        <v>133.37904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25.7</v>
      </c>
      <c r="Q18" s="12">
        <v>0.69</v>
      </c>
      <c r="R18" s="12">
        <v>2.61</v>
      </c>
      <c r="S18" s="12">
        <v>46.56</v>
      </c>
      <c r="T18" s="12">
        <v>95.6</v>
      </c>
      <c r="U18" s="12">
        <v>3</v>
      </c>
      <c r="V18" s="12">
        <v>1</v>
      </c>
      <c r="W18" s="12">
        <v>2</v>
      </c>
      <c r="X18" s="12">
        <v>1</v>
      </c>
      <c r="Y18" s="12">
        <v>5</v>
      </c>
      <c r="Z18" s="12">
        <v>3</v>
      </c>
      <c r="AA18" s="12">
        <v>315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8.7901000000000007</v>
      </c>
      <c r="AK18" s="12">
        <v>0.2737</v>
      </c>
      <c r="AL18" s="14">
        <v>0.28389999999999999</v>
      </c>
      <c r="AM18" s="14">
        <v>8.8000000000000005E-3</v>
      </c>
      <c r="AN18" s="14">
        <v>4.0782999999999996</v>
      </c>
      <c r="AO18" s="14">
        <v>9.5899999999999999E-2</v>
      </c>
      <c r="AP18" s="14">
        <v>0.31169999999999998</v>
      </c>
      <c r="AQ18" s="14">
        <v>7.3000000000000001E-3</v>
      </c>
      <c r="AR18" s="14">
        <v>16.491199999999999</v>
      </c>
      <c r="AS18" s="14">
        <v>0.65490000000000004</v>
      </c>
      <c r="AT18" s="14">
        <v>0.28089999999999998</v>
      </c>
      <c r="AU18" s="14">
        <v>1.12E-2</v>
      </c>
      <c r="AV18" s="14">
        <v>30.293099999999999</v>
      </c>
      <c r="AW18" s="14">
        <v>0.71140000000000003</v>
      </c>
      <c r="AX18" s="14">
        <v>0.36049999999999999</v>
      </c>
      <c r="AY18" s="14">
        <v>8.5000000000000006E-3</v>
      </c>
      <c r="AZ18" s="14">
        <v>7.2597441237726892E-2</v>
      </c>
      <c r="BA18" s="14">
        <v>1.283374866500534</v>
      </c>
      <c r="BB18" s="14">
        <v>0.12410352354225133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0.29455000000000003</v>
      </c>
      <c r="BH18" s="16">
        <f>DSTDEV(PlotSort,"PhxRed",$BH$35:$BH$36)/SQRT($BF18)</f>
        <v>2.9931031834313144E-3</v>
      </c>
      <c r="BI18" s="16">
        <f>DAVERAGE(PlotSort,"PhxRedEdge",$BH$35:$BH$36)</f>
        <v>0.32012500000000005</v>
      </c>
      <c r="BJ18" s="16">
        <f>DSTDEV(PlotSort,"PhxRedEdge",$BH$35:$BH$36)/SQRT($BF18)</f>
        <v>2.9825115255435312E-3</v>
      </c>
      <c r="BK18" s="16">
        <f>DAVERAGE(PlotSort,"TMRed",$BH$35:$BH$36)</f>
        <v>0.290825</v>
      </c>
      <c r="BL18" s="16">
        <f>DSTDEV(PlotSort,"TMRed",$BH$35:$BH$36)/SQRT($BF18)</f>
        <v>2.9310478786036E-3</v>
      </c>
      <c r="BM18" s="16">
        <f>DAVERAGE(PlotSort,"TMNIR",$BH$35:$BH$36)</f>
        <v>0.36414374999999999</v>
      </c>
      <c r="BN18" s="16">
        <f>DSTDEV(PlotSort,"TMNIR",$BH$35:$BH$36)/SQRT($BF18)</f>
        <v>3.7831090471330598E-3</v>
      </c>
      <c r="BO18" s="16">
        <f>DAVERAGE(PlotSort,"NRR",$BH$35:$BH$36)</f>
        <v>6.4245973769179773E-2</v>
      </c>
      <c r="BP18" s="16">
        <f>DSTDEV(PlotSort,"NRR",$BH$35:$BH$36)/SQRT($BF18)</f>
        <v>1.795869997614647E-3</v>
      </c>
      <c r="BQ18" s="16">
        <f>DAVERAGE(PlotSort,"rvi",$BH$35:$BH$36)</f>
        <v>1.252235574395564</v>
      </c>
      <c r="BR18" s="16">
        <f>DSTDEV(PlotSort,"rvi",$BH$35:$BH$36)/SQRT($BF18)</f>
        <v>5.6570617729072856E-3</v>
      </c>
      <c r="BS18" s="17">
        <f>DAVERAGE(PlotSort,"ndvi",$BH$35:$BH$36)</f>
        <v>0.1119096646002143</v>
      </c>
      <c r="BT18" s="16">
        <f>DSTDEV(PlotSort,"ndvi",$BH$35:$BH$36)/SQRT($BF18)</f>
        <v>2.2232455846557036E-3</v>
      </c>
    </row>
    <row r="19" spans="2:72" ht="13.5" customHeight="1" x14ac:dyDescent="0.2">
      <c r="B19" s="12">
        <v>133</v>
      </c>
      <c r="C19" s="12">
        <v>9.1059999999999999</v>
      </c>
      <c r="D19" s="12">
        <v>133.37942000000001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25.7</v>
      </c>
      <c r="Q19" s="12">
        <v>0.69</v>
      </c>
      <c r="R19" s="12">
        <v>2.61</v>
      </c>
      <c r="S19" s="12">
        <v>46.44</v>
      </c>
      <c r="T19" s="12">
        <v>95.68</v>
      </c>
      <c r="U19" s="12">
        <v>3</v>
      </c>
      <c r="V19" s="12">
        <v>1</v>
      </c>
      <c r="W19" s="12">
        <v>2</v>
      </c>
      <c r="X19" s="12">
        <v>1</v>
      </c>
      <c r="Y19" s="12">
        <v>5</v>
      </c>
      <c r="Z19" s="12">
        <v>3</v>
      </c>
      <c r="AA19" s="12">
        <v>315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9.4423999999999992</v>
      </c>
      <c r="AK19" s="12">
        <v>0.11119999999999999</v>
      </c>
      <c r="AL19" s="14">
        <v>0.30399999999999999</v>
      </c>
      <c r="AM19" s="14">
        <v>3.5999999999999999E-3</v>
      </c>
      <c r="AN19" s="14">
        <v>4.3219000000000003</v>
      </c>
      <c r="AO19" s="14">
        <v>4.9399999999999999E-2</v>
      </c>
      <c r="AP19" s="14">
        <v>0.32929999999999998</v>
      </c>
      <c r="AQ19" s="14">
        <v>3.8E-3</v>
      </c>
      <c r="AR19" s="14">
        <v>17.589500000000001</v>
      </c>
      <c r="AS19" s="14">
        <v>9.7999999999999997E-3</v>
      </c>
      <c r="AT19" s="14">
        <v>0.29870000000000002</v>
      </c>
      <c r="AU19" s="14">
        <v>2.0000000000000001E-4</v>
      </c>
      <c r="AV19" s="14">
        <v>31.928000000000001</v>
      </c>
      <c r="AW19" s="14">
        <v>7.9000000000000001E-2</v>
      </c>
      <c r="AX19" s="14">
        <v>0.3785</v>
      </c>
      <c r="AY19" s="14">
        <v>8.9999999999999998E-4</v>
      </c>
      <c r="AZ19" s="14">
        <v>6.9511161345012742E-2</v>
      </c>
      <c r="BA19" s="14">
        <v>1.267157683294275</v>
      </c>
      <c r="BB19" s="14">
        <v>0.11783815711754279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0.37108125000000003</v>
      </c>
      <c r="BH19" s="16">
        <f>DSTDEV(PlotSort,"PhxRed",$BI$35:$BI$36)/SQRT($BF19)</f>
        <v>2.866025394601381E-3</v>
      </c>
      <c r="BI19" s="16">
        <f>DAVERAGE(PlotSort,"PhxRedEdge",$BI$35:$BI$36)</f>
        <v>0.40515625</v>
      </c>
      <c r="BJ19" s="16">
        <f>DSTDEV(PlotSort,"PhxRedEdge",$BI$35:$BI$36)/SQRT($BF19)</f>
        <v>2.9827415905226075E-3</v>
      </c>
      <c r="BK19" s="16">
        <f>DAVERAGE(PlotSort,"TMRed",$BI$35:$BI$36)</f>
        <v>0.36583125000000005</v>
      </c>
      <c r="BL19" s="16">
        <f>DSTDEV(PlotSort,"TMRed",$BI$35:$BI$36)/SQRT($BF19)</f>
        <v>2.7281208237845086E-3</v>
      </c>
      <c r="BM19" s="16">
        <f>DAVERAGE(PlotSort,"TMNIR",$BI$35:$BI$36)</f>
        <v>0.45201250000000004</v>
      </c>
      <c r="BN19" s="16">
        <f>DSTDEV(PlotSort,"TMNIR",$BI$35:$BI$36)/SQRT($BF19)</f>
        <v>3.2506906317478642E-3</v>
      </c>
      <c r="BO19" s="16">
        <f>DAVERAGE(PlotSort,"NRR",$BI$35:$BI$36)</f>
        <v>5.4671421056065636E-2</v>
      </c>
      <c r="BP19" s="16">
        <f>DSTDEV(PlotSort,"NRR",$BI$35:$BI$36)/SQRT($BF19)</f>
        <v>1.2286024923189658E-3</v>
      </c>
      <c r="BQ19" s="16">
        <f>DAVERAGE(PlotSort,"rvi",$BI$35:$BI$36)</f>
        <v>1.2356393142814905</v>
      </c>
      <c r="BR19" s="16">
        <f>DSTDEV(PlotSort,"rvi",$BI$35:$BI$36)/SQRT($BF19)</f>
        <v>2.0991822033169104E-3</v>
      </c>
      <c r="BS19" s="17">
        <f>DAVERAGE(PlotSort,"ndvi",$BI$35:$BI$36)</f>
        <v>0.10538950965569704</v>
      </c>
      <c r="BT19" s="16">
        <f>DSTDEV(PlotSort,"ndvi",$BI$35:$BI$36)/SQRT($BF19)</f>
        <v>8.3789403249321835E-4</v>
      </c>
    </row>
    <row r="20" spans="2:72" ht="13.5" customHeight="1" x14ac:dyDescent="0.2">
      <c r="B20" s="12">
        <v>133</v>
      </c>
      <c r="C20" s="12">
        <v>9.1159999999999997</v>
      </c>
      <c r="D20" s="12">
        <v>133.37983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25.7</v>
      </c>
      <c r="Q20" s="12">
        <v>0.69</v>
      </c>
      <c r="R20" s="12">
        <v>2.61</v>
      </c>
      <c r="S20" s="12">
        <v>46.32</v>
      </c>
      <c r="T20" s="12">
        <v>95.78</v>
      </c>
      <c r="U20" s="12">
        <v>3</v>
      </c>
      <c r="V20" s="12">
        <v>1</v>
      </c>
      <c r="W20" s="12">
        <v>2</v>
      </c>
      <c r="X20" s="12">
        <v>1</v>
      </c>
      <c r="Y20" s="12">
        <v>5</v>
      </c>
      <c r="Z20" s="12">
        <v>3</v>
      </c>
      <c r="AA20" s="12">
        <v>315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9.2486999999999995</v>
      </c>
      <c r="AK20" s="12">
        <v>6.5199999999999994E-2</v>
      </c>
      <c r="AL20" s="14">
        <v>0.29670000000000002</v>
      </c>
      <c r="AM20" s="14">
        <v>2.0999999999999999E-3</v>
      </c>
      <c r="AN20" s="14">
        <v>4.2469999999999999</v>
      </c>
      <c r="AO20" s="14">
        <v>0.05</v>
      </c>
      <c r="AP20" s="14">
        <v>0.32250000000000001</v>
      </c>
      <c r="AQ20" s="14">
        <v>3.8E-3</v>
      </c>
      <c r="AR20" s="14">
        <v>17.2502</v>
      </c>
      <c r="AS20" s="14">
        <v>0.25080000000000002</v>
      </c>
      <c r="AT20" s="14">
        <v>0.29189999999999999</v>
      </c>
      <c r="AU20" s="14">
        <v>4.1999999999999997E-3</v>
      </c>
      <c r="AV20" s="14">
        <v>30.950399999999998</v>
      </c>
      <c r="AW20" s="14">
        <v>0.57410000000000005</v>
      </c>
      <c r="AX20" s="14">
        <v>0.3654</v>
      </c>
      <c r="AY20" s="14">
        <v>6.7999999999999996E-3</v>
      </c>
      <c r="AZ20" s="14">
        <v>6.2363715656345395E-2</v>
      </c>
      <c r="BA20" s="14">
        <v>1.2517985611510791</v>
      </c>
      <c r="BB20" s="14">
        <v>0.11182108626198084</v>
      </c>
      <c r="BC20" s="15"/>
    </row>
    <row r="21" spans="2:72" ht="13.5" customHeight="1" x14ac:dyDescent="0.2">
      <c r="B21" s="12">
        <v>133</v>
      </c>
      <c r="C21" s="12">
        <v>9.1240000000000006</v>
      </c>
      <c r="D21" s="12">
        <v>133.38016999999999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25.7</v>
      </c>
      <c r="Q21" s="12">
        <v>0.69</v>
      </c>
      <c r="R21" s="12">
        <v>2.61</v>
      </c>
      <c r="S21" s="12">
        <v>46.22</v>
      </c>
      <c r="T21" s="12">
        <v>95.85</v>
      </c>
      <c r="U21" s="12">
        <v>3</v>
      </c>
      <c r="V21" s="12">
        <v>1</v>
      </c>
      <c r="W21" s="12">
        <v>2</v>
      </c>
      <c r="X21" s="12">
        <v>1</v>
      </c>
      <c r="Y21" s="12">
        <v>5</v>
      </c>
      <c r="Z21" s="12">
        <v>3</v>
      </c>
      <c r="AA21" s="12">
        <v>315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8.77</v>
      </c>
      <c r="AK21" s="12">
        <v>0.45319999999999999</v>
      </c>
      <c r="AL21" s="14">
        <v>0.28050000000000003</v>
      </c>
      <c r="AM21" s="14">
        <v>1.4500000000000001E-2</v>
      </c>
      <c r="AN21" s="14">
        <v>4.0605000000000002</v>
      </c>
      <c r="AO21" s="14">
        <v>0.1459</v>
      </c>
      <c r="AP21" s="14">
        <v>0.30740000000000001</v>
      </c>
      <c r="AQ21" s="14">
        <v>1.0999999999999999E-2</v>
      </c>
      <c r="AR21" s="14">
        <v>16.293600000000001</v>
      </c>
      <c r="AS21" s="14">
        <v>0.81310000000000004</v>
      </c>
      <c r="AT21" s="14">
        <v>0.27500000000000002</v>
      </c>
      <c r="AU21" s="14">
        <v>1.37E-2</v>
      </c>
      <c r="AV21" s="14">
        <v>30.291</v>
      </c>
      <c r="AW21" s="14">
        <v>0.73839999999999995</v>
      </c>
      <c r="AX21" s="14">
        <v>0.35649999999999998</v>
      </c>
      <c r="AY21" s="14">
        <v>8.6999999999999994E-3</v>
      </c>
      <c r="AZ21" s="14">
        <v>7.3956921223075733E-2</v>
      </c>
      <c r="BA21" s="14">
        <v>1.2963636363636362</v>
      </c>
      <c r="BB21" s="14">
        <v>0.12905779889152805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0.2447</v>
      </c>
      <c r="BH21" s="21">
        <v>0</v>
      </c>
      <c r="BI21" s="20">
        <f>AVERAGE(AP50)</f>
        <v>0.26719999999999999</v>
      </c>
      <c r="BJ21" s="21">
        <v>0</v>
      </c>
      <c r="BK21" s="20">
        <f>AVERAGE(AT50)</f>
        <v>0.24249999999999999</v>
      </c>
      <c r="BL21" s="21">
        <v>0</v>
      </c>
      <c r="BM21" s="20">
        <f>AVERAGE(AX50)</f>
        <v>0.30940000000000001</v>
      </c>
      <c r="BN21" s="21">
        <v>0</v>
      </c>
      <c r="BO21" s="20">
        <f>AVERAGE(AZ50)</f>
        <v>7.3187651751647612E-2</v>
      </c>
      <c r="BP21" s="21">
        <v>0</v>
      </c>
      <c r="BQ21" s="20">
        <f>AVERAGE(BA50)</f>
        <v>1.2758762886597939</v>
      </c>
      <c r="BR21" s="21">
        <v>0</v>
      </c>
      <c r="BS21" s="22">
        <f>AVERAGE(BB50)</f>
        <v>0.12121761188621129</v>
      </c>
      <c r="BT21" s="21">
        <v>0</v>
      </c>
    </row>
    <row r="22" spans="2:72" ht="13.5" customHeight="1" x14ac:dyDescent="0.2">
      <c r="B22" s="12">
        <v>133</v>
      </c>
      <c r="C22" s="12">
        <v>9.1449999999999996</v>
      </c>
      <c r="D22" s="12">
        <v>133.38104000000001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25.7</v>
      </c>
      <c r="Q22" s="12">
        <v>0.69</v>
      </c>
      <c r="R22" s="12">
        <v>2.61</v>
      </c>
      <c r="S22" s="12">
        <v>45.96</v>
      </c>
      <c r="T22" s="12">
        <v>96.05</v>
      </c>
      <c r="U22" s="12">
        <v>3</v>
      </c>
      <c r="V22" s="12">
        <v>1</v>
      </c>
      <c r="W22" s="12">
        <v>2</v>
      </c>
      <c r="X22" s="12">
        <v>1</v>
      </c>
      <c r="Y22" s="12">
        <v>5</v>
      </c>
      <c r="Z22" s="12">
        <v>3</v>
      </c>
      <c r="AA22" s="12">
        <v>315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8.6539999999999999</v>
      </c>
      <c r="AK22" s="12">
        <v>0.13200000000000001</v>
      </c>
      <c r="AL22" s="14">
        <v>0.2747</v>
      </c>
      <c r="AM22" s="14">
        <v>4.1999999999999997E-3</v>
      </c>
      <c r="AN22" s="14">
        <v>3.9901</v>
      </c>
      <c r="AO22" s="14">
        <v>6.3200000000000006E-2</v>
      </c>
      <c r="AP22" s="14">
        <v>0.2999</v>
      </c>
      <c r="AQ22" s="14">
        <v>4.7000000000000002E-3</v>
      </c>
      <c r="AR22" s="14">
        <v>16.153700000000001</v>
      </c>
      <c r="AS22" s="14">
        <v>0.12609999999999999</v>
      </c>
      <c r="AT22" s="14">
        <v>0.27060000000000001</v>
      </c>
      <c r="AU22" s="14">
        <v>2.0999999999999999E-3</v>
      </c>
      <c r="AV22" s="14">
        <v>28.7789</v>
      </c>
      <c r="AW22" s="14">
        <v>0.29949999999999999</v>
      </c>
      <c r="AX22" s="14">
        <v>0.33579999999999999</v>
      </c>
      <c r="AY22" s="14">
        <v>3.5000000000000001E-3</v>
      </c>
      <c r="AZ22" s="14">
        <v>5.6473179172565661E-2</v>
      </c>
      <c r="BA22" s="14">
        <v>1.2409460458240946</v>
      </c>
      <c r="BB22" s="14">
        <v>0.10751978891820577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0.30299999999999999</v>
      </c>
      <c r="BH22" s="21">
        <v>0</v>
      </c>
      <c r="BI22" s="20">
        <f>AVERAGE(AP48)</f>
        <v>0.3286</v>
      </c>
      <c r="BJ22" s="21">
        <v>0</v>
      </c>
      <c r="BK22" s="20">
        <f>AVERAGE(AT48)</f>
        <v>0.29599999999999999</v>
      </c>
      <c r="BL22" s="21">
        <v>0</v>
      </c>
      <c r="BM22" s="20">
        <f>AVERAGE(AX48)</f>
        <v>0.36899999999999999</v>
      </c>
      <c r="BN22" s="21">
        <v>0</v>
      </c>
      <c r="BO22" s="20">
        <f>AVERAGE(AZ48)</f>
        <v>5.7912844036697234E-2</v>
      </c>
      <c r="BP22" s="21">
        <v>0</v>
      </c>
      <c r="BQ22" s="20">
        <f>AVERAGE(BA48)</f>
        <v>1.2466216216216217</v>
      </c>
      <c r="BR22" s="21">
        <v>0</v>
      </c>
      <c r="BS22" s="22">
        <f>AVERAGE(BB48)</f>
        <v>0.10977443609022557</v>
      </c>
      <c r="BT22" s="21">
        <v>0</v>
      </c>
    </row>
    <row r="23" spans="2:72" ht="13.5" customHeight="1" x14ac:dyDescent="0.2">
      <c r="B23" s="12">
        <v>133</v>
      </c>
      <c r="C23" s="12">
        <v>9.1579999999999995</v>
      </c>
      <c r="D23" s="12">
        <v>133.38158000000001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25.7</v>
      </c>
      <c r="Q23" s="12">
        <v>0.69</v>
      </c>
      <c r="R23" s="12">
        <v>2.61</v>
      </c>
      <c r="S23" s="12">
        <v>45.79</v>
      </c>
      <c r="T23" s="12">
        <v>96.17</v>
      </c>
      <c r="U23" s="12">
        <v>3</v>
      </c>
      <c r="V23" s="12">
        <v>1</v>
      </c>
      <c r="W23" s="12">
        <v>2</v>
      </c>
      <c r="X23" s="12">
        <v>1</v>
      </c>
      <c r="Y23" s="12">
        <v>5</v>
      </c>
      <c r="Z23" s="12">
        <v>3</v>
      </c>
      <c r="AA23" s="12">
        <v>315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9.0086999999999993</v>
      </c>
      <c r="AK23" s="12">
        <v>8.5800000000000001E-2</v>
      </c>
      <c r="AL23" s="14">
        <v>0.28470000000000001</v>
      </c>
      <c r="AM23" s="14">
        <v>2.7000000000000001E-3</v>
      </c>
      <c r="AN23" s="14">
        <v>4.1332000000000004</v>
      </c>
      <c r="AO23" s="14">
        <v>3.6600000000000001E-2</v>
      </c>
      <c r="AP23" s="14">
        <v>0.30930000000000002</v>
      </c>
      <c r="AQ23" s="14">
        <v>2.7000000000000001E-3</v>
      </c>
      <c r="AR23" s="14">
        <v>17.002099999999999</v>
      </c>
      <c r="AS23" s="14">
        <v>5.0099999999999999E-2</v>
      </c>
      <c r="AT23" s="14">
        <v>0.28360000000000002</v>
      </c>
      <c r="AU23" s="14">
        <v>8.0000000000000004E-4</v>
      </c>
      <c r="AV23" s="14">
        <v>29.964500000000001</v>
      </c>
      <c r="AW23" s="14">
        <v>4.99E-2</v>
      </c>
      <c r="AX23" s="14">
        <v>0.3478</v>
      </c>
      <c r="AY23" s="14">
        <v>5.9999999999999995E-4</v>
      </c>
      <c r="AZ23" s="14">
        <v>5.8590777659412535E-2</v>
      </c>
      <c r="BA23" s="14">
        <v>1.2263751763046544</v>
      </c>
      <c r="BB23" s="14">
        <v>0.10167880899588214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0.33229999999999998</v>
      </c>
      <c r="BH23" s="21">
        <v>0</v>
      </c>
      <c r="BI23" s="20">
        <f>AVERAGE(AP46)</f>
        <v>0.36109999999999998</v>
      </c>
      <c r="BJ23" s="21">
        <v>0</v>
      </c>
      <c r="BK23" s="20">
        <f>AVERAGE(AT46)</f>
        <v>0.32540000000000002</v>
      </c>
      <c r="BL23" s="21">
        <v>0</v>
      </c>
      <c r="BM23" s="20">
        <f>AVERAGE(AX46)</f>
        <v>0.3997</v>
      </c>
      <c r="BN23" s="21">
        <v>0</v>
      </c>
      <c r="BO23" s="20">
        <f>AVERAGE(AZ46)</f>
        <v>5.0736067297581532E-2</v>
      </c>
      <c r="BP23" s="21">
        <v>0</v>
      </c>
      <c r="BQ23" s="20">
        <f>AVERAGE(BA46)</f>
        <v>1.2283343577135832</v>
      </c>
      <c r="BR23" s="21">
        <v>0</v>
      </c>
      <c r="BS23" s="22">
        <f>AVERAGE(BB46)</f>
        <v>0.10246862501723895</v>
      </c>
      <c r="BT23" s="21">
        <v>0</v>
      </c>
    </row>
    <row r="24" spans="2:72" ht="13.5" customHeight="1" x14ac:dyDescent="0.2">
      <c r="B24" s="12">
        <v>133</v>
      </c>
      <c r="C24" s="12">
        <v>9.1660000000000004</v>
      </c>
      <c r="D24" s="12">
        <v>133.38192000000001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25.7</v>
      </c>
      <c r="Q24" s="12">
        <v>0.69</v>
      </c>
      <c r="R24" s="12">
        <v>2.61</v>
      </c>
      <c r="S24" s="12">
        <v>45.69</v>
      </c>
      <c r="T24" s="12">
        <v>96.25</v>
      </c>
      <c r="U24" s="12">
        <v>3</v>
      </c>
      <c r="V24" s="12">
        <v>1</v>
      </c>
      <c r="W24" s="12">
        <v>2</v>
      </c>
      <c r="X24" s="12">
        <v>1</v>
      </c>
      <c r="Y24" s="12">
        <v>5</v>
      </c>
      <c r="Z24" s="12">
        <v>3</v>
      </c>
      <c r="AA24" s="12">
        <v>315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9.3815000000000008</v>
      </c>
      <c r="AK24" s="12">
        <v>0.12379999999999999</v>
      </c>
      <c r="AL24" s="14">
        <v>0.29559999999999997</v>
      </c>
      <c r="AM24" s="14">
        <v>3.8999999999999998E-3</v>
      </c>
      <c r="AN24" s="14">
        <v>4.2786999999999997</v>
      </c>
      <c r="AO24" s="14">
        <v>4.0399999999999998E-2</v>
      </c>
      <c r="AP24" s="14">
        <v>0.31929999999999997</v>
      </c>
      <c r="AQ24" s="14">
        <v>3.0000000000000001E-3</v>
      </c>
      <c r="AR24" s="14">
        <v>17.642600000000002</v>
      </c>
      <c r="AS24" s="14">
        <v>0.30530000000000002</v>
      </c>
      <c r="AT24" s="14">
        <v>0.29349999999999998</v>
      </c>
      <c r="AU24" s="14">
        <v>5.1000000000000004E-3</v>
      </c>
      <c r="AV24" s="14">
        <v>31.037800000000001</v>
      </c>
      <c r="AW24" s="14">
        <v>0.34110000000000001</v>
      </c>
      <c r="AX24" s="14">
        <v>0.35909999999999997</v>
      </c>
      <c r="AY24" s="14">
        <v>3.8999999999999998E-3</v>
      </c>
      <c r="AZ24" s="14">
        <v>5.8667452830188691E-2</v>
      </c>
      <c r="BA24" s="14">
        <v>1.2235093696763202</v>
      </c>
      <c r="BB24" s="14">
        <v>0.10052099295127183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0.67849999999999988</v>
      </c>
      <c r="BH24" s="26">
        <v>0</v>
      </c>
      <c r="BI24" s="25">
        <f>AVERAGE(AP51)</f>
        <v>0.66850000000000009</v>
      </c>
      <c r="BJ24" s="26">
        <v>0</v>
      </c>
      <c r="BK24" s="25">
        <f>AVERAGE(AT51)</f>
        <v>0.67510000000000003</v>
      </c>
      <c r="BL24" s="26">
        <v>0</v>
      </c>
      <c r="BM24" s="25">
        <f>AVERAGE(AX51)</f>
        <v>0.65510000000000002</v>
      </c>
      <c r="BN24" s="26">
        <v>0</v>
      </c>
      <c r="BO24" s="25">
        <f>AVERAGE(AZ51)</f>
        <v>-1.0123904502871017E-2</v>
      </c>
      <c r="BP24" s="26">
        <v>0</v>
      </c>
      <c r="BQ24" s="25">
        <f>AVERAGE(BA51)</f>
        <v>0.97037475929491923</v>
      </c>
      <c r="BR24" s="26">
        <v>0</v>
      </c>
      <c r="BS24" s="25">
        <f>AVERAGE(BB51)</f>
        <v>-1.5035333032626686E-2</v>
      </c>
      <c r="BT24" s="26">
        <v>0</v>
      </c>
    </row>
    <row r="25" spans="2:72" ht="13.5" customHeight="1" x14ac:dyDescent="0.2">
      <c r="B25" s="12">
        <v>133</v>
      </c>
      <c r="C25" s="12">
        <v>9.18</v>
      </c>
      <c r="D25" s="12">
        <v>133.38249999999999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25.7</v>
      </c>
      <c r="Q25" s="12">
        <v>0.69</v>
      </c>
      <c r="R25" s="12">
        <v>2.61</v>
      </c>
      <c r="S25" s="12">
        <v>45.52</v>
      </c>
      <c r="T25" s="12">
        <v>96.38</v>
      </c>
      <c r="U25" s="12">
        <v>3</v>
      </c>
      <c r="V25" s="12">
        <v>1</v>
      </c>
      <c r="W25" s="12">
        <v>2</v>
      </c>
      <c r="X25" s="12">
        <v>1</v>
      </c>
      <c r="Y25" s="12">
        <v>5</v>
      </c>
      <c r="Z25" s="12">
        <v>3</v>
      </c>
      <c r="AA25" s="12">
        <v>315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9.2964000000000002</v>
      </c>
      <c r="AK25" s="12">
        <v>0.21920000000000001</v>
      </c>
      <c r="AL25" s="14">
        <v>0.29149999999999998</v>
      </c>
      <c r="AM25" s="14">
        <v>6.8999999999999999E-3</v>
      </c>
      <c r="AN25" s="14">
        <v>4.2465999999999999</v>
      </c>
      <c r="AO25" s="14">
        <v>0.10589999999999999</v>
      </c>
      <c r="AP25" s="14">
        <v>0.31540000000000001</v>
      </c>
      <c r="AQ25" s="14">
        <v>7.9000000000000008E-3</v>
      </c>
      <c r="AR25" s="14">
        <v>17.201499999999999</v>
      </c>
      <c r="AS25" s="14">
        <v>0.37909999999999999</v>
      </c>
      <c r="AT25" s="14">
        <v>0.2848</v>
      </c>
      <c r="AU25" s="14">
        <v>6.3E-3</v>
      </c>
      <c r="AV25" s="14">
        <v>30.226600000000001</v>
      </c>
      <c r="AW25" s="14">
        <v>0.53659999999999997</v>
      </c>
      <c r="AX25" s="14">
        <v>0.3478</v>
      </c>
      <c r="AY25" s="14">
        <v>6.1999999999999998E-3</v>
      </c>
      <c r="AZ25" s="14">
        <v>4.8854041013268977E-2</v>
      </c>
      <c r="BA25" s="14">
        <v>1.2212078651685394</v>
      </c>
      <c r="BB25" s="14">
        <v>9.958899778691116E-2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1.0031666666666668</v>
      </c>
      <c r="BH25" s="16">
        <f>STDEV(AL52:AL54)/SQRT(BF25)</f>
        <v>4.5373756487398775E-3</v>
      </c>
      <c r="BI25" s="27">
        <f>AVERAGE(AP52:AP54)</f>
        <v>1.0029666666666668</v>
      </c>
      <c r="BJ25" s="16">
        <f>STDEV(AP52:AP54)/SQRT(BF25)</f>
        <v>4.5950456411709591E-3</v>
      </c>
      <c r="BK25" s="27">
        <f>AVERAGE(AT52:AT54)</f>
        <v>1.0031666666666668</v>
      </c>
      <c r="BL25" s="16">
        <f>STDEV(AT52:AT54)/SQRT(BF25)</f>
        <v>4.5373756487398775E-3</v>
      </c>
      <c r="BM25" s="27">
        <f>AVERAGE(AX52:AX54)</f>
        <v>1.0029666666666668</v>
      </c>
      <c r="BN25" s="16">
        <f>STDEV(AX52:AX54)/SQRT(BF25)</f>
        <v>4.5950456411709591E-3</v>
      </c>
      <c r="BO25" s="27">
        <f>AVERAGE(AZ52:AZ54)</f>
        <v>0.73042842526168583</v>
      </c>
      <c r="BP25" s="16">
        <f>STDEV(AZ52:AZ54)/SQRT(BF25)</f>
        <v>1.1780955110060288E-3</v>
      </c>
      <c r="BQ25" s="27">
        <f>AVERAGE(BA52:BA54)</f>
        <v>1.4281418752002768</v>
      </c>
      <c r="BR25" s="16">
        <f>STDEV(BA52:BA54)/SQRT(BF25)</f>
        <v>8.1242559396269409E-3</v>
      </c>
      <c r="BS25" s="27">
        <f>AVERAGE(BB52:BB54)</f>
        <v>0.1763065052420669</v>
      </c>
      <c r="BT25" s="16">
        <f>STDEV(BB52:BB54)/SQRT(BF25)</f>
        <v>2.7489937460008405E-3</v>
      </c>
    </row>
    <row r="26" spans="2:72" ht="13.5" customHeight="1" x14ac:dyDescent="0.2">
      <c r="B26" s="12">
        <v>133</v>
      </c>
      <c r="C26" s="12">
        <v>9.3949999999999996</v>
      </c>
      <c r="D26" s="12">
        <v>133.39146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25.7</v>
      </c>
      <c r="Q26" s="12">
        <v>0.69</v>
      </c>
      <c r="R26" s="12">
        <v>2.61</v>
      </c>
      <c r="S26" s="12">
        <v>42.84</v>
      </c>
      <c r="T26" s="12">
        <v>98.5</v>
      </c>
      <c r="U26" s="12">
        <v>3</v>
      </c>
      <c r="V26" s="12">
        <v>1</v>
      </c>
      <c r="W26" s="12">
        <v>2</v>
      </c>
      <c r="X26" s="12">
        <v>1</v>
      </c>
      <c r="Y26" s="12">
        <v>5</v>
      </c>
      <c r="Z26" s="12">
        <v>3</v>
      </c>
      <c r="AA26" s="12">
        <v>315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10.647500000000001</v>
      </c>
      <c r="AK26" s="12">
        <v>5.96E-2</v>
      </c>
      <c r="AL26" s="14">
        <v>0.38640000000000002</v>
      </c>
      <c r="AM26" s="14">
        <v>2.2000000000000001E-3</v>
      </c>
      <c r="AN26" s="14">
        <v>4.8597000000000001</v>
      </c>
      <c r="AO26" s="14">
        <v>2.8400000000000002E-2</v>
      </c>
      <c r="AP26" s="14">
        <v>0.41860000000000003</v>
      </c>
      <c r="AQ26" s="14">
        <v>2.3999999999999998E-3</v>
      </c>
      <c r="AR26" s="14">
        <v>19.431100000000001</v>
      </c>
      <c r="AS26" s="14">
        <v>0.33350000000000002</v>
      </c>
      <c r="AT26" s="14">
        <v>0.37230000000000002</v>
      </c>
      <c r="AU26" s="14">
        <v>6.4000000000000003E-3</v>
      </c>
      <c r="AV26" s="14">
        <v>34.224299999999999</v>
      </c>
      <c r="AW26" s="14">
        <v>0.40770000000000001</v>
      </c>
      <c r="AX26" s="14">
        <v>0.4572</v>
      </c>
      <c r="AY26" s="14">
        <v>5.4000000000000003E-3</v>
      </c>
      <c r="AZ26" s="14">
        <v>4.407398949531853E-2</v>
      </c>
      <c r="BA26" s="14">
        <v>1.2280419016921837</v>
      </c>
      <c r="BB26" s="14">
        <v>0.10235081374321878</v>
      </c>
      <c r="BC26" s="15"/>
    </row>
    <row r="27" spans="2:72" ht="13.5" customHeight="1" x14ac:dyDescent="0.2">
      <c r="B27" s="12">
        <v>133</v>
      </c>
      <c r="C27" s="12">
        <v>9.3829999999999991</v>
      </c>
      <c r="D27" s="12">
        <v>133.39096000000001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25.7</v>
      </c>
      <c r="Q27" s="12">
        <v>0.69</v>
      </c>
      <c r="R27" s="12">
        <v>2.61</v>
      </c>
      <c r="S27" s="12">
        <v>42.99</v>
      </c>
      <c r="T27" s="12">
        <v>98.38</v>
      </c>
      <c r="U27" s="12">
        <v>3</v>
      </c>
      <c r="V27" s="12">
        <v>1</v>
      </c>
      <c r="W27" s="12">
        <v>2</v>
      </c>
      <c r="X27" s="12">
        <v>1</v>
      </c>
      <c r="Y27" s="12">
        <v>5</v>
      </c>
      <c r="Z27" s="12">
        <v>3</v>
      </c>
      <c r="AA27" s="12">
        <v>315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10.5702</v>
      </c>
      <c r="AK27" s="12">
        <v>0.1525</v>
      </c>
      <c r="AL27" s="14">
        <v>0.37819999999999998</v>
      </c>
      <c r="AM27" s="14">
        <v>5.4999999999999997E-3</v>
      </c>
      <c r="AN27" s="14">
        <v>4.8369</v>
      </c>
      <c r="AO27" s="14">
        <v>6.4399999999999999E-2</v>
      </c>
      <c r="AP27" s="14">
        <v>0.41070000000000001</v>
      </c>
      <c r="AQ27" s="14">
        <v>5.4999999999999997E-3</v>
      </c>
      <c r="AR27" s="14">
        <v>19.764600000000002</v>
      </c>
      <c r="AS27" s="14">
        <v>0.2253</v>
      </c>
      <c r="AT27" s="14">
        <v>0.37330000000000002</v>
      </c>
      <c r="AU27" s="14">
        <v>4.3E-3</v>
      </c>
      <c r="AV27" s="14">
        <v>34.900300000000001</v>
      </c>
      <c r="AW27" s="14">
        <v>0.35149999999999998</v>
      </c>
      <c r="AX27" s="14">
        <v>0.45939999999999998</v>
      </c>
      <c r="AY27" s="14">
        <v>4.5999999999999999E-3</v>
      </c>
      <c r="AZ27" s="14">
        <v>5.5970578094471861E-2</v>
      </c>
      <c r="BA27" s="14">
        <v>1.2306455933565497</v>
      </c>
      <c r="BB27" s="14">
        <v>0.10339858292302144</v>
      </c>
      <c r="BC27" s="15"/>
      <c r="BD27" s="28"/>
    </row>
    <row r="28" spans="2:72" ht="13.5" customHeight="1" x14ac:dyDescent="0.2">
      <c r="B28" s="12">
        <v>133</v>
      </c>
      <c r="C28" s="12">
        <v>9.375</v>
      </c>
      <c r="D28" s="12">
        <v>133.39062000000001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25.7</v>
      </c>
      <c r="Q28" s="12">
        <v>0.69</v>
      </c>
      <c r="R28" s="12">
        <v>2.61</v>
      </c>
      <c r="S28" s="12">
        <v>43.09</v>
      </c>
      <c r="T28" s="12">
        <v>98.3</v>
      </c>
      <c r="U28" s="12">
        <v>3</v>
      </c>
      <c r="V28" s="12">
        <v>1</v>
      </c>
      <c r="W28" s="12">
        <v>2</v>
      </c>
      <c r="X28" s="12">
        <v>1</v>
      </c>
      <c r="Y28" s="12">
        <v>5</v>
      </c>
      <c r="Z28" s="12">
        <v>3</v>
      </c>
      <c r="AA28" s="12">
        <v>315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10.6229</v>
      </c>
      <c r="AK28" s="12">
        <v>4.19E-2</v>
      </c>
      <c r="AL28" s="14">
        <v>0.3765</v>
      </c>
      <c r="AM28" s="14">
        <v>1.5E-3</v>
      </c>
      <c r="AN28" s="14">
        <v>4.8605</v>
      </c>
      <c r="AO28" s="14">
        <v>1.4500000000000001E-2</v>
      </c>
      <c r="AP28" s="14">
        <v>0.4088</v>
      </c>
      <c r="AQ28" s="14">
        <v>1.1999999999999999E-3</v>
      </c>
      <c r="AR28" s="14">
        <v>19.6081</v>
      </c>
      <c r="AS28" s="14">
        <v>7.4200000000000002E-2</v>
      </c>
      <c r="AT28" s="14">
        <v>0.3669</v>
      </c>
      <c r="AU28" s="14">
        <v>1.4E-3</v>
      </c>
      <c r="AV28" s="14">
        <v>34.598700000000001</v>
      </c>
      <c r="AW28" s="14">
        <v>0.3619</v>
      </c>
      <c r="AX28" s="14">
        <v>0.45100000000000001</v>
      </c>
      <c r="AY28" s="14">
        <v>4.7000000000000002E-3</v>
      </c>
      <c r="AZ28" s="14">
        <v>4.908118167015587E-2</v>
      </c>
      <c r="BA28" s="14">
        <v>1.2292177705096756</v>
      </c>
      <c r="BB28" s="14">
        <v>0.10282430614989607</v>
      </c>
      <c r="BC28" s="15"/>
      <c r="BD28" s="28"/>
    </row>
    <row r="29" spans="2:72" ht="13.5" customHeight="1" x14ac:dyDescent="0.2">
      <c r="B29" s="12">
        <v>133</v>
      </c>
      <c r="C29" s="12">
        <v>9.3629999999999995</v>
      </c>
      <c r="D29" s="12">
        <v>133.39013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25.7</v>
      </c>
      <c r="Q29" s="12">
        <v>0.69</v>
      </c>
      <c r="R29" s="12">
        <v>2.61</v>
      </c>
      <c r="S29" s="12">
        <v>43.24</v>
      </c>
      <c r="T29" s="12">
        <v>98.18</v>
      </c>
      <c r="U29" s="12">
        <v>3</v>
      </c>
      <c r="V29" s="12">
        <v>1</v>
      </c>
      <c r="W29" s="12">
        <v>2</v>
      </c>
      <c r="X29" s="12">
        <v>1</v>
      </c>
      <c r="Y29" s="12">
        <v>5</v>
      </c>
      <c r="Z29" s="12">
        <v>3</v>
      </c>
      <c r="AA29" s="12">
        <v>315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10.5566</v>
      </c>
      <c r="AK29" s="12">
        <v>3.39E-2</v>
      </c>
      <c r="AL29" s="14">
        <v>0.36899999999999999</v>
      </c>
      <c r="AM29" s="14">
        <v>1.1999999999999999E-3</v>
      </c>
      <c r="AN29" s="14">
        <v>4.8685</v>
      </c>
      <c r="AO29" s="14">
        <v>2.0000000000000001E-4</v>
      </c>
      <c r="AP29" s="14">
        <v>0.4037</v>
      </c>
      <c r="AQ29" s="14">
        <v>0</v>
      </c>
      <c r="AR29" s="14">
        <v>19.6448</v>
      </c>
      <c r="AS29" s="14">
        <v>9.3899999999999997E-2</v>
      </c>
      <c r="AT29" s="14">
        <v>0.36259999999999998</v>
      </c>
      <c r="AU29" s="14">
        <v>1.6999999999999999E-3</v>
      </c>
      <c r="AV29" s="14">
        <v>34.636200000000002</v>
      </c>
      <c r="AW29" s="14">
        <v>2.5000000000000001E-2</v>
      </c>
      <c r="AX29" s="14">
        <v>0.44500000000000001</v>
      </c>
      <c r="AY29" s="14">
        <v>2.9999999999999997E-4</v>
      </c>
      <c r="AZ29" s="14">
        <v>4.8662660539648878E-2</v>
      </c>
      <c r="BA29" s="14">
        <v>1.2272476558190846</v>
      </c>
      <c r="BB29" s="14">
        <v>0.10203070827142154</v>
      </c>
      <c r="BC29" s="15"/>
      <c r="BD29" s="28"/>
    </row>
    <row r="30" spans="2:72" ht="13.5" customHeight="1" x14ac:dyDescent="0.2">
      <c r="B30" s="12">
        <v>133</v>
      </c>
      <c r="C30" s="12">
        <v>9.3520000000000003</v>
      </c>
      <c r="D30" s="12">
        <v>133.38967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25.7</v>
      </c>
      <c r="Q30" s="12">
        <v>0.69</v>
      </c>
      <c r="R30" s="12">
        <v>2.61</v>
      </c>
      <c r="S30" s="12">
        <v>43.37</v>
      </c>
      <c r="T30" s="12">
        <v>98.06</v>
      </c>
      <c r="U30" s="12">
        <v>3</v>
      </c>
      <c r="V30" s="12">
        <v>1</v>
      </c>
      <c r="W30" s="12">
        <v>2</v>
      </c>
      <c r="X30" s="12">
        <v>1</v>
      </c>
      <c r="Y30" s="12">
        <v>5</v>
      </c>
      <c r="Z30" s="12">
        <v>3</v>
      </c>
      <c r="AA30" s="12">
        <v>315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10.233000000000001</v>
      </c>
      <c r="AK30" s="12">
        <v>0.16739999999999999</v>
      </c>
      <c r="AL30" s="14">
        <v>0.35320000000000001</v>
      </c>
      <c r="AM30" s="14">
        <v>5.7999999999999996E-3</v>
      </c>
      <c r="AN30" s="14">
        <v>4.7557999999999998</v>
      </c>
      <c r="AO30" s="14">
        <v>8.0100000000000005E-2</v>
      </c>
      <c r="AP30" s="14">
        <v>0.38940000000000002</v>
      </c>
      <c r="AQ30" s="14">
        <v>6.6E-3</v>
      </c>
      <c r="AR30" s="14">
        <v>18.9617</v>
      </c>
      <c r="AS30" s="14">
        <v>0.152</v>
      </c>
      <c r="AT30" s="14">
        <v>0.34560000000000002</v>
      </c>
      <c r="AU30" s="14">
        <v>2.8E-3</v>
      </c>
      <c r="AV30" s="14">
        <v>33.910200000000003</v>
      </c>
      <c r="AW30" s="14">
        <v>0.50539999999999996</v>
      </c>
      <c r="AX30" s="14">
        <v>0.43</v>
      </c>
      <c r="AY30" s="14">
        <v>6.4000000000000003E-3</v>
      </c>
      <c r="AZ30" s="14">
        <v>4.9548450085428325E-2</v>
      </c>
      <c r="BA30" s="14">
        <v>1.2442129629629628</v>
      </c>
      <c r="BB30" s="14">
        <v>0.10881897885507989</v>
      </c>
      <c r="BC30" s="15"/>
      <c r="BD30" s="28"/>
      <c r="BF30" s="29" t="s">
        <v>175</v>
      </c>
    </row>
    <row r="31" spans="2:72" ht="13.5" customHeight="1" x14ac:dyDescent="0.2">
      <c r="B31" s="12">
        <v>133</v>
      </c>
      <c r="C31" s="12">
        <v>9.3439999999999994</v>
      </c>
      <c r="D31" s="12">
        <v>133.38933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25.7</v>
      </c>
      <c r="Q31" s="12">
        <v>0.69</v>
      </c>
      <c r="R31" s="12">
        <v>2.61</v>
      </c>
      <c r="S31" s="12">
        <v>43.47</v>
      </c>
      <c r="T31" s="12">
        <v>97.98</v>
      </c>
      <c r="U31" s="12">
        <v>3</v>
      </c>
      <c r="V31" s="12">
        <v>1</v>
      </c>
      <c r="W31" s="12">
        <v>2</v>
      </c>
      <c r="X31" s="12">
        <v>1</v>
      </c>
      <c r="Y31" s="12">
        <v>5</v>
      </c>
      <c r="Z31" s="12">
        <v>3</v>
      </c>
      <c r="AA31" s="12">
        <v>315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10.433199999999999</v>
      </c>
      <c r="AK31" s="12">
        <v>0.1905</v>
      </c>
      <c r="AL31" s="14">
        <v>0.35680000000000001</v>
      </c>
      <c r="AM31" s="14">
        <v>6.4999999999999997E-3</v>
      </c>
      <c r="AN31" s="14">
        <v>4.8071999999999999</v>
      </c>
      <c r="AO31" s="14">
        <v>7.5700000000000003E-2</v>
      </c>
      <c r="AP31" s="14">
        <v>0.39</v>
      </c>
      <c r="AQ31" s="14">
        <v>6.1000000000000004E-3</v>
      </c>
      <c r="AR31" s="14">
        <v>19.514700000000001</v>
      </c>
      <c r="AS31" s="14">
        <v>0.32319999999999999</v>
      </c>
      <c r="AT31" s="14">
        <v>0.35249999999999998</v>
      </c>
      <c r="AU31" s="14">
        <v>5.7999999999999996E-3</v>
      </c>
      <c r="AV31" s="14">
        <v>34.981400000000001</v>
      </c>
      <c r="AW31" s="14">
        <v>0.81950000000000001</v>
      </c>
      <c r="AX31" s="14">
        <v>0.43940000000000001</v>
      </c>
      <c r="AY31" s="14">
        <v>1.03E-2</v>
      </c>
      <c r="AZ31" s="14">
        <v>5.9561128526645767E-2</v>
      </c>
      <c r="BA31" s="14">
        <v>1.2465248226950356</v>
      </c>
      <c r="BB31" s="14">
        <v>0.10973607778759947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133</v>
      </c>
      <c r="C32" s="12">
        <v>9.3360000000000003</v>
      </c>
      <c r="D32" s="12">
        <v>133.38900000000001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25.7</v>
      </c>
      <c r="Q32" s="12">
        <v>0.69</v>
      </c>
      <c r="R32" s="12">
        <v>2.61</v>
      </c>
      <c r="S32" s="12">
        <v>43.57</v>
      </c>
      <c r="T32" s="12">
        <v>97.9</v>
      </c>
      <c r="U32" s="12">
        <v>3</v>
      </c>
      <c r="V32" s="12">
        <v>1</v>
      </c>
      <c r="W32" s="12">
        <v>2</v>
      </c>
      <c r="X32" s="12">
        <v>1</v>
      </c>
      <c r="Y32" s="12">
        <v>5</v>
      </c>
      <c r="Z32" s="12">
        <v>3</v>
      </c>
      <c r="AA32" s="12">
        <v>315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10.472099999999999</v>
      </c>
      <c r="AK32" s="12">
        <v>0.16200000000000001</v>
      </c>
      <c r="AL32" s="14">
        <v>0.35489999999999999</v>
      </c>
      <c r="AM32" s="14">
        <v>5.4999999999999997E-3</v>
      </c>
      <c r="AN32" s="14">
        <v>4.7906000000000004</v>
      </c>
      <c r="AO32" s="14">
        <v>8.3500000000000005E-2</v>
      </c>
      <c r="AP32" s="14">
        <v>0.3851</v>
      </c>
      <c r="AQ32" s="14">
        <v>6.7000000000000002E-3</v>
      </c>
      <c r="AR32" s="14">
        <v>19.545500000000001</v>
      </c>
      <c r="AS32" s="14">
        <v>0.30309999999999998</v>
      </c>
      <c r="AT32" s="14">
        <v>0.34989999999999999</v>
      </c>
      <c r="AU32" s="14">
        <v>5.4000000000000003E-3</v>
      </c>
      <c r="AV32" s="14">
        <v>34.442700000000002</v>
      </c>
      <c r="AW32" s="14">
        <v>0.47220000000000001</v>
      </c>
      <c r="AX32" s="14">
        <v>0.42859999999999998</v>
      </c>
      <c r="AY32" s="14">
        <v>5.8999999999999999E-3</v>
      </c>
      <c r="AZ32" s="14">
        <v>5.3459505960427658E-2</v>
      </c>
      <c r="BA32" s="14">
        <v>1.2249214061160332</v>
      </c>
      <c r="BB32" s="14">
        <v>0.10109184328837507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133</v>
      </c>
      <c r="C33" s="12">
        <v>9.3290000000000006</v>
      </c>
      <c r="D33" s="12">
        <v>133.38871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25.7</v>
      </c>
      <c r="Q33" s="12">
        <v>0.69</v>
      </c>
      <c r="R33" s="12">
        <v>2.61</v>
      </c>
      <c r="S33" s="12">
        <v>43.66</v>
      </c>
      <c r="T33" s="12">
        <v>97.83</v>
      </c>
      <c r="U33" s="12">
        <v>3</v>
      </c>
      <c r="V33" s="12">
        <v>1</v>
      </c>
      <c r="W33" s="12">
        <v>2</v>
      </c>
      <c r="X33" s="12">
        <v>1</v>
      </c>
      <c r="Y33" s="12">
        <v>5</v>
      </c>
      <c r="Z33" s="12">
        <v>3</v>
      </c>
      <c r="AA33" s="12">
        <v>315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10.549899999999999</v>
      </c>
      <c r="AK33" s="12">
        <v>5.1400000000000001E-2</v>
      </c>
      <c r="AL33" s="14">
        <v>0.3548</v>
      </c>
      <c r="AM33" s="14">
        <v>1.6999999999999999E-3</v>
      </c>
      <c r="AN33" s="14">
        <v>4.8808999999999996</v>
      </c>
      <c r="AO33" s="14">
        <v>2.9700000000000001E-2</v>
      </c>
      <c r="AP33" s="14">
        <v>0.38929999999999998</v>
      </c>
      <c r="AQ33" s="14">
        <v>2.3999999999999998E-3</v>
      </c>
      <c r="AR33" s="14">
        <v>19.9071</v>
      </c>
      <c r="AS33" s="14">
        <v>2.9100000000000001E-2</v>
      </c>
      <c r="AT33" s="14">
        <v>0.35360000000000003</v>
      </c>
      <c r="AU33" s="14">
        <v>5.0000000000000001E-4</v>
      </c>
      <c r="AV33" s="14">
        <v>35.391199999999998</v>
      </c>
      <c r="AW33" s="14">
        <v>0.14349999999999999</v>
      </c>
      <c r="AX33" s="14">
        <v>0.43680000000000002</v>
      </c>
      <c r="AY33" s="14">
        <v>1.8E-3</v>
      </c>
      <c r="AZ33" s="14">
        <v>5.7499092119598159E-2</v>
      </c>
      <c r="BA33" s="14">
        <v>1.2352941176470589</v>
      </c>
      <c r="BB33" s="14">
        <v>0.10526315789473684</v>
      </c>
      <c r="BC33" s="15"/>
      <c r="BD33" s="28"/>
    </row>
    <row r="34" spans="2:64" ht="13.5" customHeight="1" x14ac:dyDescent="0.2">
      <c r="B34" s="12">
        <v>133</v>
      </c>
      <c r="C34" s="12">
        <v>9.4149999999999991</v>
      </c>
      <c r="D34" s="12">
        <v>133.39229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25.7</v>
      </c>
      <c r="Q34" s="12">
        <v>0.69</v>
      </c>
      <c r="R34" s="12">
        <v>2.61</v>
      </c>
      <c r="S34" s="12">
        <v>42.59</v>
      </c>
      <c r="T34" s="12">
        <v>98.7</v>
      </c>
      <c r="U34" s="12">
        <v>3</v>
      </c>
      <c r="V34" s="12">
        <v>1</v>
      </c>
      <c r="W34" s="12">
        <v>2</v>
      </c>
      <c r="X34" s="12">
        <v>1</v>
      </c>
      <c r="Y34" s="12">
        <v>5</v>
      </c>
      <c r="Z34" s="12">
        <v>3</v>
      </c>
      <c r="AA34" s="12">
        <v>315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10.488300000000001</v>
      </c>
      <c r="AK34" s="12">
        <v>0.34799999999999998</v>
      </c>
      <c r="AL34" s="14">
        <v>0.39</v>
      </c>
      <c r="AM34" s="14">
        <v>1.29E-2</v>
      </c>
      <c r="AN34" s="14">
        <v>4.8182999999999998</v>
      </c>
      <c r="AO34" s="14">
        <v>0.1371</v>
      </c>
      <c r="AP34" s="14">
        <v>0.42530000000000001</v>
      </c>
      <c r="AQ34" s="14">
        <v>1.21E-2</v>
      </c>
      <c r="AR34" s="14">
        <v>19.569199999999999</v>
      </c>
      <c r="AS34" s="14">
        <v>0.56369999999999998</v>
      </c>
      <c r="AT34" s="14">
        <v>0.3841</v>
      </c>
      <c r="AU34" s="14">
        <v>1.11E-2</v>
      </c>
      <c r="AV34" s="14">
        <v>34.5946</v>
      </c>
      <c r="AW34" s="14">
        <v>0.71140000000000003</v>
      </c>
      <c r="AX34" s="14">
        <v>0.47389999999999999</v>
      </c>
      <c r="AY34" s="14">
        <v>9.7000000000000003E-3</v>
      </c>
      <c r="AZ34" s="14">
        <v>5.4048042704626306E-2</v>
      </c>
      <c r="BA34" s="14">
        <v>1.2337932829992189</v>
      </c>
      <c r="BB34" s="14">
        <v>0.10466200466200465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133</v>
      </c>
      <c r="C35" s="12">
        <v>9.423</v>
      </c>
      <c r="D35" s="12">
        <v>133.39263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25.7</v>
      </c>
      <c r="Q35" s="12">
        <v>0.69</v>
      </c>
      <c r="R35" s="12">
        <v>2.61</v>
      </c>
      <c r="S35" s="12">
        <v>42.49</v>
      </c>
      <c r="T35" s="12">
        <v>98.79</v>
      </c>
      <c r="U35" s="12">
        <v>3</v>
      </c>
      <c r="V35" s="12">
        <v>1</v>
      </c>
      <c r="W35" s="12">
        <v>2</v>
      </c>
      <c r="X35" s="12">
        <v>1</v>
      </c>
      <c r="Y35" s="12">
        <v>5</v>
      </c>
      <c r="Z35" s="12">
        <v>3</v>
      </c>
      <c r="AA35" s="12">
        <v>315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10.1006</v>
      </c>
      <c r="AK35" s="12">
        <v>1.5100000000000001E-2</v>
      </c>
      <c r="AL35" s="14">
        <v>0.37930000000000003</v>
      </c>
      <c r="AM35" s="14">
        <v>5.9999999999999995E-4</v>
      </c>
      <c r="AN35" s="14">
        <v>4.6608999999999998</v>
      </c>
      <c r="AO35" s="14">
        <v>1.17E-2</v>
      </c>
      <c r="AP35" s="14">
        <v>0.41549999999999998</v>
      </c>
      <c r="AQ35" s="14">
        <v>1E-3</v>
      </c>
      <c r="AR35" s="14">
        <v>19.002400000000002</v>
      </c>
      <c r="AS35" s="14">
        <v>6.0299999999999999E-2</v>
      </c>
      <c r="AT35" s="14">
        <v>0.37659999999999999</v>
      </c>
      <c r="AU35" s="14">
        <v>1.1999999999999999E-3</v>
      </c>
      <c r="AV35" s="14">
        <v>33.7605</v>
      </c>
      <c r="AW35" s="14">
        <v>0.2059</v>
      </c>
      <c r="AX35" s="14">
        <v>0.46729999999999999</v>
      </c>
      <c r="AY35" s="14">
        <v>2.8E-3</v>
      </c>
      <c r="AZ35" s="14">
        <v>5.8676937018577263E-2</v>
      </c>
      <c r="BA35" s="14">
        <v>1.2408390865639936</v>
      </c>
      <c r="BB35" s="14">
        <v>0.10747718924043134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133</v>
      </c>
      <c r="C36" s="12">
        <v>9.4309999999999992</v>
      </c>
      <c r="D36" s="12">
        <v>133.39295999999999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25.7</v>
      </c>
      <c r="Q36" s="12">
        <v>0.69</v>
      </c>
      <c r="R36" s="12">
        <v>2.61</v>
      </c>
      <c r="S36" s="12">
        <v>42.39</v>
      </c>
      <c r="T36" s="12">
        <v>98.87</v>
      </c>
      <c r="U36" s="12">
        <v>3</v>
      </c>
      <c r="V36" s="12">
        <v>1</v>
      </c>
      <c r="W36" s="12">
        <v>2</v>
      </c>
      <c r="X36" s="12">
        <v>1</v>
      </c>
      <c r="Y36" s="12">
        <v>5</v>
      </c>
      <c r="Z36" s="12">
        <v>3</v>
      </c>
      <c r="AA36" s="12">
        <v>315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9.8629999999999995</v>
      </c>
      <c r="AK36" s="12">
        <v>0.19089999999999999</v>
      </c>
      <c r="AL36" s="14">
        <v>0.374</v>
      </c>
      <c r="AM36" s="14">
        <v>7.1999999999999998E-3</v>
      </c>
      <c r="AN36" s="14">
        <v>4.5290999999999997</v>
      </c>
      <c r="AO36" s="14">
        <v>8.1900000000000001E-2</v>
      </c>
      <c r="AP36" s="14">
        <v>0.4078</v>
      </c>
      <c r="AQ36" s="14">
        <v>7.4000000000000003E-3</v>
      </c>
      <c r="AR36" s="14">
        <v>18.657800000000002</v>
      </c>
      <c r="AS36" s="14">
        <v>0.35580000000000001</v>
      </c>
      <c r="AT36" s="14">
        <v>0.3735</v>
      </c>
      <c r="AU36" s="14">
        <v>7.1000000000000004E-3</v>
      </c>
      <c r="AV36" s="14">
        <v>32.789099999999998</v>
      </c>
      <c r="AW36" s="14">
        <v>0.53249999999999997</v>
      </c>
      <c r="AX36" s="14">
        <v>0.45850000000000002</v>
      </c>
      <c r="AY36" s="14">
        <v>7.4000000000000003E-3</v>
      </c>
      <c r="AZ36" s="14">
        <v>5.8524760475585844E-2</v>
      </c>
      <c r="BA36" s="14">
        <v>1.2275769745649265</v>
      </c>
      <c r="BB36" s="14">
        <v>0.10216346153846155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133</v>
      </c>
      <c r="C37" s="12">
        <v>9.4390000000000001</v>
      </c>
      <c r="D37" s="12">
        <v>133.39329000000001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25.7</v>
      </c>
      <c r="Q37" s="12">
        <v>0.69</v>
      </c>
      <c r="R37" s="12">
        <v>2.61</v>
      </c>
      <c r="S37" s="12">
        <v>42.29</v>
      </c>
      <c r="T37" s="12">
        <v>98.95</v>
      </c>
      <c r="U37" s="12">
        <v>3</v>
      </c>
      <c r="V37" s="12">
        <v>1</v>
      </c>
      <c r="W37" s="12">
        <v>2</v>
      </c>
      <c r="X37" s="12">
        <v>1</v>
      </c>
      <c r="Y37" s="12">
        <v>5</v>
      </c>
      <c r="Z37" s="12">
        <v>3</v>
      </c>
      <c r="AA37" s="12">
        <v>315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9.9922000000000004</v>
      </c>
      <c r="AK37" s="12">
        <v>0.16850000000000001</v>
      </c>
      <c r="AL37" s="14">
        <v>0.38279999999999997</v>
      </c>
      <c r="AM37" s="14">
        <v>6.4999999999999997E-3</v>
      </c>
      <c r="AN37" s="14">
        <v>4.6048</v>
      </c>
      <c r="AO37" s="14">
        <v>7.1999999999999995E-2</v>
      </c>
      <c r="AP37" s="14">
        <v>0.41889999999999999</v>
      </c>
      <c r="AQ37" s="14">
        <v>6.6E-3</v>
      </c>
      <c r="AR37" s="14">
        <v>18.645700000000001</v>
      </c>
      <c r="AS37" s="14">
        <v>0.33929999999999999</v>
      </c>
      <c r="AT37" s="14">
        <v>0.377</v>
      </c>
      <c r="AU37" s="14">
        <v>6.8999999999999999E-3</v>
      </c>
      <c r="AV37" s="14">
        <v>32.803699999999999</v>
      </c>
      <c r="AW37" s="14">
        <v>0.48880000000000001</v>
      </c>
      <c r="AX37" s="14">
        <v>0.46360000000000001</v>
      </c>
      <c r="AY37" s="14">
        <v>6.8999999999999999E-3</v>
      </c>
      <c r="AZ37" s="14">
        <v>5.0651558073654408E-2</v>
      </c>
      <c r="BA37" s="14">
        <v>1.2297082228116711</v>
      </c>
      <c r="BB37" s="14">
        <v>0.10302165120152273</v>
      </c>
      <c r="BC37" s="15"/>
      <c r="BD37" s="28"/>
      <c r="BG37" s="30">
        <v>2</v>
      </c>
    </row>
    <row r="38" spans="2:64" ht="13.5" customHeight="1" x14ac:dyDescent="0.2">
      <c r="B38" s="12">
        <v>133</v>
      </c>
      <c r="C38" s="12">
        <v>9.452</v>
      </c>
      <c r="D38" s="12">
        <v>133.39383000000001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25.7</v>
      </c>
      <c r="Q38" s="12">
        <v>0.69</v>
      </c>
      <c r="R38" s="12">
        <v>2.61</v>
      </c>
      <c r="S38" s="12">
        <v>42.13</v>
      </c>
      <c r="T38" s="12">
        <v>99.08</v>
      </c>
      <c r="U38" s="12">
        <v>3</v>
      </c>
      <c r="V38" s="12">
        <v>1</v>
      </c>
      <c r="W38" s="12">
        <v>2</v>
      </c>
      <c r="X38" s="12">
        <v>1</v>
      </c>
      <c r="Y38" s="12">
        <v>5</v>
      </c>
      <c r="Z38" s="12">
        <v>3</v>
      </c>
      <c r="AA38" s="12">
        <v>315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9.5953999999999997</v>
      </c>
      <c r="AK38" s="12">
        <v>0.14710000000000001</v>
      </c>
      <c r="AL38" s="14">
        <v>0.37369999999999998</v>
      </c>
      <c r="AM38" s="14">
        <v>5.7000000000000002E-3</v>
      </c>
      <c r="AN38" s="14">
        <v>4.4294000000000002</v>
      </c>
      <c r="AO38" s="14">
        <v>4.7600000000000003E-2</v>
      </c>
      <c r="AP38" s="14">
        <v>0.40970000000000001</v>
      </c>
      <c r="AQ38" s="14">
        <v>4.4000000000000003E-3</v>
      </c>
      <c r="AR38" s="14">
        <v>18.003399999999999</v>
      </c>
      <c r="AS38" s="14">
        <v>0.20830000000000001</v>
      </c>
      <c r="AT38" s="14">
        <v>0.37</v>
      </c>
      <c r="AU38" s="14">
        <v>4.3E-3</v>
      </c>
      <c r="AV38" s="14">
        <v>31.967500000000001</v>
      </c>
      <c r="AW38" s="14">
        <v>0.156</v>
      </c>
      <c r="AX38" s="14">
        <v>0.45960000000000001</v>
      </c>
      <c r="AY38" s="14">
        <v>2.2000000000000001E-3</v>
      </c>
      <c r="AZ38" s="14">
        <v>5.7402507764868285E-2</v>
      </c>
      <c r="BA38" s="14">
        <v>1.2421621621621621</v>
      </c>
      <c r="BB38" s="14">
        <v>0.10800385728061718</v>
      </c>
      <c r="BC38" s="15"/>
      <c r="BD38" s="28"/>
      <c r="BG38" s="30">
        <v>3</v>
      </c>
      <c r="BH38" s="34"/>
    </row>
    <row r="39" spans="2:64" ht="13.5" customHeight="1" x14ac:dyDescent="0.2">
      <c r="B39" s="12">
        <v>133</v>
      </c>
      <c r="C39" s="12">
        <v>9.4600000000000009</v>
      </c>
      <c r="D39" s="12">
        <v>133.39417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25.7</v>
      </c>
      <c r="Q39" s="12">
        <v>0.69</v>
      </c>
      <c r="R39" s="12">
        <v>2.61</v>
      </c>
      <c r="S39" s="12">
        <v>42.03</v>
      </c>
      <c r="T39" s="12">
        <v>99.17</v>
      </c>
      <c r="U39" s="12">
        <v>3</v>
      </c>
      <c r="V39" s="12">
        <v>1</v>
      </c>
      <c r="W39" s="12">
        <v>2</v>
      </c>
      <c r="X39" s="12">
        <v>1</v>
      </c>
      <c r="Y39" s="12">
        <v>5</v>
      </c>
      <c r="Z39" s="12">
        <v>3</v>
      </c>
      <c r="AA39" s="12">
        <v>315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9.4605999999999995</v>
      </c>
      <c r="AK39" s="12">
        <v>2.4E-2</v>
      </c>
      <c r="AL39" s="14">
        <v>0.37219999999999998</v>
      </c>
      <c r="AM39" s="14">
        <v>8.9999999999999998E-4</v>
      </c>
      <c r="AN39" s="14">
        <v>4.3579999999999997</v>
      </c>
      <c r="AO39" s="14">
        <v>5.4999999999999997E-3</v>
      </c>
      <c r="AP39" s="14">
        <v>0.4073</v>
      </c>
      <c r="AQ39" s="14">
        <v>5.0000000000000001E-4</v>
      </c>
      <c r="AR39" s="14">
        <v>17.816099999999999</v>
      </c>
      <c r="AS39" s="14">
        <v>4.8999999999999998E-3</v>
      </c>
      <c r="AT39" s="14">
        <v>0.36990000000000001</v>
      </c>
      <c r="AU39" s="14">
        <v>1E-4</v>
      </c>
      <c r="AV39" s="14">
        <v>31.4496</v>
      </c>
      <c r="AW39" s="14">
        <v>8.3000000000000001E-3</v>
      </c>
      <c r="AX39" s="14">
        <v>0.45700000000000002</v>
      </c>
      <c r="AY39" s="14">
        <v>1E-4</v>
      </c>
      <c r="AZ39" s="14">
        <v>5.7503181765590675E-2</v>
      </c>
      <c r="BA39" s="14">
        <v>1.2354690456880237</v>
      </c>
      <c r="BB39" s="14">
        <v>0.10533317208852341</v>
      </c>
      <c r="BC39" s="15"/>
      <c r="BD39" s="28"/>
    </row>
    <row r="40" spans="2:64" ht="13.5" customHeight="1" x14ac:dyDescent="0.2">
      <c r="B40" s="12">
        <v>133</v>
      </c>
      <c r="C40" s="12">
        <v>9.4770000000000003</v>
      </c>
      <c r="D40" s="12">
        <v>133.39487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25.7</v>
      </c>
      <c r="Q40" s="12">
        <v>0.69</v>
      </c>
      <c r="R40" s="12">
        <v>2.61</v>
      </c>
      <c r="S40" s="12">
        <v>41.82</v>
      </c>
      <c r="T40" s="12">
        <v>99.35</v>
      </c>
      <c r="U40" s="12">
        <v>3</v>
      </c>
      <c r="V40" s="12">
        <v>1</v>
      </c>
      <c r="W40" s="12">
        <v>2</v>
      </c>
      <c r="X40" s="12">
        <v>1</v>
      </c>
      <c r="Y40" s="12">
        <v>5</v>
      </c>
      <c r="Z40" s="12">
        <v>3</v>
      </c>
      <c r="AA40" s="12">
        <v>315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9.1341999999999999</v>
      </c>
      <c r="AK40" s="12">
        <v>0.1754</v>
      </c>
      <c r="AL40" s="14">
        <v>0.36749999999999999</v>
      </c>
      <c r="AM40" s="14">
        <v>7.1000000000000004E-3</v>
      </c>
      <c r="AN40" s="14">
        <v>4.2225000000000001</v>
      </c>
      <c r="AO40" s="14">
        <v>5.8599999999999999E-2</v>
      </c>
      <c r="AP40" s="14">
        <v>0.40360000000000001</v>
      </c>
      <c r="AQ40" s="14">
        <v>5.5999999999999999E-3</v>
      </c>
      <c r="AR40" s="14">
        <v>17.067399999999999</v>
      </c>
      <c r="AS40" s="14">
        <v>0.27710000000000001</v>
      </c>
      <c r="AT40" s="14">
        <v>0.36230000000000001</v>
      </c>
      <c r="AU40" s="14">
        <v>5.8999999999999999E-3</v>
      </c>
      <c r="AV40" s="14">
        <v>30.567699999999999</v>
      </c>
      <c r="AW40" s="14">
        <v>0.42430000000000001</v>
      </c>
      <c r="AX40" s="14">
        <v>0.4546</v>
      </c>
      <c r="AY40" s="14">
        <v>6.3E-3</v>
      </c>
      <c r="AZ40" s="14">
        <v>5.9426707061291058E-2</v>
      </c>
      <c r="BA40" s="14">
        <v>1.2547612475848744</v>
      </c>
      <c r="BB40" s="14">
        <v>0.11298812584159627</v>
      </c>
      <c r="BC40" s="15"/>
      <c r="BD40" s="28"/>
    </row>
    <row r="41" spans="2:64" ht="13.5" customHeight="1" x14ac:dyDescent="0.2">
      <c r="B41" s="12">
        <v>133</v>
      </c>
      <c r="C41" s="12">
        <v>9.4849999999999994</v>
      </c>
      <c r="D41" s="12">
        <v>133.39520999999999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25.7</v>
      </c>
      <c r="Q41" s="12">
        <v>0.69</v>
      </c>
      <c r="R41" s="12">
        <v>2.61</v>
      </c>
      <c r="S41" s="12">
        <v>41.72</v>
      </c>
      <c r="T41" s="12">
        <v>99.43</v>
      </c>
      <c r="U41" s="12">
        <v>3</v>
      </c>
      <c r="V41" s="12">
        <v>1</v>
      </c>
      <c r="W41" s="12">
        <v>2</v>
      </c>
      <c r="X41" s="12">
        <v>1</v>
      </c>
      <c r="Y41" s="12">
        <v>5</v>
      </c>
      <c r="Z41" s="12">
        <v>3</v>
      </c>
      <c r="AA41" s="12">
        <v>315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9.0512999999999995</v>
      </c>
      <c r="AK41" s="12">
        <v>0.19700000000000001</v>
      </c>
      <c r="AL41" s="14">
        <v>0.36799999999999999</v>
      </c>
      <c r="AM41" s="14">
        <v>8.0000000000000002E-3</v>
      </c>
      <c r="AN41" s="14">
        <v>4.1276000000000002</v>
      </c>
      <c r="AO41" s="14">
        <v>8.1100000000000005E-2</v>
      </c>
      <c r="AP41" s="14">
        <v>0.39879999999999999</v>
      </c>
      <c r="AQ41" s="14">
        <v>7.7999999999999996E-3</v>
      </c>
      <c r="AR41" s="14">
        <v>16.930599999999998</v>
      </c>
      <c r="AS41" s="14">
        <v>0.27979999999999999</v>
      </c>
      <c r="AT41" s="14">
        <v>0.36320000000000002</v>
      </c>
      <c r="AU41" s="14">
        <v>6.0000000000000001E-3</v>
      </c>
      <c r="AV41" s="14">
        <v>29.941600000000001</v>
      </c>
      <c r="AW41" s="14">
        <v>0.45140000000000002</v>
      </c>
      <c r="AX41" s="14">
        <v>0.45029999999999998</v>
      </c>
      <c r="AY41" s="14">
        <v>6.7999999999999996E-3</v>
      </c>
      <c r="AZ41" s="14">
        <v>6.0652455541161221E-2</v>
      </c>
      <c r="BA41" s="14">
        <v>1.2398127753303962</v>
      </c>
      <c r="BB41" s="14">
        <v>0.10706822372464653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133</v>
      </c>
      <c r="C46" s="12">
        <v>9.2940000000000005</v>
      </c>
      <c r="D46" s="12">
        <v>133.38724999999999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25.7</v>
      </c>
      <c r="Q46" s="12">
        <v>0.69</v>
      </c>
      <c r="R46" s="12">
        <v>2.61</v>
      </c>
      <c r="S46" s="12">
        <v>44.1</v>
      </c>
      <c r="T46" s="12">
        <v>97.49</v>
      </c>
      <c r="U46" s="12">
        <v>3</v>
      </c>
      <c r="V46" s="12">
        <v>1</v>
      </c>
      <c r="W46" s="12">
        <v>2</v>
      </c>
      <c r="X46" s="12">
        <v>1</v>
      </c>
      <c r="Y46" s="12">
        <v>5</v>
      </c>
      <c r="Z46" s="12">
        <v>3</v>
      </c>
      <c r="AA46" s="12">
        <v>315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10.267099999999999</v>
      </c>
      <c r="AK46" s="12">
        <v>1.1900000000000001E-2</v>
      </c>
      <c r="AL46" s="14">
        <v>0.33229999999999998</v>
      </c>
      <c r="AM46" s="14">
        <v>4.0000000000000002E-4</v>
      </c>
      <c r="AN46" s="14">
        <v>4.7061999999999999</v>
      </c>
      <c r="AO46" s="14">
        <v>2.1600000000000001E-2</v>
      </c>
      <c r="AP46" s="14">
        <v>0.36109999999999998</v>
      </c>
      <c r="AQ46" s="14">
        <v>1.6999999999999999E-3</v>
      </c>
      <c r="AR46" s="14">
        <v>19.029699999999998</v>
      </c>
      <c r="AS46" s="14">
        <v>5.3600000000000002E-2</v>
      </c>
      <c r="AT46" s="14">
        <v>0.32540000000000002</v>
      </c>
      <c r="AU46" s="14">
        <v>8.9999999999999998E-4</v>
      </c>
      <c r="AV46" s="14">
        <v>33.693899999999999</v>
      </c>
      <c r="AW46" s="14">
        <v>0.156</v>
      </c>
      <c r="AX46" s="14">
        <v>0.3997</v>
      </c>
      <c r="AY46" s="14">
        <v>1.9E-3</v>
      </c>
      <c r="AZ46" s="14">
        <v>5.0736067297581532E-2</v>
      </c>
      <c r="BA46" s="14">
        <v>1.2283343577135832</v>
      </c>
      <c r="BB46" s="14">
        <v>0.10246862501723895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133</v>
      </c>
      <c r="C48" s="12">
        <v>9.3079999999999998</v>
      </c>
      <c r="D48" s="12">
        <v>133.38783000000001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25.7</v>
      </c>
      <c r="Q48" s="12">
        <v>0.69</v>
      </c>
      <c r="R48" s="12">
        <v>2.61</v>
      </c>
      <c r="S48" s="12">
        <v>43.92</v>
      </c>
      <c r="T48" s="12">
        <v>97.63</v>
      </c>
      <c r="U48" s="12">
        <v>3</v>
      </c>
      <c r="V48" s="12">
        <v>1</v>
      </c>
      <c r="W48" s="12">
        <v>2</v>
      </c>
      <c r="X48" s="12">
        <v>1</v>
      </c>
      <c r="Y48" s="12">
        <v>5</v>
      </c>
      <c r="Z48" s="12">
        <v>3</v>
      </c>
      <c r="AA48" s="12">
        <v>315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9.2210000000000001</v>
      </c>
      <c r="AK48" s="12">
        <v>0.22770000000000001</v>
      </c>
      <c r="AL48" s="14">
        <v>0.30299999999999999</v>
      </c>
      <c r="AM48" s="14">
        <v>7.4999999999999997E-3</v>
      </c>
      <c r="AN48" s="14">
        <v>4.2168999999999999</v>
      </c>
      <c r="AO48" s="14">
        <v>0.1116</v>
      </c>
      <c r="AP48" s="14">
        <v>0.3286</v>
      </c>
      <c r="AQ48" s="14">
        <v>8.6999999999999994E-3</v>
      </c>
      <c r="AR48" s="14">
        <v>17.052199999999999</v>
      </c>
      <c r="AS48" s="14">
        <v>0.4032</v>
      </c>
      <c r="AT48" s="14">
        <v>0.29599999999999999</v>
      </c>
      <c r="AU48" s="14">
        <v>7.0000000000000001E-3</v>
      </c>
      <c r="AV48" s="14">
        <v>30.6218</v>
      </c>
      <c r="AW48" s="14">
        <v>0.71550000000000002</v>
      </c>
      <c r="AX48" s="14">
        <v>0.36899999999999999</v>
      </c>
      <c r="AY48" s="14">
        <v>8.6E-3</v>
      </c>
      <c r="AZ48" s="14">
        <v>5.7912844036697234E-2</v>
      </c>
      <c r="BA48" s="14">
        <v>1.2466216216216217</v>
      </c>
      <c r="BB48" s="14">
        <v>0.10977443609022557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133</v>
      </c>
      <c r="C50" s="12">
        <v>9.2530000000000001</v>
      </c>
      <c r="D50" s="12">
        <v>133.38553999999999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25.7</v>
      </c>
      <c r="Q50" s="12">
        <v>0.69</v>
      </c>
      <c r="R50" s="12">
        <v>2.61</v>
      </c>
      <c r="S50" s="12">
        <v>44.61</v>
      </c>
      <c r="T50" s="12">
        <v>97.09</v>
      </c>
      <c r="U50" s="12">
        <v>3</v>
      </c>
      <c r="V50" s="12">
        <v>1</v>
      </c>
      <c r="W50" s="12">
        <v>2</v>
      </c>
      <c r="X50" s="12">
        <v>1</v>
      </c>
      <c r="Y50" s="12">
        <v>5</v>
      </c>
      <c r="Z50" s="12">
        <v>3</v>
      </c>
      <c r="AA50" s="12">
        <v>315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7.8948</v>
      </c>
      <c r="AK50" s="12">
        <v>5.1799999999999999E-2</v>
      </c>
      <c r="AL50" s="14">
        <v>0.2447</v>
      </c>
      <c r="AM50" s="14">
        <v>1.6000000000000001E-3</v>
      </c>
      <c r="AN50" s="14">
        <v>3.6364000000000001</v>
      </c>
      <c r="AO50" s="14">
        <v>2.9399999999999999E-2</v>
      </c>
      <c r="AP50" s="14">
        <v>0.26719999999999999</v>
      </c>
      <c r="AQ50" s="14">
        <v>2.2000000000000001E-3</v>
      </c>
      <c r="AR50" s="14">
        <v>14.8078</v>
      </c>
      <c r="AS50" s="14">
        <v>9.1600000000000001E-2</v>
      </c>
      <c r="AT50" s="14">
        <v>0.24249999999999999</v>
      </c>
      <c r="AU50" s="14">
        <v>1.5E-3</v>
      </c>
      <c r="AV50" s="14">
        <v>27.273</v>
      </c>
      <c r="AW50" s="14">
        <v>7.4899999999999994E-2</v>
      </c>
      <c r="AX50" s="14">
        <v>0.30940000000000001</v>
      </c>
      <c r="AY50" s="14">
        <v>8.0000000000000004E-4</v>
      </c>
      <c r="AZ50" s="14">
        <v>7.3187651751647612E-2</v>
      </c>
      <c r="BA50" s="14">
        <v>1.2758762886597939</v>
      </c>
      <c r="BB50" s="14">
        <v>0.12121761188621129</v>
      </c>
    </row>
    <row r="51" spans="2:54" ht="13.5" customHeight="1" x14ac:dyDescent="0.2">
      <c r="B51" s="12">
        <v>133</v>
      </c>
      <c r="C51" s="12">
        <v>8.9629999999999992</v>
      </c>
      <c r="D51" s="12">
        <v>133.37345999999999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25.7</v>
      </c>
      <c r="Q51" s="12">
        <v>0.69</v>
      </c>
      <c r="R51" s="12">
        <v>2.61</v>
      </c>
      <c r="S51" s="12">
        <v>48.23</v>
      </c>
      <c r="T51" s="12">
        <v>94.37</v>
      </c>
      <c r="U51" s="12">
        <v>3</v>
      </c>
      <c r="V51" s="12">
        <v>1</v>
      </c>
      <c r="W51" s="12">
        <v>2</v>
      </c>
      <c r="X51" s="12">
        <v>1</v>
      </c>
      <c r="Y51" s="12">
        <v>5</v>
      </c>
      <c r="Z51" s="12">
        <v>3</v>
      </c>
      <c r="AA51" s="12">
        <v>315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19.995000000000001</v>
      </c>
      <c r="AK51" s="38">
        <v>1.4999999999999999E-2</v>
      </c>
      <c r="AL51" s="38">
        <v>0.67849999999999988</v>
      </c>
      <c r="AM51" s="38">
        <v>5.0000000000000001E-4</v>
      </c>
      <c r="AN51" s="38">
        <v>8.3350000000000009</v>
      </c>
      <c r="AO51" s="38">
        <v>5.5000000000000005E-3</v>
      </c>
      <c r="AP51" s="38">
        <v>0.66850000000000009</v>
      </c>
      <c r="AQ51" s="38">
        <v>5.0000000000000001E-4</v>
      </c>
      <c r="AR51" s="38">
        <v>37.785400000000003</v>
      </c>
      <c r="AS51" s="38">
        <v>2.2800000000000001E-2</v>
      </c>
      <c r="AT51" s="38">
        <v>0.67510000000000003</v>
      </c>
      <c r="AU51" s="38">
        <v>4.0000000000000002E-4</v>
      </c>
      <c r="AV51" s="38">
        <v>52.0062</v>
      </c>
      <c r="AW51" s="38">
        <v>0.156</v>
      </c>
      <c r="AX51" s="38">
        <v>0.65510000000000002</v>
      </c>
      <c r="AY51" s="38">
        <v>2E-3</v>
      </c>
      <c r="AZ51" s="14">
        <v>-1.0123904502871017E-2</v>
      </c>
      <c r="BA51" s="14">
        <v>0.97037475929491923</v>
      </c>
      <c r="BB51" s="14">
        <v>-1.5035333032626686E-2</v>
      </c>
    </row>
    <row r="52" spans="2:54" ht="13.5" customHeight="1" x14ac:dyDescent="0.2">
      <c r="B52" s="12">
        <v>133</v>
      </c>
      <c r="C52" s="12">
        <v>8.9529999999999994</v>
      </c>
      <c r="D52" s="12">
        <v>133.37304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25.7</v>
      </c>
      <c r="Q52" s="12">
        <v>0.69</v>
      </c>
      <c r="R52" s="12">
        <v>2.61</v>
      </c>
      <c r="S52" s="12">
        <v>48.36</v>
      </c>
      <c r="T52" s="12">
        <v>94.28</v>
      </c>
      <c r="U52" s="12">
        <v>3</v>
      </c>
      <c r="V52" s="12">
        <v>1</v>
      </c>
      <c r="W52" s="12">
        <v>2</v>
      </c>
      <c r="X52" s="12">
        <v>1</v>
      </c>
      <c r="Y52" s="12">
        <v>5</v>
      </c>
      <c r="Z52" s="12">
        <v>3</v>
      </c>
      <c r="AA52" s="12">
        <v>315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29.203199999999999</v>
      </c>
      <c r="AK52" s="12">
        <v>1.09E-2</v>
      </c>
      <c r="AL52" s="14">
        <v>0.99509999999999998</v>
      </c>
      <c r="AM52" s="14">
        <v>4.0000000000000002E-4</v>
      </c>
      <c r="AN52" s="14">
        <v>12.3552</v>
      </c>
      <c r="AO52" s="14">
        <v>2.0899999999999998E-2</v>
      </c>
      <c r="AP52" s="14">
        <v>0.99480000000000002</v>
      </c>
      <c r="AQ52" s="14">
        <v>1.6999999999999999E-3</v>
      </c>
      <c r="AR52" s="14">
        <v>55.495100000000001</v>
      </c>
      <c r="AS52" s="14">
        <v>1.35E-2</v>
      </c>
      <c r="AT52" s="14">
        <v>0.99509999999999998</v>
      </c>
      <c r="AU52" s="14">
        <v>2.0000000000000001E-4</v>
      </c>
      <c r="AV52" s="14">
        <v>78.634399999999999</v>
      </c>
      <c r="AW52" s="14">
        <v>0.13589999999999999</v>
      </c>
      <c r="AX52" s="14">
        <v>0.99480000000000002</v>
      </c>
      <c r="AY52" s="14">
        <v>1.6999999999999999E-3</v>
      </c>
      <c r="AZ52" s="38">
        <v>0.72842610584066758</v>
      </c>
      <c r="BA52" s="38">
        <v>1.4169611371094024</v>
      </c>
      <c r="BB52" s="38">
        <v>0.17251462206300625</v>
      </c>
    </row>
    <row r="53" spans="2:54" ht="13.5" customHeight="1" x14ac:dyDescent="0.2">
      <c r="B53" s="12">
        <v>133</v>
      </c>
      <c r="C53" s="12">
        <v>9.2430000000000003</v>
      </c>
      <c r="D53" s="12">
        <v>133.38512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25.7</v>
      </c>
      <c r="Q53" s="12">
        <v>0.69</v>
      </c>
      <c r="R53" s="12">
        <v>2.61</v>
      </c>
      <c r="S53" s="12">
        <v>44.73</v>
      </c>
      <c r="T53" s="12">
        <v>96.99</v>
      </c>
      <c r="U53" s="12">
        <v>3</v>
      </c>
      <c r="V53" s="12">
        <v>1</v>
      </c>
      <c r="W53" s="12">
        <v>2</v>
      </c>
      <c r="X53" s="12">
        <v>1</v>
      </c>
      <c r="Y53" s="12">
        <v>5</v>
      </c>
      <c r="Z53" s="12">
        <v>3</v>
      </c>
      <c r="AA53" s="12">
        <v>315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32.707799999999999</v>
      </c>
      <c r="AK53" s="12">
        <v>2.69E-2</v>
      </c>
      <c r="AL53" s="14">
        <v>1.0036</v>
      </c>
      <c r="AM53" s="14">
        <v>8.0000000000000004E-4</v>
      </c>
      <c r="AN53" s="14">
        <v>13.7997</v>
      </c>
      <c r="AO53" s="14">
        <v>2.0799999999999999E-2</v>
      </c>
      <c r="AP53" s="14">
        <v>1.0034000000000001</v>
      </c>
      <c r="AQ53" s="14">
        <v>1.5E-3</v>
      </c>
      <c r="AR53" s="14">
        <v>61.898299999999999</v>
      </c>
      <c r="AS53" s="14">
        <v>6.9000000000000006E-2</v>
      </c>
      <c r="AT53" s="14">
        <v>1.0036</v>
      </c>
      <c r="AU53" s="14">
        <v>1.1000000000000001E-3</v>
      </c>
      <c r="AV53" s="14">
        <v>89.377600000000001</v>
      </c>
      <c r="AW53" s="14">
        <v>0.14099999999999999</v>
      </c>
      <c r="AX53" s="14">
        <v>1.0034000000000001</v>
      </c>
      <c r="AY53" s="14">
        <v>1.6000000000000001E-3</v>
      </c>
      <c r="AZ53" s="38">
        <v>0.7325051149816868</v>
      </c>
      <c r="BA53" s="38">
        <v>1.4439427254060289</v>
      </c>
      <c r="BB53" s="38">
        <v>0.18165021659101022</v>
      </c>
    </row>
    <row r="54" spans="2:54" ht="13.5" customHeight="1" x14ac:dyDescent="0.2">
      <c r="B54" s="12">
        <v>133</v>
      </c>
      <c r="C54" s="12">
        <v>9.5129999999999999</v>
      </c>
      <c r="D54" s="12">
        <v>133.39636999999999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25.7</v>
      </c>
      <c r="Q54" s="12">
        <v>0.69</v>
      </c>
      <c r="R54" s="12">
        <v>2.61</v>
      </c>
      <c r="S54" s="12">
        <v>41.37</v>
      </c>
      <c r="T54" s="12">
        <v>99.72</v>
      </c>
      <c r="U54" s="12">
        <v>3</v>
      </c>
      <c r="V54" s="12">
        <v>1</v>
      </c>
      <c r="W54" s="12">
        <v>2</v>
      </c>
      <c r="X54" s="12">
        <v>1</v>
      </c>
      <c r="Y54" s="12">
        <v>5</v>
      </c>
      <c r="Z54" s="12">
        <v>3</v>
      </c>
      <c r="AA54" s="12">
        <v>315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23.9328</v>
      </c>
      <c r="AK54" s="12">
        <v>1.0364</v>
      </c>
      <c r="AL54" s="14">
        <v>1.0107999999999999</v>
      </c>
      <c r="AM54" s="14">
        <v>4.4200000000000003E-2</v>
      </c>
      <c r="AN54" s="14">
        <v>10.0656</v>
      </c>
      <c r="AO54" s="14">
        <v>0.44890000000000002</v>
      </c>
      <c r="AP54" s="14">
        <v>1.0106999999999999</v>
      </c>
      <c r="AQ54" s="14">
        <v>4.5600000000000002E-2</v>
      </c>
      <c r="AR54" s="14">
        <v>45.375</v>
      </c>
      <c r="AS54" s="14">
        <v>1.9855</v>
      </c>
      <c r="AT54" s="14">
        <v>1.0107999999999999</v>
      </c>
      <c r="AU54" s="14">
        <v>4.4699999999999997E-2</v>
      </c>
      <c r="AV54" s="14">
        <v>64.592299999999994</v>
      </c>
      <c r="AW54" s="14">
        <v>2.8357999999999999</v>
      </c>
      <c r="AX54" s="14">
        <v>1.0106999999999999</v>
      </c>
      <c r="AY54" s="14">
        <v>4.48E-2</v>
      </c>
      <c r="AZ54" s="38">
        <v>0.73035405496270311</v>
      </c>
      <c r="BA54" s="38">
        <v>1.4235217630853993</v>
      </c>
      <c r="BB54" s="38">
        <v>0.17475467707218414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F695-1DBE-4B3B-BFCC-92570780B511}">
  <sheetPr codeName="Sheet9"/>
  <dimension ref="A1:BT54"/>
  <sheetViews>
    <sheetView workbookViewId="0">
      <selection activeCell="AT45" sqref="AT45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136</v>
      </c>
      <c r="C10" s="12">
        <v>9.0429999999999993</v>
      </c>
      <c r="D10" s="12">
        <v>136.37679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27</v>
      </c>
      <c r="Q10" s="12">
        <v>0.4</v>
      </c>
      <c r="R10" s="12">
        <v>3.16</v>
      </c>
      <c r="S10" s="12">
        <v>46.9</v>
      </c>
      <c r="T10" s="12">
        <v>94.23</v>
      </c>
      <c r="U10" s="12">
        <v>2</v>
      </c>
      <c r="V10" s="12">
        <v>0</v>
      </c>
      <c r="W10" s="12">
        <v>1</v>
      </c>
      <c r="X10" s="12">
        <v>0</v>
      </c>
      <c r="Y10" s="12">
        <v>0</v>
      </c>
      <c r="Z10" s="12">
        <v>3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9.1624999999999996</v>
      </c>
      <c r="AK10" s="12">
        <v>0.24429999999999999</v>
      </c>
      <c r="AL10" s="14">
        <v>0.31</v>
      </c>
      <c r="AM10" s="14">
        <v>8.3000000000000001E-3</v>
      </c>
      <c r="AN10" s="14">
        <v>4.3114999999999997</v>
      </c>
      <c r="AO10" s="14">
        <v>0.12330000000000001</v>
      </c>
      <c r="AP10" s="14">
        <v>0.3417</v>
      </c>
      <c r="AQ10" s="14">
        <v>9.7999999999999997E-3</v>
      </c>
      <c r="AR10" s="14">
        <v>17.149999999999999</v>
      </c>
      <c r="AS10" s="14">
        <v>0.3871</v>
      </c>
      <c r="AT10" s="14">
        <v>0.30680000000000002</v>
      </c>
      <c r="AU10" s="14">
        <v>6.8999999999999999E-3</v>
      </c>
      <c r="AV10" s="14">
        <v>30.372199999999999</v>
      </c>
      <c r="AW10" s="14">
        <v>0.69469999999999998</v>
      </c>
      <c r="AX10" s="14">
        <v>0.37619999999999998</v>
      </c>
      <c r="AY10" s="14">
        <v>8.6E-3</v>
      </c>
      <c r="AZ10" s="14">
        <v>4.8056832427914718E-2</v>
      </c>
      <c r="BA10" s="14">
        <v>1.226205997392438</v>
      </c>
      <c r="BB10" s="14">
        <v>0.10161054172767198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0.28536875000000012</v>
      </c>
      <c r="BH10" s="16">
        <f>DSTDEV(PlotSort,"PhxRed",$BG$35:$BG$38)/SQRT($BF10)</f>
        <v>8.0446329283324486E-3</v>
      </c>
      <c r="BI10" s="16">
        <f>DAVERAGE(PlotSort,"PhxRedEdge",$BG$35:$BG$38)</f>
        <v>0.31047812499999999</v>
      </c>
      <c r="BJ10" s="16">
        <f>DSTDEV(PlotSort,"PhxRedEdge",$BG$35:$BG$38)/SQRT($BF10)</f>
        <v>8.8595833684162462E-3</v>
      </c>
      <c r="BK10" s="16">
        <f>DAVERAGE(PlotSort,"TMRed",$BG$35:$BG$38)</f>
        <v>0.28123437500000004</v>
      </c>
      <c r="BL10" s="16">
        <f>DSTDEV(PlotSort,"TMRed",$BG$35:$BG$38)/SQRT($BF10)</f>
        <v>7.9476226798458113E-3</v>
      </c>
      <c r="BM10" s="16">
        <f>DAVERAGE(PlotSort,"TMNIR",$BG$35:$BG$38)</f>
        <v>0.3389687500000001</v>
      </c>
      <c r="BN10" s="16">
        <f>DSTDEV(PlotSort,"TMNIR",$BG$35:$BG$38)/SQRT($BF10)</f>
        <v>1.0884538570077805E-2</v>
      </c>
      <c r="BO10" s="16">
        <f>DAVERAGE(PlotSort,"NRR",$BG$35:$BG$38)</f>
        <v>4.1023338269905993E-2</v>
      </c>
      <c r="BP10" s="16">
        <f>DSTDEV(PlotSort,"NRR",$BG$35:$BG$38)/SQRT($BF10)</f>
        <v>2.9365222639984169E-3</v>
      </c>
      <c r="BQ10" s="16">
        <f>DAVERAGE(PlotSort,"rvi",$BG$35:$BG$38)</f>
        <v>1.1988715178421796</v>
      </c>
      <c r="BR10" s="16">
        <f>DSTDEV(PlotSort,"rvi",$BG$35:$BG$38)/SQRT($BF10)</f>
        <v>7.4431718666213174E-3</v>
      </c>
      <c r="BS10" s="17">
        <f>DAVERAGE(PlotSort,"ndvi",$BG$35:$BG$38)</f>
        <v>9.0064769442460932E-2</v>
      </c>
      <c r="BT10" s="16">
        <f>DSTDEV(PlotSort,"ndvi",$BG$35:$BG$38)/SQRT($BF10)</f>
        <v>3.2006302991195172E-3</v>
      </c>
    </row>
    <row r="11" spans="1:72" ht="13.5" customHeight="1" x14ac:dyDescent="0.2">
      <c r="B11" s="12">
        <v>136</v>
      </c>
      <c r="C11" s="12">
        <v>9.0329999999999995</v>
      </c>
      <c r="D11" s="12">
        <v>136.37637000000001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27</v>
      </c>
      <c r="Q11" s="12">
        <v>0.4</v>
      </c>
      <c r="R11" s="12">
        <v>3.16</v>
      </c>
      <c r="S11" s="12">
        <v>47.02</v>
      </c>
      <c r="T11" s="12">
        <v>94.14</v>
      </c>
      <c r="U11" s="12">
        <v>2</v>
      </c>
      <c r="V11" s="12">
        <v>0</v>
      </c>
      <c r="W11" s="12">
        <v>1</v>
      </c>
      <c r="X11" s="12">
        <v>0</v>
      </c>
      <c r="Y11" s="12">
        <v>0</v>
      </c>
      <c r="Z11" s="12">
        <v>3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9.0342000000000002</v>
      </c>
      <c r="AK11" s="12">
        <v>4.8599999999999997E-2</v>
      </c>
      <c r="AL11" s="14">
        <v>0.30649999999999999</v>
      </c>
      <c r="AM11" s="14">
        <v>1.6000000000000001E-3</v>
      </c>
      <c r="AN11" s="14">
        <v>4.2079000000000004</v>
      </c>
      <c r="AO11" s="14">
        <v>1.72E-2</v>
      </c>
      <c r="AP11" s="14">
        <v>0.33450000000000002</v>
      </c>
      <c r="AQ11" s="14">
        <v>1.4E-3</v>
      </c>
      <c r="AR11" s="14">
        <v>16.700800000000001</v>
      </c>
      <c r="AS11" s="14">
        <v>1.03E-2</v>
      </c>
      <c r="AT11" s="14">
        <v>0.29949999999999999</v>
      </c>
      <c r="AU11" s="14">
        <v>2.0000000000000001E-4</v>
      </c>
      <c r="AV11" s="14">
        <v>29.519400000000001</v>
      </c>
      <c r="AW11" s="14">
        <v>0.40770000000000001</v>
      </c>
      <c r="AX11" s="14">
        <v>0.36649999999999999</v>
      </c>
      <c r="AY11" s="14">
        <v>5.1000000000000004E-3</v>
      </c>
      <c r="AZ11" s="14">
        <v>4.564907275320966E-2</v>
      </c>
      <c r="BA11" s="14">
        <v>1.2237061769616027</v>
      </c>
      <c r="BB11" s="14">
        <v>0.10060060060060062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0.28431250000000002</v>
      </c>
      <c r="BH11" s="16">
        <f>DSTDEV(PlotSort,"PhxRed",$BG$31:$BG$32)/SQRT($BF11)</f>
        <v>1.2424340609599054E-2</v>
      </c>
      <c r="BI11" s="16">
        <f>DAVERAGE(PlotSort,"PhxRedEdge",$BG$31:$BG$32)</f>
        <v>0.30938749999999998</v>
      </c>
      <c r="BJ11" s="16">
        <f>DSTDEV(PlotSort,"PhxRedEdge",$BG$31:$BG$32)/SQRT($BF11)</f>
        <v>1.3580801016508586E-2</v>
      </c>
      <c r="BK11" s="16">
        <f>DAVERAGE(PlotSort,"TMRed",$BG$31:$BG$32)</f>
        <v>0.27986875000000005</v>
      </c>
      <c r="BL11" s="16">
        <f>DSTDEV(PlotSort,"TMRed",$BG$31:$BG$32)/SQRT($BF11)</f>
        <v>1.2275686398833191E-2</v>
      </c>
      <c r="BM11" s="16">
        <f>DAVERAGE(PlotSort,"TMNIR",$BG$31:$BG$32)</f>
        <v>0.33740625000000002</v>
      </c>
      <c r="BN11" s="16">
        <f>DSTDEV(PlotSort,"TMNIR",$BG$31:$BG$32)/SQRT($BF11)</f>
        <v>1.6661571226302945E-2</v>
      </c>
      <c r="BO11" s="16">
        <f>DAVERAGE(PlotSort,"NRR",$BG$31:$BG$32)</f>
        <v>4.040989552812476E-2</v>
      </c>
      <c r="BP11" s="16">
        <f>DSTDEV(PlotSort,"NRR",$BG$31:$BG$32)/SQRT($BF11)</f>
        <v>4.5716823993956863E-3</v>
      </c>
      <c r="BQ11" s="16">
        <f>DAVERAGE(PlotSort,"rvi",$BG$31:$BG$32)</f>
        <v>1.1993617618864039</v>
      </c>
      <c r="BR11" s="16">
        <f>DSTDEV(PlotSort,"rvi",$BG$31:$BG$32)/SQRT($BF11)</f>
        <v>1.0698790343407198E-2</v>
      </c>
      <c r="BS11" s="17">
        <f>DAVERAGE(PlotSort,"ndvi",$BG$31:$BG$32)</f>
        <v>9.0310250956396096E-2</v>
      </c>
      <c r="BT11" s="16">
        <f>DSTDEV(PlotSort,"ndvi",$BG$31:$BG$32)/SQRT($BF11)</f>
        <v>4.5918739563631239E-3</v>
      </c>
    </row>
    <row r="12" spans="1:72" ht="13.5" customHeight="1" x14ac:dyDescent="0.2">
      <c r="B12" s="12">
        <v>136</v>
      </c>
      <c r="C12" s="12">
        <v>9.0250000000000004</v>
      </c>
      <c r="D12" s="12">
        <v>136.37603999999999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27</v>
      </c>
      <c r="Q12" s="12">
        <v>0.4</v>
      </c>
      <c r="R12" s="12">
        <v>3.16</v>
      </c>
      <c r="S12" s="12">
        <v>47.13</v>
      </c>
      <c r="T12" s="12">
        <v>94.07</v>
      </c>
      <c r="U12" s="12">
        <v>2</v>
      </c>
      <c r="V12" s="12">
        <v>0</v>
      </c>
      <c r="W12" s="12">
        <v>1</v>
      </c>
      <c r="X12" s="12">
        <v>0</v>
      </c>
      <c r="Y12" s="12">
        <v>0</v>
      </c>
      <c r="Z12" s="12">
        <v>3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8.5055999999999994</v>
      </c>
      <c r="AK12" s="12">
        <v>0.27910000000000001</v>
      </c>
      <c r="AL12" s="14">
        <v>0.28910000000000002</v>
      </c>
      <c r="AM12" s="14">
        <v>9.4999999999999998E-3</v>
      </c>
      <c r="AN12" s="14">
        <v>3.9668999999999999</v>
      </c>
      <c r="AO12" s="14">
        <v>8.7099999999999997E-2</v>
      </c>
      <c r="AP12" s="14">
        <v>0.316</v>
      </c>
      <c r="AQ12" s="14">
        <v>6.8999999999999999E-3</v>
      </c>
      <c r="AR12" s="14">
        <v>16.002199999999998</v>
      </c>
      <c r="AS12" s="14">
        <v>0.2092</v>
      </c>
      <c r="AT12" s="14">
        <v>0.28760000000000002</v>
      </c>
      <c r="AU12" s="14">
        <v>3.8E-3</v>
      </c>
      <c r="AV12" s="14">
        <v>28.327500000000001</v>
      </c>
      <c r="AW12" s="14">
        <v>0.28079999999999999</v>
      </c>
      <c r="AX12" s="14">
        <v>0.35239999999999999</v>
      </c>
      <c r="AY12" s="14">
        <v>3.5000000000000001E-3</v>
      </c>
      <c r="AZ12" s="14">
        <v>5.4458408138839003E-2</v>
      </c>
      <c r="BA12" s="14">
        <v>1.2253129346314324</v>
      </c>
      <c r="BB12" s="14">
        <v>0.10124999999999995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0.28642500000000004</v>
      </c>
      <c r="BH12" s="16">
        <f>DSTDEV(PlotSort,"PhxRed",$BH$31:$BH$32)/SQRT($BF12)</f>
        <v>1.2100287531018933E-2</v>
      </c>
      <c r="BI12" s="16">
        <f>DAVERAGE(PlotSort,"PhxRedEdge",$BH$31:$BH$32)</f>
        <v>0.31156875000000001</v>
      </c>
      <c r="BJ12" s="16">
        <f>DSTDEV(PlotSort,"PhxRedEdge",$BH$31:$BH$32)/SQRT($BF12)</f>
        <v>1.3431011127083219E-2</v>
      </c>
      <c r="BK12" s="16">
        <f>DAVERAGE(PlotSort,"TMRed",$BH$31:$BH$32)</f>
        <v>0.28259999999999996</v>
      </c>
      <c r="BL12" s="16">
        <f>DSTDEV(PlotSort,"TMRed",$BH$31:$BH$32)/SQRT($BF12)</f>
        <v>1.1948838855721552E-2</v>
      </c>
      <c r="BM12" s="16">
        <f>DAVERAGE(PlotSort,"TMNIR",$BH$31:$BH$32)</f>
        <v>0.34053125000000001</v>
      </c>
      <c r="BN12" s="16">
        <f>DSTDEV(PlotSort,"TMNIR",$BH$31:$BH$32)/SQRT($BF12)</f>
        <v>1.652170723308679E-2</v>
      </c>
      <c r="BO12" s="16">
        <f>DAVERAGE(PlotSort,"NRR",$BH$31:$BH$32)</f>
        <v>4.1636781011687198E-2</v>
      </c>
      <c r="BP12" s="16">
        <f>DSTDEV(PlotSort,"NRR",$BH$31:$BH$32)/SQRT($BF12)</f>
        <v>4.3757574302536184E-3</v>
      </c>
      <c r="BQ12" s="16">
        <f>DAVERAGE(PlotSort,"rvi",$BH$31:$BH$32)</f>
        <v>1.1983812737979549</v>
      </c>
      <c r="BR12" s="16">
        <f>DSTDEV(PlotSort,"rvi",$BH$31:$BH$32)/SQRT($BF12)</f>
        <v>1.196317660723064E-2</v>
      </c>
      <c r="BS12" s="17">
        <f>DAVERAGE(PlotSort,"ndvi",$BH$31:$BH$32)</f>
        <v>8.981928792852574E-2</v>
      </c>
      <c r="BT12" s="16">
        <f>DSTDEV(PlotSort,"ndvi",$BH$31:$BH$32)/SQRT($BF12)</f>
        <v>5.1518364002413018E-3</v>
      </c>
    </row>
    <row r="13" spans="1:72" ht="13.5" customHeight="1" x14ac:dyDescent="0.2">
      <c r="B13" s="12">
        <v>136</v>
      </c>
      <c r="C13" s="12">
        <v>9.0150000000000006</v>
      </c>
      <c r="D13" s="12">
        <v>136.37563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27</v>
      </c>
      <c r="Q13" s="12">
        <v>0.4</v>
      </c>
      <c r="R13" s="12">
        <v>3.16</v>
      </c>
      <c r="S13" s="12">
        <v>47.25</v>
      </c>
      <c r="T13" s="12">
        <v>93.98</v>
      </c>
      <c r="U13" s="12">
        <v>2</v>
      </c>
      <c r="V13" s="12">
        <v>0</v>
      </c>
      <c r="W13" s="12">
        <v>1</v>
      </c>
      <c r="X13" s="12">
        <v>0</v>
      </c>
      <c r="Y13" s="12">
        <v>0</v>
      </c>
      <c r="Z13" s="12">
        <v>3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8.9093999999999998</v>
      </c>
      <c r="AK13" s="12">
        <v>0.157</v>
      </c>
      <c r="AL13" s="14">
        <v>0.30359999999999998</v>
      </c>
      <c r="AM13" s="14">
        <v>5.4000000000000003E-3</v>
      </c>
      <c r="AN13" s="14">
        <v>4.1555</v>
      </c>
      <c r="AO13" s="14">
        <v>8.7800000000000003E-2</v>
      </c>
      <c r="AP13" s="14">
        <v>0.33189999999999997</v>
      </c>
      <c r="AQ13" s="14">
        <v>7.0000000000000001E-3</v>
      </c>
      <c r="AR13" s="14">
        <v>16.662400000000002</v>
      </c>
      <c r="AS13" s="14">
        <v>0.28560000000000002</v>
      </c>
      <c r="AT13" s="14">
        <v>0.30020000000000002</v>
      </c>
      <c r="AU13" s="14">
        <v>5.1000000000000004E-3</v>
      </c>
      <c r="AV13" s="14">
        <v>29.4757</v>
      </c>
      <c r="AW13" s="14">
        <v>0.65100000000000002</v>
      </c>
      <c r="AX13" s="14">
        <v>0.36759999999999998</v>
      </c>
      <c r="AY13" s="14">
        <v>8.0999999999999996E-3</v>
      </c>
      <c r="AZ13" s="14">
        <v>5.1036454610436037E-2</v>
      </c>
      <c r="BA13" s="14">
        <v>1.2245169886742171</v>
      </c>
      <c r="BB13" s="14">
        <v>0.10092842168313861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0.27942499999999998</v>
      </c>
      <c r="BH13" s="16">
        <f>DSTDEV(PlotSort,"PhxRed",$BJ$35:$BJ$36)/SQRT($BF13)</f>
        <v>1.9566733339304015E-2</v>
      </c>
      <c r="BI13" s="16">
        <f>DAVERAGE(PlotSort,"PhxRedEdge",$BJ$35:$BJ$36)</f>
        <v>0.30328749999999999</v>
      </c>
      <c r="BJ13" s="16">
        <f>DSTDEV(PlotSort,"PhxRedEdge",$BJ$35:$BJ$36)/SQRT($BF13)</f>
        <v>2.1583156772122102E-2</v>
      </c>
      <c r="BK13" s="16">
        <f>DAVERAGE(PlotSort,"TMRed",$BJ$35:$BJ$36)</f>
        <v>0.27537499999999998</v>
      </c>
      <c r="BL13" s="16">
        <f>DSTDEV(PlotSort,"TMRed",$BJ$35:$BJ$36)/SQRT($BF13)</f>
        <v>1.9249181336951891E-2</v>
      </c>
      <c r="BM13" s="16">
        <f>DAVERAGE(PlotSort,"TMNIR",$BJ$35:$BJ$36)</f>
        <v>0.329175</v>
      </c>
      <c r="BN13" s="16">
        <f>DSTDEV(PlotSort,"TMNIR",$BJ$35:$BJ$36)/SQRT($BF13)</f>
        <v>2.6459252702437198E-2</v>
      </c>
      <c r="BO13" s="16">
        <f>DAVERAGE(PlotSort,"NRR",$BJ$35:$BJ$36)</f>
        <v>3.7510413594070001E-2</v>
      </c>
      <c r="BP13" s="16">
        <f>DSTDEV(PlotSort,"NRR",$BJ$35:$BJ$36)/SQRT($BF13)</f>
        <v>6.8531534541368981E-3</v>
      </c>
      <c r="BQ13" s="16">
        <f>DAVERAGE(PlotSort,"rvi",$BJ$35:$BJ$36)</f>
        <v>1.1872520367079109</v>
      </c>
      <c r="BR13" s="16">
        <f>DSTDEV(PlotSort,"rvi",$BJ$35:$BJ$36)/SQRT($BF13)</f>
        <v>1.726081922845189E-2</v>
      </c>
      <c r="BS13" s="17">
        <f>DAVERAGE(PlotSort,"ndvi",$BJ$35:$BJ$36)</f>
        <v>8.5202172058962536E-2</v>
      </c>
      <c r="BT13" s="16">
        <f>DSTDEV(PlotSort,"ndvi",$BJ$35:$BJ$36)/SQRT($BF13)</f>
        <v>7.3946692576489434E-3</v>
      </c>
    </row>
    <row r="14" spans="1:72" ht="13.5" customHeight="1" x14ac:dyDescent="0.2">
      <c r="B14" s="12">
        <v>136</v>
      </c>
      <c r="C14" s="12">
        <v>9.0079999999999991</v>
      </c>
      <c r="D14" s="12">
        <v>136.37532999999999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27</v>
      </c>
      <c r="Q14" s="12">
        <v>0.4</v>
      </c>
      <c r="R14" s="12">
        <v>3.16</v>
      </c>
      <c r="S14" s="12">
        <v>47.34</v>
      </c>
      <c r="T14" s="12">
        <v>93.92</v>
      </c>
      <c r="U14" s="12">
        <v>2</v>
      </c>
      <c r="V14" s="12">
        <v>0</v>
      </c>
      <c r="W14" s="12">
        <v>1</v>
      </c>
      <c r="X14" s="12">
        <v>0</v>
      </c>
      <c r="Y14" s="12">
        <v>0</v>
      </c>
      <c r="Z14" s="12">
        <v>3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8.8763000000000005</v>
      </c>
      <c r="AK14" s="12">
        <v>4.9200000000000001E-2</v>
      </c>
      <c r="AL14" s="14">
        <v>0.30299999999999999</v>
      </c>
      <c r="AM14" s="14">
        <v>1.6999999999999999E-3</v>
      </c>
      <c r="AN14" s="14">
        <v>4.1702000000000004</v>
      </c>
      <c r="AO14" s="14">
        <v>7.4999999999999997E-3</v>
      </c>
      <c r="AP14" s="14">
        <v>0.33379999999999999</v>
      </c>
      <c r="AQ14" s="14">
        <v>5.9999999999999995E-4</v>
      </c>
      <c r="AR14" s="14">
        <v>16.726700000000001</v>
      </c>
      <c r="AS14" s="14">
        <v>0.14169999999999999</v>
      </c>
      <c r="AT14" s="14">
        <v>0.30199999999999999</v>
      </c>
      <c r="AU14" s="14">
        <v>2.5999999999999999E-3</v>
      </c>
      <c r="AV14" s="14">
        <v>29.854199999999999</v>
      </c>
      <c r="AW14" s="14">
        <v>0.30580000000000002</v>
      </c>
      <c r="AX14" s="14">
        <v>0.37290000000000001</v>
      </c>
      <c r="AY14" s="14">
        <v>3.8E-3</v>
      </c>
      <c r="AZ14" s="14">
        <v>5.5327578887788345E-2</v>
      </c>
      <c r="BA14" s="14">
        <v>1.2347682119205299</v>
      </c>
      <c r="BB14" s="14">
        <v>0.10505260038524228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0.28808749999999994</v>
      </c>
      <c r="BH14" s="16">
        <f>DSTDEV(PlotSort,"PhxRed",$BK$35:$BK$36)/SQRT($BF14)</f>
        <v>1.1431561208630618E-2</v>
      </c>
      <c r="BI14" s="16">
        <f>DAVERAGE(PlotSort,"PhxRedEdge",$BK$35:$BK$36)</f>
        <v>0.31251875000000001</v>
      </c>
      <c r="BJ14" s="16">
        <f>DSTDEV(PlotSort,"PhxRedEdge",$BK$35:$BK$36)/SQRT($BF14)</f>
        <v>1.2646987042374927E-2</v>
      </c>
      <c r="BK14" s="16">
        <f>DAVERAGE(PlotSort,"TMRed",$BK$35:$BK$36)</f>
        <v>0.28323749999999998</v>
      </c>
      <c r="BL14" s="16">
        <f>DSTDEV(PlotSort,"TMRed",$BK$35:$BK$36)/SQRT($BF14)</f>
        <v>1.1308680662806514E-2</v>
      </c>
      <c r="BM14" s="16">
        <f>DAVERAGE(PlotSort,"TMNIR",$BK$35:$BK$36)</f>
        <v>0.33976875000000001</v>
      </c>
      <c r="BN14" s="16">
        <f>DSTDEV(PlotSort,"TMNIR",$BK$35:$BK$36)/SQRT($BF14)</f>
        <v>1.5548484853837004E-2</v>
      </c>
      <c r="BO14" s="16">
        <f>DAVERAGE(PlotSort,"NRR",$BK$35:$BK$36)</f>
        <v>3.8505157935539276E-2</v>
      </c>
      <c r="BP14" s="16">
        <f>DSTDEV(PlotSort,"NRR",$BK$35:$BK$36)/SQRT($BF14)</f>
        <v>4.2734695013833708E-3</v>
      </c>
      <c r="BQ14" s="16">
        <f>DAVERAGE(PlotSort,"rvi",$BK$35:$BK$36)</f>
        <v>1.1920912565041462</v>
      </c>
      <c r="BR14" s="16">
        <f>DSTDEV(PlotSort,"rvi",$BK$35:$BK$36)/SQRT($BF14)</f>
        <v>1.084258648661281E-2</v>
      </c>
      <c r="BS14" s="17">
        <f>DAVERAGE(PlotSort,"ndvi",$BK$35:$BK$36)</f>
        <v>8.719278094244369E-2</v>
      </c>
      <c r="BT14" s="16">
        <f>DSTDEV(PlotSort,"ndvi",$BK$35:$BK$36)/SQRT($BF14)</f>
        <v>4.7066047996296339E-3</v>
      </c>
    </row>
    <row r="15" spans="1:72" ht="13.5" customHeight="1" x14ac:dyDescent="0.2">
      <c r="B15" s="12">
        <v>136</v>
      </c>
      <c r="C15" s="12">
        <v>9</v>
      </c>
      <c r="D15" s="12">
        <v>136.375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27</v>
      </c>
      <c r="Q15" s="12">
        <v>0.4</v>
      </c>
      <c r="R15" s="12">
        <v>3.16</v>
      </c>
      <c r="S15" s="12">
        <v>47.44</v>
      </c>
      <c r="T15" s="12">
        <v>93.85</v>
      </c>
      <c r="U15" s="12">
        <v>2</v>
      </c>
      <c r="V15" s="12">
        <v>0</v>
      </c>
      <c r="W15" s="12">
        <v>1</v>
      </c>
      <c r="X15" s="12">
        <v>0</v>
      </c>
      <c r="Y15" s="12">
        <v>0</v>
      </c>
      <c r="Z15" s="12">
        <v>3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9.2510999999999992</v>
      </c>
      <c r="AK15" s="12">
        <v>2.4799999999999999E-2</v>
      </c>
      <c r="AL15" s="14">
        <v>0.3165</v>
      </c>
      <c r="AM15" s="14">
        <v>8.0000000000000004E-4</v>
      </c>
      <c r="AN15" s="14">
        <v>4.2865000000000002</v>
      </c>
      <c r="AO15" s="14">
        <v>1.32E-2</v>
      </c>
      <c r="AP15" s="14">
        <v>0.34379999999999999</v>
      </c>
      <c r="AQ15" s="14">
        <v>1.1000000000000001E-3</v>
      </c>
      <c r="AR15" s="14">
        <v>17.267600000000002</v>
      </c>
      <c r="AS15" s="14">
        <v>0.1095</v>
      </c>
      <c r="AT15" s="14">
        <v>0.31240000000000001</v>
      </c>
      <c r="AU15" s="14">
        <v>2E-3</v>
      </c>
      <c r="AV15" s="14">
        <v>30.1538</v>
      </c>
      <c r="AW15" s="14">
        <v>9.7799999999999998E-2</v>
      </c>
      <c r="AX15" s="14">
        <v>0.37740000000000001</v>
      </c>
      <c r="AY15" s="14">
        <v>1.1999999999999999E-3</v>
      </c>
      <c r="AZ15" s="14">
        <v>4.658901830282864E-2</v>
      </c>
      <c r="BA15" s="14">
        <v>1.2080665813060179</v>
      </c>
      <c r="BB15" s="14">
        <v>9.4230211655552343E-2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0.28587500000000005</v>
      </c>
      <c r="BH15" s="16">
        <f>DSTDEV(PlotSort,"PhxRed",$BL$35:$BL$36)/SQRT($BF15)</f>
        <v>1.4127022611192423E-2</v>
      </c>
      <c r="BI15" s="16">
        <f>DAVERAGE(PlotSort,"PhxRedEdge",$BL$35:$BL$36)</f>
        <v>0.31358750000000002</v>
      </c>
      <c r="BJ15" s="16">
        <f>DSTDEV(PlotSort,"PhxRedEdge",$BL$35:$BL$36)/SQRT($BF15)</f>
        <v>1.5218168623392219E-2</v>
      </c>
      <c r="BK15" s="16">
        <f>DAVERAGE(PlotSort,"TMRed",$BL$35:$BL$36)</f>
        <v>0.28308750000000005</v>
      </c>
      <c r="BL15" s="16">
        <f>DSTDEV(PlotSort,"TMRed",$BL$35:$BL$36)/SQRT($BF15)</f>
        <v>1.402158333096311E-2</v>
      </c>
      <c r="BM15" s="16">
        <f>DAVERAGE(PlotSort,"TMNIR",$BL$35:$BL$36)</f>
        <v>0.34716250000000004</v>
      </c>
      <c r="BN15" s="16">
        <f>DSTDEV(PlotSort,"TMNIR",$BL$35:$BL$36)/SQRT($BF15)</f>
        <v>1.8501746418533208E-2</v>
      </c>
      <c r="BO15" s="16">
        <f>DAVERAGE(PlotSort,"NRR",$BL$35:$BL$36)</f>
        <v>4.9572623614475404E-2</v>
      </c>
      <c r="BP15" s="16">
        <f>DSTDEV(PlotSort,"NRR",$BL$35:$BL$36)/SQRT($BF15)</f>
        <v>3.6097597924295436E-3</v>
      </c>
      <c r="BQ15" s="16">
        <f>DAVERAGE(PlotSort,"rvi",$BL$35:$BL$36)</f>
        <v>1.2240515216525156</v>
      </c>
      <c r="BR15" s="16">
        <f>DSTDEV(PlotSort,"rvi",$BL$35:$BL$36)/SQRT($BF15)</f>
        <v>7.3027351866030215E-3</v>
      </c>
      <c r="BS15" s="17">
        <f>DAVERAGE(PlotSort,"ndvi",$BL$35:$BL$36)</f>
        <v>0.1006713438259938</v>
      </c>
      <c r="BT15" s="16">
        <f>DSTDEV(PlotSort,"ndvi",$BL$35:$BL$36)/SQRT($BF15)</f>
        <v>2.9983117955160073E-3</v>
      </c>
    </row>
    <row r="16" spans="1:72" ht="13.5" customHeight="1" x14ac:dyDescent="0.2">
      <c r="B16" s="12">
        <v>136</v>
      </c>
      <c r="C16" s="12">
        <v>8.9920000000000009</v>
      </c>
      <c r="D16" s="12">
        <v>136.37467000000001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27</v>
      </c>
      <c r="Q16" s="12">
        <v>0.4</v>
      </c>
      <c r="R16" s="12">
        <v>3.16</v>
      </c>
      <c r="S16" s="12">
        <v>47.54</v>
      </c>
      <c r="T16" s="12">
        <v>93.78</v>
      </c>
      <c r="U16" s="12">
        <v>2</v>
      </c>
      <c r="V16" s="12">
        <v>0</v>
      </c>
      <c r="W16" s="12">
        <v>1</v>
      </c>
      <c r="X16" s="12">
        <v>0</v>
      </c>
      <c r="Y16" s="12">
        <v>0</v>
      </c>
      <c r="Z16" s="12">
        <v>3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9.1885999999999992</v>
      </c>
      <c r="AK16" s="12">
        <v>0.31669999999999998</v>
      </c>
      <c r="AL16" s="14">
        <v>0.315</v>
      </c>
      <c r="AM16" s="14">
        <v>1.09E-2</v>
      </c>
      <c r="AN16" s="14">
        <v>4.2664999999999997</v>
      </c>
      <c r="AO16" s="14">
        <v>0.1222</v>
      </c>
      <c r="AP16" s="14">
        <v>0.34300000000000003</v>
      </c>
      <c r="AQ16" s="14">
        <v>9.7999999999999997E-3</v>
      </c>
      <c r="AR16" s="14">
        <v>17.172799999999999</v>
      </c>
      <c r="AS16" s="14">
        <v>0.44569999999999999</v>
      </c>
      <c r="AT16" s="14">
        <v>0.31130000000000002</v>
      </c>
      <c r="AU16" s="14">
        <v>8.0999999999999996E-3</v>
      </c>
      <c r="AV16" s="14">
        <v>29.893799999999999</v>
      </c>
      <c r="AW16" s="14">
        <v>0.66559999999999997</v>
      </c>
      <c r="AX16" s="14">
        <v>0.37480000000000002</v>
      </c>
      <c r="AY16" s="14">
        <v>8.3000000000000001E-3</v>
      </c>
      <c r="AZ16" s="14">
        <v>4.4302033992755632E-2</v>
      </c>
      <c r="BA16" s="14">
        <v>1.2039832958560874</v>
      </c>
      <c r="BB16" s="14">
        <v>9.2552106106981488E-2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0.29501875</v>
      </c>
      <c r="BH16" s="16">
        <f>DSTDEV(PlotSort,"PhxRed",$BI$31:$BI$32)/SQRT($BF16)</f>
        <v>1.0658706217415251E-2</v>
      </c>
      <c r="BI16" s="16">
        <f>DAVERAGE(PlotSort,"PhxRedEdge",$BI$31:$BI$32)</f>
        <v>0.32086249999999999</v>
      </c>
      <c r="BJ16" s="16">
        <f>DSTDEV(PlotSort,"PhxRedEdge",$BI$31:$BI$32)/SQRT($BF16)</f>
        <v>1.1699906961880793E-2</v>
      </c>
      <c r="BK16" s="16">
        <f>DAVERAGE(PlotSort,"TMRed",$BI$31:$BI$32)</f>
        <v>0.29036250000000002</v>
      </c>
      <c r="BL16" s="16">
        <f>DSTDEV(PlotSort,"TMRed",$BI$31:$BI$32)/SQRT($BF16)</f>
        <v>1.0527760425813866E-2</v>
      </c>
      <c r="BM16" s="16">
        <f>DAVERAGE(PlotSort,"TMNIR",$BI$31:$BI$32)</f>
        <v>0.35069375000000003</v>
      </c>
      <c r="BN16" s="16">
        <f>DSTDEV(PlotSort,"TMNIR",$BI$31:$BI$32)/SQRT($BF16)</f>
        <v>1.4214864487424168E-2</v>
      </c>
      <c r="BO16" s="16">
        <f>DAVERAGE(PlotSort,"NRR",$BI$31:$BI$32)</f>
        <v>4.2537407806543408E-2</v>
      </c>
      <c r="BP16" s="16">
        <f>DSTDEV(PlotSort,"NRR",$BI$31:$BI$32)/SQRT($BF16)</f>
        <v>3.6326212307049486E-3</v>
      </c>
      <c r="BQ16" s="16">
        <f>DAVERAGE(PlotSort,"rvi",$BI$31:$BI$32)</f>
        <v>1.2035929499587015</v>
      </c>
      <c r="BR16" s="16">
        <f>DSTDEV(PlotSort,"rvi",$BI$31:$BI$32)/SQRT($BF16)</f>
        <v>8.7329535930405419E-3</v>
      </c>
      <c r="BS16" s="17">
        <f>DAVERAGE(PlotSort,"ndvi",$BI$31:$BI$32)</f>
        <v>9.2170206909040583E-2</v>
      </c>
      <c r="BT16" s="16">
        <f>DSTDEV(PlotSort,"ndvi",$BI$31:$BI$32)/SQRT($BF16)</f>
        <v>3.7208619167560129E-3</v>
      </c>
    </row>
    <row r="17" spans="2:72" ht="13.5" customHeight="1" x14ac:dyDescent="0.2">
      <c r="B17" s="12">
        <v>136</v>
      </c>
      <c r="C17" s="12">
        <v>8.984</v>
      </c>
      <c r="D17" s="12">
        <v>136.37432999999999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27</v>
      </c>
      <c r="Q17" s="12">
        <v>0.4</v>
      </c>
      <c r="R17" s="12">
        <v>3.16</v>
      </c>
      <c r="S17" s="12">
        <v>47.64</v>
      </c>
      <c r="T17" s="12">
        <v>93.7</v>
      </c>
      <c r="U17" s="12">
        <v>2</v>
      </c>
      <c r="V17" s="12">
        <v>0</v>
      </c>
      <c r="W17" s="12">
        <v>1</v>
      </c>
      <c r="X17" s="12">
        <v>0</v>
      </c>
      <c r="Y17" s="12">
        <v>0</v>
      </c>
      <c r="Z17" s="12">
        <v>3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5.3067000000000002</v>
      </c>
      <c r="AK17" s="12">
        <v>6.7400000000000002E-2</v>
      </c>
      <c r="AL17" s="14">
        <v>0.18229999999999999</v>
      </c>
      <c r="AM17" s="14">
        <v>2.3E-3</v>
      </c>
      <c r="AN17" s="14">
        <v>2.4287999999999998</v>
      </c>
      <c r="AO17" s="14">
        <v>3.5999999999999997E-2</v>
      </c>
      <c r="AP17" s="14">
        <v>0.19570000000000001</v>
      </c>
      <c r="AQ17" s="14">
        <v>2.8999999999999998E-3</v>
      </c>
      <c r="AR17" s="14">
        <v>9.7508999999999997</v>
      </c>
      <c r="AS17" s="14">
        <v>5.5899999999999998E-2</v>
      </c>
      <c r="AT17" s="14">
        <v>0.17710000000000001</v>
      </c>
      <c r="AU17" s="14">
        <v>1E-3</v>
      </c>
      <c r="AV17" s="14">
        <v>15.4107</v>
      </c>
      <c r="AW17" s="14">
        <v>0.1726</v>
      </c>
      <c r="AX17" s="14">
        <v>0.19359999999999999</v>
      </c>
      <c r="AY17" s="14">
        <v>2.2000000000000001E-3</v>
      </c>
      <c r="AZ17" s="14">
        <v>-5.3942974569741037E-3</v>
      </c>
      <c r="BA17" s="14">
        <v>1.0931677018633539</v>
      </c>
      <c r="BB17" s="14">
        <v>4.451038575667652E-2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0.27571875000000001</v>
      </c>
      <c r="BH17" s="16">
        <f>DSTDEV(PlotSort,"PhxRed",$BJ$31:$BJ$32)/SQRT($BF17)</f>
        <v>1.182896788608369E-2</v>
      </c>
      <c r="BI17" s="16">
        <f>DAVERAGE(PlotSort,"PhxRedEdge",$BJ$31:$BJ$32)</f>
        <v>0.30009374999999999</v>
      </c>
      <c r="BJ17" s="16">
        <f>DSTDEV(PlotSort,"PhxRedEdge",$BJ$31:$BJ$32)/SQRT($BF17)</f>
        <v>1.3075869553621817E-2</v>
      </c>
      <c r="BK17" s="16">
        <f>DAVERAGE(PlotSort,"TMRed",$BJ$31:$BJ$32)</f>
        <v>0.27210624999999999</v>
      </c>
      <c r="BL17" s="16">
        <f>DSTDEV(PlotSort,"TMRed",$BJ$31:$BJ$32)/SQRT($BF17)</f>
        <v>1.1722540875737377E-2</v>
      </c>
      <c r="BM17" s="16">
        <f>DAVERAGE(PlotSort,"TMNIR",$BJ$31:$BJ$32)</f>
        <v>0.32724375</v>
      </c>
      <c r="BN17" s="16">
        <f>DSTDEV(PlotSort,"TMNIR",$BJ$31:$BJ$32)/SQRT($BF17)</f>
        <v>1.6260573931547836E-2</v>
      </c>
      <c r="BO17" s="16">
        <f>DAVERAGE(PlotSort,"NRR",$BJ$31:$BJ$32)</f>
        <v>3.9509268733268557E-2</v>
      </c>
      <c r="BP17" s="16">
        <f>DSTDEV(PlotSort,"NRR",$BJ$31:$BJ$32)/SQRT($BF17)</f>
        <v>4.6126883066907312E-3</v>
      </c>
      <c r="BQ17" s="16">
        <f>DAVERAGE(PlotSort,"rvi",$BJ$31:$BJ$32)</f>
        <v>1.1941500857256575</v>
      </c>
      <c r="BR17" s="16">
        <f>DSTDEV(PlotSort,"rvi",$BJ$31:$BJ$32)/SQRT($BF17)</f>
        <v>1.1945778164870465E-2</v>
      </c>
      <c r="BS17" s="17">
        <f>DAVERAGE(PlotSort,"ndvi",$BJ$31:$BJ$32)</f>
        <v>8.7959331975881239E-2</v>
      </c>
      <c r="BT17" s="16">
        <f>DSTDEV(PlotSort,"ndvi",$BJ$31:$BJ$32)/SQRT($BF17)</f>
        <v>5.1535538978182025E-3</v>
      </c>
    </row>
    <row r="18" spans="2:72" ht="13.5" customHeight="1" x14ac:dyDescent="0.2">
      <c r="B18" s="12">
        <v>136</v>
      </c>
      <c r="C18" s="12">
        <v>9.0619999999999994</v>
      </c>
      <c r="D18" s="12">
        <v>136.37757999999999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27</v>
      </c>
      <c r="Q18" s="12">
        <v>0.4</v>
      </c>
      <c r="R18" s="12">
        <v>3.16</v>
      </c>
      <c r="S18" s="12">
        <v>46.66</v>
      </c>
      <c r="T18" s="12">
        <v>94.41</v>
      </c>
      <c r="U18" s="12">
        <v>2</v>
      </c>
      <c r="V18" s="12">
        <v>0</v>
      </c>
      <c r="W18" s="12">
        <v>1</v>
      </c>
      <c r="X18" s="12">
        <v>0</v>
      </c>
      <c r="Y18" s="12">
        <v>0</v>
      </c>
      <c r="Z18" s="12">
        <v>3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8.8851999999999993</v>
      </c>
      <c r="AK18" s="12">
        <v>3.1300000000000001E-2</v>
      </c>
      <c r="AL18" s="14">
        <v>0.29920000000000002</v>
      </c>
      <c r="AM18" s="14">
        <v>1.1000000000000001E-3</v>
      </c>
      <c r="AN18" s="14">
        <v>4.1787999999999998</v>
      </c>
      <c r="AO18" s="14">
        <v>8.3999999999999995E-3</v>
      </c>
      <c r="AP18" s="14">
        <v>0.32950000000000002</v>
      </c>
      <c r="AQ18" s="14">
        <v>6.9999999999999999E-4</v>
      </c>
      <c r="AR18" s="14">
        <v>16.7026</v>
      </c>
      <c r="AS18" s="14">
        <v>0.1158</v>
      </c>
      <c r="AT18" s="14">
        <v>0.29730000000000001</v>
      </c>
      <c r="AU18" s="14">
        <v>2.0999999999999999E-3</v>
      </c>
      <c r="AV18" s="14">
        <v>29.656600000000001</v>
      </c>
      <c r="AW18" s="14">
        <v>4.1599999999999998E-2</v>
      </c>
      <c r="AX18" s="14">
        <v>0.36570000000000003</v>
      </c>
      <c r="AY18" s="14">
        <v>5.0000000000000001E-4</v>
      </c>
      <c r="AZ18" s="14">
        <v>5.2071346375143858E-2</v>
      </c>
      <c r="BA18" s="14">
        <v>1.2300706357214934</v>
      </c>
      <c r="BB18" s="14">
        <v>0.10316742081447966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0.28736875000000006</v>
      </c>
      <c r="BH18" s="16">
        <f>DSTDEV(PlotSort,"PhxRed",$BH$35:$BH$36)/SQRT($BF18)</f>
        <v>1.0272490442722755E-2</v>
      </c>
      <c r="BI18" s="16">
        <f>DAVERAGE(PlotSort,"PhxRedEdge",$BH$35:$BH$36)</f>
        <v>0.31335625</v>
      </c>
      <c r="BJ18" s="16">
        <f>DSTDEV(PlotSort,"PhxRedEdge",$BH$35:$BH$36)/SQRT($BF18)</f>
        <v>1.1475796881371686E-2</v>
      </c>
      <c r="BK18" s="16">
        <f>DAVERAGE(PlotSort,"TMRed",$BH$35:$BH$36)</f>
        <v>0.28440624999999997</v>
      </c>
      <c r="BL18" s="16">
        <f>DSTDEV(PlotSort,"TMRed",$BH$35:$BH$36)/SQRT($BF18)</f>
        <v>1.0407799434198436E-2</v>
      </c>
      <c r="BM18" s="16">
        <f>DAVERAGE(PlotSort,"TMNIR",$BH$35:$BH$36)</f>
        <v>0.34397500000000003</v>
      </c>
      <c r="BN18" s="16">
        <f>DSTDEV(PlotSort,"TMNIR",$BH$35:$BH$36)/SQRT($BF18)</f>
        <v>1.4509670625712552E-2</v>
      </c>
      <c r="BO18" s="16">
        <f>DAVERAGE(PlotSort,"NRR",$BH$35:$BH$36)</f>
        <v>4.3954632084502877E-2</v>
      </c>
      <c r="BP18" s="16">
        <f>DSTDEV(PlotSort,"NRR",$BH$35:$BH$36)/SQRT($BF18)</f>
        <v>4.6342336106931208E-3</v>
      </c>
      <c r="BQ18" s="16">
        <f>DAVERAGE(PlotSort,"rvi",$BH$35:$BH$36)</f>
        <v>1.2038989733798524</v>
      </c>
      <c r="BR18" s="16">
        <f>DSTDEV(PlotSort,"rvi",$BH$35:$BH$36)/SQRT($BF18)</f>
        <v>1.1067713650988761E-2</v>
      </c>
      <c r="BS18" s="17">
        <f>DAVERAGE(PlotSort,"ndvi",$BH$35:$BH$36)</f>
        <v>9.2160434327578297E-2</v>
      </c>
      <c r="BT18" s="16">
        <f>DSTDEV(PlotSort,"ndvi",$BH$35:$BH$36)/SQRT($BF18)</f>
        <v>4.7391473474596955E-3</v>
      </c>
    </row>
    <row r="19" spans="2:72" ht="13.5" customHeight="1" x14ac:dyDescent="0.2">
      <c r="B19" s="12">
        <v>136</v>
      </c>
      <c r="C19" s="12">
        <v>9.08</v>
      </c>
      <c r="D19" s="12">
        <v>136.37833000000001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27</v>
      </c>
      <c r="Q19" s="12">
        <v>0.4</v>
      </c>
      <c r="R19" s="12">
        <v>3.16</v>
      </c>
      <c r="S19" s="12">
        <v>46.44</v>
      </c>
      <c r="T19" s="12">
        <v>94.57</v>
      </c>
      <c r="U19" s="12">
        <v>2</v>
      </c>
      <c r="V19" s="12">
        <v>0</v>
      </c>
      <c r="W19" s="12">
        <v>1</v>
      </c>
      <c r="X19" s="12">
        <v>0</v>
      </c>
      <c r="Y19" s="12">
        <v>0</v>
      </c>
      <c r="Z19" s="12">
        <v>3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9.1145999999999994</v>
      </c>
      <c r="AK19" s="12">
        <v>0.19289999999999999</v>
      </c>
      <c r="AL19" s="14">
        <v>0.30559999999999998</v>
      </c>
      <c r="AM19" s="14">
        <v>6.4999999999999997E-3</v>
      </c>
      <c r="AN19" s="14">
        <v>4.2176999999999998</v>
      </c>
      <c r="AO19" s="14">
        <v>7.9500000000000001E-2</v>
      </c>
      <c r="AP19" s="14">
        <v>0.33100000000000002</v>
      </c>
      <c r="AQ19" s="14">
        <v>6.1999999999999998E-3</v>
      </c>
      <c r="AR19" s="14">
        <v>17.108899999999998</v>
      </c>
      <c r="AS19" s="14">
        <v>0.50780000000000003</v>
      </c>
      <c r="AT19" s="14">
        <v>0.30309999999999998</v>
      </c>
      <c r="AU19" s="14">
        <v>8.9999999999999993E-3</v>
      </c>
      <c r="AV19" s="14">
        <v>29.854199999999999</v>
      </c>
      <c r="AW19" s="14">
        <v>0.70509999999999995</v>
      </c>
      <c r="AX19" s="14">
        <v>0.36659999999999998</v>
      </c>
      <c r="AY19" s="14">
        <v>8.6999999999999994E-3</v>
      </c>
      <c r="AZ19" s="14">
        <v>5.103211009174307E-2</v>
      </c>
      <c r="BA19" s="14">
        <v>1.2095018145826459</v>
      </c>
      <c r="BB19" s="14">
        <v>9.481857548155892E-2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0.28336875000000006</v>
      </c>
      <c r="BH19" s="16">
        <f>DSTDEV(PlotSort,"PhxRed",$BI$35:$BI$36)/SQRT($BF19)</f>
        <v>1.3959676210279029E-2</v>
      </c>
      <c r="BI19" s="16">
        <f>DAVERAGE(PlotSort,"PhxRedEdge",$BI$35:$BI$36)</f>
        <v>0.30759999999999998</v>
      </c>
      <c r="BJ19" s="16">
        <f>DSTDEV(PlotSort,"PhxRedEdge",$BI$35:$BI$36)/SQRT($BF19)</f>
        <v>1.5237795662977852E-2</v>
      </c>
      <c r="BK19" s="16">
        <f>DAVERAGE(PlotSort,"TMRed",$BI$35:$BI$36)</f>
        <v>0.27806250000000005</v>
      </c>
      <c r="BL19" s="16">
        <f>DSTDEV(PlotSort,"TMRed",$BI$35:$BI$36)/SQRT($BF19)</f>
        <v>1.3566582334913885E-2</v>
      </c>
      <c r="BM19" s="16">
        <f>DAVERAGE(PlotSort,"TMNIR",$BI$35:$BI$36)</f>
        <v>0.33396249999999994</v>
      </c>
      <c r="BN19" s="16">
        <f>DSTDEV(PlotSort,"TMNIR",$BI$35:$BI$36)/SQRT($BF19)</f>
        <v>1.8358324349369969E-2</v>
      </c>
      <c r="BO19" s="16">
        <f>DAVERAGE(PlotSort,"NRR",$BI$35:$BI$36)</f>
        <v>3.8092044455309101E-2</v>
      </c>
      <c r="BP19" s="16">
        <f>DSTDEV(PlotSort,"NRR",$BI$35:$BI$36)/SQRT($BF19)</f>
        <v>4.1804213145183707E-3</v>
      </c>
      <c r="BQ19" s="16">
        <f>DAVERAGE(PlotSort,"rvi",$BI$35:$BI$36)</f>
        <v>1.1938440623045068</v>
      </c>
      <c r="BR19" s="16">
        <f>DSTDEV(PlotSort,"rvi",$BI$35:$BI$36)/SQRT($BF19)</f>
        <v>1.1478215361848431E-2</v>
      </c>
      <c r="BS19" s="17">
        <f>DAVERAGE(PlotSort,"ndvi",$BI$35:$BI$36)</f>
        <v>8.7969104557343539E-2</v>
      </c>
      <c r="BT19" s="16">
        <f>DSTDEV(PlotSort,"ndvi",$BI$35:$BI$36)/SQRT($BF19)</f>
        <v>4.9587969434906551E-3</v>
      </c>
    </row>
    <row r="20" spans="2:72" ht="13.5" customHeight="1" x14ac:dyDescent="0.2">
      <c r="B20" s="12">
        <v>136</v>
      </c>
      <c r="C20" s="12">
        <v>9.0869999999999997</v>
      </c>
      <c r="D20" s="12">
        <v>136.37862000000001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27</v>
      </c>
      <c r="Q20" s="12">
        <v>0.4</v>
      </c>
      <c r="R20" s="12">
        <v>3.16</v>
      </c>
      <c r="S20" s="12">
        <v>46.35</v>
      </c>
      <c r="T20" s="12">
        <v>94.63</v>
      </c>
      <c r="U20" s="12">
        <v>2</v>
      </c>
      <c r="V20" s="12">
        <v>0</v>
      </c>
      <c r="W20" s="12">
        <v>1</v>
      </c>
      <c r="X20" s="12">
        <v>0</v>
      </c>
      <c r="Y20" s="12">
        <v>0</v>
      </c>
      <c r="Z20" s="12">
        <v>3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8.9177999999999997</v>
      </c>
      <c r="AK20" s="12">
        <v>0.2281</v>
      </c>
      <c r="AL20" s="14">
        <v>0.2984</v>
      </c>
      <c r="AM20" s="14">
        <v>7.6E-3</v>
      </c>
      <c r="AN20" s="14">
        <v>4.1483999999999996</v>
      </c>
      <c r="AO20" s="14">
        <v>0.13139999999999999</v>
      </c>
      <c r="AP20" s="14">
        <v>0.32490000000000002</v>
      </c>
      <c r="AQ20" s="14">
        <v>1.03E-2</v>
      </c>
      <c r="AR20" s="14">
        <v>16.739699999999999</v>
      </c>
      <c r="AS20" s="14">
        <v>0.37009999999999998</v>
      </c>
      <c r="AT20" s="14">
        <v>0.29599999999999999</v>
      </c>
      <c r="AU20" s="14">
        <v>6.4999999999999997E-3</v>
      </c>
      <c r="AV20" s="14">
        <v>29.425799999999999</v>
      </c>
      <c r="AW20" s="14">
        <v>0.82579999999999998</v>
      </c>
      <c r="AX20" s="14">
        <v>0.36070000000000002</v>
      </c>
      <c r="AY20" s="14">
        <v>1.01E-2</v>
      </c>
      <c r="AZ20" s="14">
        <v>5.221703617269545E-2</v>
      </c>
      <c r="BA20" s="14">
        <v>1.2185810810810813</v>
      </c>
      <c r="BB20" s="14">
        <v>9.8522917618395045E-2</v>
      </c>
      <c r="BC20" s="15"/>
    </row>
    <row r="21" spans="2:72" ht="13.5" customHeight="1" x14ac:dyDescent="0.2">
      <c r="B21" s="12">
        <v>136</v>
      </c>
      <c r="C21" s="12">
        <v>9.0960000000000001</v>
      </c>
      <c r="D21" s="12">
        <v>136.37899999999999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27</v>
      </c>
      <c r="Q21" s="12">
        <v>0.4</v>
      </c>
      <c r="R21" s="12">
        <v>3.16</v>
      </c>
      <c r="S21" s="12">
        <v>46.23</v>
      </c>
      <c r="T21" s="12">
        <v>94.72</v>
      </c>
      <c r="U21" s="12">
        <v>2</v>
      </c>
      <c r="V21" s="12">
        <v>0</v>
      </c>
      <c r="W21" s="12">
        <v>1</v>
      </c>
      <c r="X21" s="12">
        <v>0</v>
      </c>
      <c r="Y21" s="12">
        <v>0</v>
      </c>
      <c r="Z21" s="12">
        <v>3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8.6270000000000007</v>
      </c>
      <c r="AK21" s="12">
        <v>0.20610000000000001</v>
      </c>
      <c r="AL21" s="14">
        <v>0.28810000000000002</v>
      </c>
      <c r="AM21" s="14">
        <v>6.8999999999999999E-3</v>
      </c>
      <c r="AN21" s="14">
        <v>4.0646000000000004</v>
      </c>
      <c r="AO21" s="14">
        <v>4.3900000000000002E-2</v>
      </c>
      <c r="AP21" s="14">
        <v>0.31759999999999999</v>
      </c>
      <c r="AQ21" s="14">
        <v>3.3999999999999998E-3</v>
      </c>
      <c r="AR21" s="14">
        <v>16.101400000000002</v>
      </c>
      <c r="AS21" s="14">
        <v>0.29139999999999999</v>
      </c>
      <c r="AT21" s="14">
        <v>0.28410000000000002</v>
      </c>
      <c r="AU21" s="14">
        <v>5.1000000000000004E-3</v>
      </c>
      <c r="AV21" s="14">
        <v>28.872499999999999</v>
      </c>
      <c r="AW21" s="14">
        <v>1.46E-2</v>
      </c>
      <c r="AX21" s="14">
        <v>0.35320000000000001</v>
      </c>
      <c r="AY21" s="14">
        <v>2.0000000000000001E-4</v>
      </c>
      <c r="AZ21" s="14">
        <v>5.3070960047704258E-2</v>
      </c>
      <c r="BA21" s="14">
        <v>1.2432242168250616</v>
      </c>
      <c r="BB21" s="14">
        <v>0.10842617291699357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0.2399</v>
      </c>
      <c r="BH21" s="21">
        <v>0</v>
      </c>
      <c r="BI21" s="20">
        <f>AVERAGE(AP50)</f>
        <v>0.2616</v>
      </c>
      <c r="BJ21" s="21">
        <v>0</v>
      </c>
      <c r="BK21" s="20">
        <f>AVERAGE(AT50)</f>
        <v>0.23860000000000001</v>
      </c>
      <c r="BL21" s="21">
        <v>0</v>
      </c>
      <c r="BM21" s="20">
        <f>AVERAGE(AX50)</f>
        <v>0.30199999999999999</v>
      </c>
      <c r="BN21" s="21">
        <v>0</v>
      </c>
      <c r="BO21" s="20">
        <f>AVERAGE(AZ50)</f>
        <v>7.1682044002838882E-2</v>
      </c>
      <c r="BP21" s="21">
        <v>0</v>
      </c>
      <c r="BQ21" s="20">
        <f>AVERAGE(BA50)</f>
        <v>1.2657166806370495</v>
      </c>
      <c r="BR21" s="21">
        <v>0</v>
      </c>
      <c r="BS21" s="22">
        <f>AVERAGE(BB50)</f>
        <v>0.11727709951905288</v>
      </c>
      <c r="BT21" s="21">
        <v>0</v>
      </c>
    </row>
    <row r="22" spans="2:72" ht="13.5" customHeight="1" x14ac:dyDescent="0.2">
      <c r="B22" s="12">
        <v>136</v>
      </c>
      <c r="C22" s="12">
        <v>9.1039999999999992</v>
      </c>
      <c r="D22" s="12">
        <v>136.37933000000001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27</v>
      </c>
      <c r="Q22" s="12">
        <v>0.4</v>
      </c>
      <c r="R22" s="12">
        <v>3.16</v>
      </c>
      <c r="S22" s="12">
        <v>46.13</v>
      </c>
      <c r="T22" s="12">
        <v>94.79</v>
      </c>
      <c r="U22" s="12">
        <v>2</v>
      </c>
      <c r="V22" s="12">
        <v>0</v>
      </c>
      <c r="W22" s="12">
        <v>1</v>
      </c>
      <c r="X22" s="12">
        <v>0</v>
      </c>
      <c r="Y22" s="12">
        <v>0</v>
      </c>
      <c r="Z22" s="12">
        <v>3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8.7075999999999993</v>
      </c>
      <c r="AK22" s="12">
        <v>2.0000000000000001E-4</v>
      </c>
      <c r="AL22" s="14">
        <v>0.29020000000000001</v>
      </c>
      <c r="AM22" s="14">
        <v>0</v>
      </c>
      <c r="AN22" s="14">
        <v>4.0667999999999997</v>
      </c>
      <c r="AO22" s="14">
        <v>2.2200000000000001E-2</v>
      </c>
      <c r="AP22" s="14">
        <v>0.317</v>
      </c>
      <c r="AQ22" s="14">
        <v>1.6999999999999999E-3</v>
      </c>
      <c r="AR22" s="14">
        <v>16.335599999999999</v>
      </c>
      <c r="AS22" s="14">
        <v>1.8E-3</v>
      </c>
      <c r="AT22" s="14">
        <v>0.28760000000000002</v>
      </c>
      <c r="AU22" s="14">
        <v>0</v>
      </c>
      <c r="AV22" s="14">
        <v>28.803799999999999</v>
      </c>
      <c r="AW22" s="14">
        <v>0.11650000000000001</v>
      </c>
      <c r="AX22" s="14">
        <v>0.35170000000000001</v>
      </c>
      <c r="AY22" s="14">
        <v>1.4E-3</v>
      </c>
      <c r="AZ22" s="14">
        <v>5.1891730222820405E-2</v>
      </c>
      <c r="BA22" s="14">
        <v>1.2228789986091793</v>
      </c>
      <c r="BB22" s="14">
        <v>0.10026591584545595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0.28270000000000001</v>
      </c>
      <c r="BH22" s="21">
        <v>0</v>
      </c>
      <c r="BI22" s="20">
        <f>AVERAGE(AP48)</f>
        <v>0.30480000000000002</v>
      </c>
      <c r="BJ22" s="21">
        <v>0</v>
      </c>
      <c r="BK22" s="20">
        <f>AVERAGE(AT48)</f>
        <v>0.27810000000000001</v>
      </c>
      <c r="BL22" s="21">
        <v>0</v>
      </c>
      <c r="BM22" s="20">
        <f>AVERAGE(AX48)</f>
        <v>0.3397</v>
      </c>
      <c r="BN22" s="21">
        <v>0</v>
      </c>
      <c r="BO22" s="20">
        <f>AVERAGE(AZ48)</f>
        <v>5.4150504266873518E-2</v>
      </c>
      <c r="BP22" s="21">
        <v>0</v>
      </c>
      <c r="BQ22" s="20">
        <f>AVERAGE(BA48)</f>
        <v>1.2215030564545126</v>
      </c>
      <c r="BR22" s="21">
        <v>0</v>
      </c>
      <c r="BS22" s="22">
        <f>AVERAGE(BB48)</f>
        <v>9.9708643573972133E-2</v>
      </c>
      <c r="BT22" s="21">
        <v>0</v>
      </c>
    </row>
    <row r="23" spans="2:72" ht="13.5" customHeight="1" x14ac:dyDescent="0.2">
      <c r="B23" s="12">
        <v>136</v>
      </c>
      <c r="C23" s="12">
        <v>9.1120000000000001</v>
      </c>
      <c r="D23" s="12">
        <v>136.37967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27</v>
      </c>
      <c r="Q23" s="12">
        <v>0.4</v>
      </c>
      <c r="R23" s="12">
        <v>3.16</v>
      </c>
      <c r="S23" s="12">
        <v>46.03</v>
      </c>
      <c r="T23" s="12">
        <v>94.86</v>
      </c>
      <c r="U23" s="12">
        <v>2</v>
      </c>
      <c r="V23" s="12">
        <v>0</v>
      </c>
      <c r="W23" s="12">
        <v>1</v>
      </c>
      <c r="X23" s="12">
        <v>0</v>
      </c>
      <c r="Y23" s="12">
        <v>0</v>
      </c>
      <c r="Z23" s="12">
        <v>3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9.0042000000000009</v>
      </c>
      <c r="AK23" s="12">
        <v>9.3700000000000006E-2</v>
      </c>
      <c r="AL23" s="14">
        <v>0.29949999999999999</v>
      </c>
      <c r="AM23" s="14">
        <v>3.0999999999999999E-3</v>
      </c>
      <c r="AN23" s="14">
        <v>4.1528</v>
      </c>
      <c r="AO23" s="14">
        <v>4.0800000000000003E-2</v>
      </c>
      <c r="AP23" s="14">
        <v>0.3231</v>
      </c>
      <c r="AQ23" s="14">
        <v>3.2000000000000002E-3</v>
      </c>
      <c r="AR23" s="14">
        <v>16.965399999999999</v>
      </c>
      <c r="AS23" s="14">
        <v>0.15060000000000001</v>
      </c>
      <c r="AT23" s="14">
        <v>0.29809999999999998</v>
      </c>
      <c r="AU23" s="14">
        <v>2.5999999999999999E-3</v>
      </c>
      <c r="AV23" s="14">
        <v>29.359200000000001</v>
      </c>
      <c r="AW23" s="14">
        <v>0.30990000000000001</v>
      </c>
      <c r="AX23" s="14">
        <v>0.35780000000000001</v>
      </c>
      <c r="AY23" s="14">
        <v>3.8E-3</v>
      </c>
      <c r="AZ23" s="14">
        <v>5.0961962108973427E-2</v>
      </c>
      <c r="BA23" s="14">
        <v>1.2002683663200269</v>
      </c>
      <c r="BB23" s="14">
        <v>9.1019972556792256E-2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0.1847</v>
      </c>
      <c r="BH23" s="21">
        <v>0</v>
      </c>
      <c r="BI23" s="20">
        <f>AVERAGE(AP46)</f>
        <v>0.20680000000000001</v>
      </c>
      <c r="BJ23" s="21">
        <v>0</v>
      </c>
      <c r="BK23" s="20">
        <f>AVERAGE(AT46)</f>
        <v>0.18129999999999999</v>
      </c>
      <c r="BL23" s="21">
        <v>0</v>
      </c>
      <c r="BM23" s="20">
        <f>AVERAGE(AX46)</f>
        <v>0.23380000000000001</v>
      </c>
      <c r="BN23" s="21">
        <v>0</v>
      </c>
      <c r="BO23" s="20">
        <f>AVERAGE(AZ46)</f>
        <v>6.128007262823422E-2</v>
      </c>
      <c r="BP23" s="21">
        <v>0</v>
      </c>
      <c r="BQ23" s="20">
        <f>AVERAGE(BA46)</f>
        <v>1.2895752895752897</v>
      </c>
      <c r="BR23" s="21">
        <v>0</v>
      </c>
      <c r="BS23" s="22">
        <f>AVERAGE(BB46)</f>
        <v>0.12647554806070829</v>
      </c>
      <c r="BT23" s="21">
        <v>0</v>
      </c>
    </row>
    <row r="24" spans="2:72" ht="13.5" customHeight="1" x14ac:dyDescent="0.2">
      <c r="B24" s="12">
        <v>136</v>
      </c>
      <c r="C24" s="12">
        <v>9.1199999999999992</v>
      </c>
      <c r="D24" s="12">
        <v>136.38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27</v>
      </c>
      <c r="Q24" s="12">
        <v>0.4</v>
      </c>
      <c r="R24" s="12">
        <v>3.16</v>
      </c>
      <c r="S24" s="12">
        <v>45.93</v>
      </c>
      <c r="T24" s="12">
        <v>94.94</v>
      </c>
      <c r="U24" s="12">
        <v>2</v>
      </c>
      <c r="V24" s="12">
        <v>0</v>
      </c>
      <c r="W24" s="12">
        <v>1</v>
      </c>
      <c r="X24" s="12">
        <v>0</v>
      </c>
      <c r="Y24" s="12">
        <v>0</v>
      </c>
      <c r="Z24" s="12">
        <v>3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9.1808999999999994</v>
      </c>
      <c r="AK24" s="12">
        <v>5.5999999999999999E-3</v>
      </c>
      <c r="AL24" s="14">
        <v>0.30470000000000003</v>
      </c>
      <c r="AM24" s="14">
        <v>2.0000000000000001E-4</v>
      </c>
      <c r="AN24" s="14">
        <v>4.2519999999999998</v>
      </c>
      <c r="AO24" s="14">
        <v>2.2000000000000001E-3</v>
      </c>
      <c r="AP24" s="14">
        <v>0.3301</v>
      </c>
      <c r="AQ24" s="14">
        <v>2.0000000000000001E-4</v>
      </c>
      <c r="AR24" s="14">
        <v>17.3932</v>
      </c>
      <c r="AS24" s="14">
        <v>0.14660000000000001</v>
      </c>
      <c r="AT24" s="14">
        <v>0.30499999999999999</v>
      </c>
      <c r="AU24" s="14">
        <v>2.5999999999999999E-3</v>
      </c>
      <c r="AV24" s="14">
        <v>30.128799999999998</v>
      </c>
      <c r="AW24" s="14">
        <v>0.25169999999999998</v>
      </c>
      <c r="AX24" s="14">
        <v>0.36649999999999999</v>
      </c>
      <c r="AY24" s="14">
        <v>3.0999999999999999E-3</v>
      </c>
      <c r="AZ24" s="14">
        <v>5.2253804191788669E-2</v>
      </c>
      <c r="BA24" s="14">
        <v>1.201639344262295</v>
      </c>
      <c r="BB24" s="14">
        <v>9.1586001489203275E-2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0.69000000000000006</v>
      </c>
      <c r="BH24" s="26">
        <v>0</v>
      </c>
      <c r="BI24" s="25">
        <f>AVERAGE(AP51)</f>
        <v>0.67749999999999999</v>
      </c>
      <c r="BJ24" s="26">
        <v>0</v>
      </c>
      <c r="BK24" s="25">
        <f>AVERAGE(AT51)</f>
        <v>0.69279999999999997</v>
      </c>
      <c r="BL24" s="26">
        <v>0</v>
      </c>
      <c r="BM24" s="25">
        <f>AVERAGE(AX51)</f>
        <v>0.65949999999999998</v>
      </c>
      <c r="BN24" s="26">
        <v>0</v>
      </c>
      <c r="BO24" s="25">
        <f>AVERAGE(AZ51)</f>
        <v>-1.3462976813762167E-2</v>
      </c>
      <c r="BP24" s="26">
        <v>0</v>
      </c>
      <c r="BQ24" s="25">
        <f>AVERAGE(BA51)</f>
        <v>0.95193418013856812</v>
      </c>
      <c r="BR24" s="26">
        <v>0</v>
      </c>
      <c r="BS24" s="25">
        <f>AVERAGE(BB51)</f>
        <v>-2.4624713451157285E-2</v>
      </c>
      <c r="BT24" s="26">
        <v>0</v>
      </c>
    </row>
    <row r="25" spans="2:72" ht="13.5" customHeight="1" x14ac:dyDescent="0.2">
      <c r="B25" s="12">
        <v>136</v>
      </c>
      <c r="C25" s="12">
        <v>9.1460000000000008</v>
      </c>
      <c r="D25" s="12">
        <v>136.38108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27</v>
      </c>
      <c r="Q25" s="12">
        <v>0.4</v>
      </c>
      <c r="R25" s="12">
        <v>3.16</v>
      </c>
      <c r="S25" s="12">
        <v>45.61</v>
      </c>
      <c r="T25" s="12">
        <v>95.18</v>
      </c>
      <c r="U25" s="12">
        <v>2</v>
      </c>
      <c r="V25" s="12">
        <v>0</v>
      </c>
      <c r="W25" s="12">
        <v>1</v>
      </c>
      <c r="X25" s="12">
        <v>0</v>
      </c>
      <c r="Y25" s="12">
        <v>0</v>
      </c>
      <c r="Z25" s="12">
        <v>3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5.6440999999999999</v>
      </c>
      <c r="AK25" s="12">
        <v>4.7500000000000001E-2</v>
      </c>
      <c r="AL25" s="14">
        <v>0.1862</v>
      </c>
      <c r="AM25" s="14">
        <v>1.6000000000000001E-3</v>
      </c>
      <c r="AN25" s="14">
        <v>2.5960999999999999</v>
      </c>
      <c r="AO25" s="14">
        <v>5.4800000000000001E-2</v>
      </c>
      <c r="AP25" s="14">
        <v>0.2001</v>
      </c>
      <c r="AQ25" s="14">
        <v>4.1999999999999997E-3</v>
      </c>
      <c r="AR25" s="14">
        <v>10.469200000000001</v>
      </c>
      <c r="AS25" s="14">
        <v>5.8999999999999997E-2</v>
      </c>
      <c r="AT25" s="14">
        <v>0.18240000000000001</v>
      </c>
      <c r="AU25" s="14">
        <v>1E-3</v>
      </c>
      <c r="AV25" s="14">
        <v>16.540199999999999</v>
      </c>
      <c r="AW25" s="14">
        <v>0.42430000000000001</v>
      </c>
      <c r="AX25" s="14">
        <v>0.2</v>
      </c>
      <c r="AY25" s="14">
        <v>5.1000000000000004E-3</v>
      </c>
      <c r="AZ25" s="14">
        <v>-2.4993751562106721E-4</v>
      </c>
      <c r="BA25" s="14">
        <v>1.0964912280701755</v>
      </c>
      <c r="BB25" s="14">
        <v>4.6025104602510469E-2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1.0029999999999999</v>
      </c>
      <c r="BH25" s="16">
        <f>STDEV(AL52:AL54)/SQRT(BF25)</f>
        <v>4.6500896048714642E-3</v>
      </c>
      <c r="BI25" s="27">
        <f>AVERAGE(AP52:AP54)</f>
        <v>1.0028333333333332</v>
      </c>
      <c r="BJ25" s="16">
        <f>STDEV(AP52:AP54)/SQRT(BF25)</f>
        <v>4.6795061467828072E-3</v>
      </c>
      <c r="BK25" s="27">
        <f>AVERAGE(AT52:AT54)</f>
        <v>1.0029999999999999</v>
      </c>
      <c r="BL25" s="16">
        <f>STDEV(AT52:AT54)/SQRT(BF25)</f>
        <v>4.6500896048714642E-3</v>
      </c>
      <c r="BM25" s="27">
        <f>AVERAGE(AX52:AX54)</f>
        <v>1.0028333333333332</v>
      </c>
      <c r="BN25" s="16">
        <f>STDEV(AX52:AX54)/SQRT(BF25)</f>
        <v>4.6795061467828072E-3</v>
      </c>
      <c r="BO25" s="27">
        <f>AVERAGE(AZ52:AZ54)</f>
        <v>0.72891172176816765</v>
      </c>
      <c r="BP25" s="16">
        <f>STDEV(AZ52:AZ54)/SQRT(BF25)</f>
        <v>9.4711623197592308E-4</v>
      </c>
      <c r="BQ25" s="27">
        <f>AVERAGE(BA52:BA54)</f>
        <v>1.4375882968024483</v>
      </c>
      <c r="BR25" s="16">
        <f>STDEV(BA52:BA54)/SQRT(BF25)</f>
        <v>6.2954017363062711E-3</v>
      </c>
      <c r="BS25" s="27">
        <f>AVERAGE(BB52:BB54)</f>
        <v>0.17950594464556036</v>
      </c>
      <c r="BT25" s="16">
        <f>STDEV(BB52:BB54)/SQRT(BF25)</f>
        <v>2.1211516716493329E-3</v>
      </c>
    </row>
    <row r="26" spans="2:72" ht="13.5" customHeight="1" x14ac:dyDescent="0.2">
      <c r="B26" s="12">
        <v>136</v>
      </c>
      <c r="C26" s="12">
        <v>9.34</v>
      </c>
      <c r="D26" s="12">
        <v>136.38917000000001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27</v>
      </c>
      <c r="Q26" s="12">
        <v>0.4</v>
      </c>
      <c r="R26" s="12">
        <v>3.16</v>
      </c>
      <c r="S26" s="12">
        <v>43.18</v>
      </c>
      <c r="T26" s="12">
        <v>97.03</v>
      </c>
      <c r="U26" s="12">
        <v>2</v>
      </c>
      <c r="V26" s="12">
        <v>0</v>
      </c>
      <c r="W26" s="12">
        <v>1</v>
      </c>
      <c r="X26" s="12">
        <v>0</v>
      </c>
      <c r="Y26" s="12">
        <v>0</v>
      </c>
      <c r="Z26" s="12">
        <v>3</v>
      </c>
      <c r="AA26" s="12">
        <v>180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10.3695</v>
      </c>
      <c r="AK26" s="12">
        <v>1.4500000000000001E-2</v>
      </c>
      <c r="AL26" s="14">
        <v>0.32779999999999998</v>
      </c>
      <c r="AM26" s="14">
        <v>5.0000000000000001E-4</v>
      </c>
      <c r="AN26" s="14">
        <v>4.8083</v>
      </c>
      <c r="AO26" s="14">
        <v>6.9999999999999999E-4</v>
      </c>
      <c r="AP26" s="14">
        <v>0.3548</v>
      </c>
      <c r="AQ26" s="14">
        <v>1E-4</v>
      </c>
      <c r="AR26" s="14">
        <v>19.195499999999999</v>
      </c>
      <c r="AS26" s="14">
        <v>0.18060000000000001</v>
      </c>
      <c r="AT26" s="14">
        <v>0.31940000000000002</v>
      </c>
      <c r="AU26" s="14">
        <v>3.0000000000000001E-3</v>
      </c>
      <c r="AV26" s="14">
        <v>33.286200000000001</v>
      </c>
      <c r="AW26" s="14">
        <v>9.3600000000000003E-2</v>
      </c>
      <c r="AX26" s="14">
        <v>0.38669999999999999</v>
      </c>
      <c r="AY26" s="14">
        <v>1.1000000000000001E-3</v>
      </c>
      <c r="AZ26" s="14">
        <v>4.302090357383679E-2</v>
      </c>
      <c r="BA26" s="14">
        <v>1.2107075767063242</v>
      </c>
      <c r="BB26" s="14">
        <v>9.5312278714063128E-2</v>
      </c>
      <c r="BC26" s="15"/>
    </row>
    <row r="27" spans="2:72" ht="13.5" customHeight="1" x14ac:dyDescent="0.2">
      <c r="B27" s="12">
        <v>136</v>
      </c>
      <c r="C27" s="12">
        <v>9.327</v>
      </c>
      <c r="D27" s="12">
        <v>136.38862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27</v>
      </c>
      <c r="Q27" s="12">
        <v>0.4</v>
      </c>
      <c r="R27" s="12">
        <v>3.16</v>
      </c>
      <c r="S27" s="12">
        <v>43.35</v>
      </c>
      <c r="T27" s="12">
        <v>96.9</v>
      </c>
      <c r="U27" s="12">
        <v>2</v>
      </c>
      <c r="V27" s="12">
        <v>0</v>
      </c>
      <c r="W27" s="12">
        <v>1</v>
      </c>
      <c r="X27" s="12">
        <v>0</v>
      </c>
      <c r="Y27" s="12">
        <v>0</v>
      </c>
      <c r="Z27" s="12">
        <v>3</v>
      </c>
      <c r="AA27" s="12">
        <v>180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9.9997000000000007</v>
      </c>
      <c r="AK27" s="12">
        <v>0.14799999999999999</v>
      </c>
      <c r="AL27" s="14">
        <v>0.317</v>
      </c>
      <c r="AM27" s="14">
        <v>4.7000000000000002E-3</v>
      </c>
      <c r="AN27" s="14">
        <v>4.6455000000000002</v>
      </c>
      <c r="AO27" s="14">
        <v>8.0799999999999997E-2</v>
      </c>
      <c r="AP27" s="14">
        <v>0.34379999999999999</v>
      </c>
      <c r="AQ27" s="14">
        <v>6.0000000000000001E-3</v>
      </c>
      <c r="AR27" s="14">
        <v>18.5214</v>
      </c>
      <c r="AS27" s="14">
        <v>0.19670000000000001</v>
      </c>
      <c r="AT27" s="14">
        <v>0.30909999999999999</v>
      </c>
      <c r="AU27" s="14">
        <v>3.3E-3</v>
      </c>
      <c r="AV27" s="14">
        <v>31.98</v>
      </c>
      <c r="AW27" s="14">
        <v>0.4098</v>
      </c>
      <c r="AX27" s="14">
        <v>0.37240000000000001</v>
      </c>
      <c r="AY27" s="14">
        <v>4.7999999999999996E-3</v>
      </c>
      <c r="AZ27" s="14">
        <v>3.993297961463281E-2</v>
      </c>
      <c r="BA27" s="14">
        <v>1.2047880944678098</v>
      </c>
      <c r="BB27" s="14">
        <v>9.288334556126196E-2</v>
      </c>
      <c r="BC27" s="15"/>
      <c r="BD27" s="28"/>
    </row>
    <row r="28" spans="2:72" ht="13.5" customHeight="1" x14ac:dyDescent="0.2">
      <c r="B28" s="12">
        <v>136</v>
      </c>
      <c r="C28" s="12">
        <v>9.3190000000000008</v>
      </c>
      <c r="D28" s="12">
        <v>136.38829000000001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27</v>
      </c>
      <c r="Q28" s="12">
        <v>0.4</v>
      </c>
      <c r="R28" s="12">
        <v>3.16</v>
      </c>
      <c r="S28" s="12">
        <v>43.45</v>
      </c>
      <c r="T28" s="12">
        <v>96.82</v>
      </c>
      <c r="U28" s="12">
        <v>2</v>
      </c>
      <c r="V28" s="12">
        <v>0</v>
      </c>
      <c r="W28" s="12">
        <v>1</v>
      </c>
      <c r="X28" s="12">
        <v>0</v>
      </c>
      <c r="Y28" s="12">
        <v>0</v>
      </c>
      <c r="Z28" s="12">
        <v>3</v>
      </c>
      <c r="AA28" s="12">
        <v>180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10.080500000000001</v>
      </c>
      <c r="AK28" s="12">
        <v>7.7100000000000002E-2</v>
      </c>
      <c r="AL28" s="14">
        <v>0.3201</v>
      </c>
      <c r="AM28" s="14">
        <v>2.3999999999999998E-3</v>
      </c>
      <c r="AN28" s="14">
        <v>4.6810999999999998</v>
      </c>
      <c r="AO28" s="14">
        <v>4.1300000000000003E-2</v>
      </c>
      <c r="AP28" s="14">
        <v>0.34699999999999998</v>
      </c>
      <c r="AQ28" s="14">
        <v>3.0999999999999999E-3</v>
      </c>
      <c r="AR28" s="14">
        <v>18.695799999999998</v>
      </c>
      <c r="AS28" s="14">
        <v>9.1200000000000003E-2</v>
      </c>
      <c r="AT28" s="14">
        <v>0.31259999999999999</v>
      </c>
      <c r="AU28" s="14">
        <v>1.5E-3</v>
      </c>
      <c r="AV28" s="14">
        <v>32.398099999999999</v>
      </c>
      <c r="AW28" s="14">
        <v>0.24540000000000001</v>
      </c>
      <c r="AX28" s="14">
        <v>0.37790000000000001</v>
      </c>
      <c r="AY28" s="14">
        <v>2.8999999999999998E-3</v>
      </c>
      <c r="AZ28" s="14">
        <v>4.2626569181956182E-2</v>
      </c>
      <c r="BA28" s="14">
        <v>1.2088931541906591</v>
      </c>
      <c r="BB28" s="14">
        <v>9.456915278783494E-2</v>
      </c>
      <c r="BC28" s="15"/>
      <c r="BD28" s="28"/>
    </row>
    <row r="29" spans="2:72" ht="13.5" customHeight="1" x14ac:dyDescent="0.2">
      <c r="B29" s="12">
        <v>136</v>
      </c>
      <c r="C29" s="12">
        <v>9.3000000000000007</v>
      </c>
      <c r="D29" s="12">
        <v>136.38749999999999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27</v>
      </c>
      <c r="Q29" s="12">
        <v>0.4</v>
      </c>
      <c r="R29" s="12">
        <v>3.16</v>
      </c>
      <c r="S29" s="12">
        <v>43.68</v>
      </c>
      <c r="T29" s="12">
        <v>96.64</v>
      </c>
      <c r="U29" s="12">
        <v>2</v>
      </c>
      <c r="V29" s="12">
        <v>0</v>
      </c>
      <c r="W29" s="12">
        <v>1</v>
      </c>
      <c r="X29" s="12">
        <v>0</v>
      </c>
      <c r="Y29" s="12">
        <v>0</v>
      </c>
      <c r="Z29" s="12">
        <v>3</v>
      </c>
      <c r="AA29" s="12">
        <v>180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10.0304</v>
      </c>
      <c r="AK29" s="12">
        <v>3.0499999999999999E-2</v>
      </c>
      <c r="AL29" s="14">
        <v>0.31979999999999997</v>
      </c>
      <c r="AM29" s="14">
        <v>1E-3</v>
      </c>
      <c r="AN29" s="14">
        <v>4.6582999999999997</v>
      </c>
      <c r="AO29" s="14">
        <v>3.2199999999999999E-2</v>
      </c>
      <c r="AP29" s="14">
        <v>0.34670000000000001</v>
      </c>
      <c r="AQ29" s="14">
        <v>2.3999999999999998E-3</v>
      </c>
      <c r="AR29" s="14">
        <v>18.635899999999999</v>
      </c>
      <c r="AS29" s="14">
        <v>0.18149999999999999</v>
      </c>
      <c r="AT29" s="14">
        <v>0.313</v>
      </c>
      <c r="AU29" s="14">
        <v>3.0000000000000001E-3</v>
      </c>
      <c r="AV29" s="14">
        <v>32.24</v>
      </c>
      <c r="AW29" s="14">
        <v>0.25790000000000002</v>
      </c>
      <c r="AX29" s="14">
        <v>0.3775</v>
      </c>
      <c r="AY29" s="14">
        <v>3.0000000000000001E-3</v>
      </c>
      <c r="AZ29" s="14">
        <v>4.2529687931510629E-2</v>
      </c>
      <c r="BA29" s="14">
        <v>1.2060702875399361</v>
      </c>
      <c r="BB29" s="14">
        <v>9.3410572049239679E-2</v>
      </c>
      <c r="BC29" s="15"/>
      <c r="BD29" s="28"/>
    </row>
    <row r="30" spans="2:72" ht="13.5" customHeight="1" x14ac:dyDescent="0.2">
      <c r="B30" s="12">
        <v>136</v>
      </c>
      <c r="C30" s="12">
        <v>9.2910000000000004</v>
      </c>
      <c r="D30" s="12">
        <v>136.38712000000001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27</v>
      </c>
      <c r="Q30" s="12">
        <v>0.4</v>
      </c>
      <c r="R30" s="12">
        <v>3.16</v>
      </c>
      <c r="S30" s="12">
        <v>43.79</v>
      </c>
      <c r="T30" s="12">
        <v>96.55</v>
      </c>
      <c r="U30" s="12">
        <v>2</v>
      </c>
      <c r="V30" s="12">
        <v>0</v>
      </c>
      <c r="W30" s="12">
        <v>1</v>
      </c>
      <c r="X30" s="12">
        <v>0</v>
      </c>
      <c r="Y30" s="12">
        <v>0</v>
      </c>
      <c r="Z30" s="12">
        <v>3</v>
      </c>
      <c r="AA30" s="12">
        <v>180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9.6036000000000001</v>
      </c>
      <c r="AK30" s="12">
        <v>0.11169999999999999</v>
      </c>
      <c r="AL30" s="14">
        <v>0.30669999999999997</v>
      </c>
      <c r="AM30" s="14">
        <v>3.5999999999999999E-3</v>
      </c>
      <c r="AN30" s="14">
        <v>4.5162000000000004</v>
      </c>
      <c r="AO30" s="14">
        <v>6.3100000000000003E-2</v>
      </c>
      <c r="AP30" s="14">
        <v>0.33679999999999999</v>
      </c>
      <c r="AQ30" s="14">
        <v>4.7000000000000002E-3</v>
      </c>
      <c r="AR30" s="14">
        <v>18.1554</v>
      </c>
      <c r="AS30" s="14">
        <v>0.1167</v>
      </c>
      <c r="AT30" s="14">
        <v>0.30549999999999999</v>
      </c>
      <c r="AU30" s="14">
        <v>2E-3</v>
      </c>
      <c r="AV30" s="14">
        <v>32.1526</v>
      </c>
      <c r="AW30" s="14">
        <v>0.2205</v>
      </c>
      <c r="AX30" s="14">
        <v>0.37709999999999999</v>
      </c>
      <c r="AY30" s="14">
        <v>2.5999999999999999E-3</v>
      </c>
      <c r="AZ30" s="14">
        <v>5.6450483260960922E-2</v>
      </c>
      <c r="BA30" s="14">
        <v>1.2343698854337153</v>
      </c>
      <c r="BB30" s="14">
        <v>0.10489305596249633</v>
      </c>
      <c r="BC30" s="15"/>
      <c r="BD30" s="28"/>
      <c r="BF30" s="29" t="s">
        <v>175</v>
      </c>
    </row>
    <row r="31" spans="2:72" ht="13.5" customHeight="1" x14ac:dyDescent="0.2">
      <c r="B31" s="12">
        <v>136</v>
      </c>
      <c r="C31" s="12">
        <v>9.2829999999999995</v>
      </c>
      <c r="D31" s="12">
        <v>136.38678999999999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27</v>
      </c>
      <c r="Q31" s="12">
        <v>0.4</v>
      </c>
      <c r="R31" s="12">
        <v>3.16</v>
      </c>
      <c r="S31" s="12">
        <v>43.89</v>
      </c>
      <c r="T31" s="12">
        <v>96.47</v>
      </c>
      <c r="U31" s="12">
        <v>2</v>
      </c>
      <c r="V31" s="12">
        <v>0</v>
      </c>
      <c r="W31" s="12">
        <v>1</v>
      </c>
      <c r="X31" s="12">
        <v>0</v>
      </c>
      <c r="Y31" s="12">
        <v>0</v>
      </c>
      <c r="Z31" s="12">
        <v>3</v>
      </c>
      <c r="AA31" s="12">
        <v>180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9.8828999999999994</v>
      </c>
      <c r="AK31" s="12">
        <v>8.1199999999999994E-2</v>
      </c>
      <c r="AL31" s="14">
        <v>0.31619999999999998</v>
      </c>
      <c r="AM31" s="14">
        <v>2.5999999999999999E-3</v>
      </c>
      <c r="AN31" s="14">
        <v>4.6013000000000002</v>
      </c>
      <c r="AO31" s="14">
        <v>5.04E-2</v>
      </c>
      <c r="AP31" s="14">
        <v>0.34370000000000001</v>
      </c>
      <c r="AQ31" s="14">
        <v>3.8E-3</v>
      </c>
      <c r="AR31" s="14">
        <v>18.345300000000002</v>
      </c>
      <c r="AS31" s="14">
        <v>0.23330000000000001</v>
      </c>
      <c r="AT31" s="14">
        <v>0.30930000000000002</v>
      </c>
      <c r="AU31" s="14">
        <v>3.8999999999999998E-3</v>
      </c>
      <c r="AV31" s="14">
        <v>32.006999999999998</v>
      </c>
      <c r="AW31" s="14">
        <v>0.42849999999999999</v>
      </c>
      <c r="AX31" s="14">
        <v>0.376</v>
      </c>
      <c r="AY31" s="14">
        <v>5.0000000000000001E-3</v>
      </c>
      <c r="AZ31" s="14">
        <v>4.4879811032374595E-2</v>
      </c>
      <c r="BA31" s="14">
        <v>1.2156482379566762</v>
      </c>
      <c r="BB31" s="14">
        <v>9.7329636655479321E-2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136</v>
      </c>
      <c r="C32" s="12">
        <v>9.2759999999999998</v>
      </c>
      <c r="D32" s="12">
        <v>136.38650000000001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27</v>
      </c>
      <c r="Q32" s="12">
        <v>0.4</v>
      </c>
      <c r="R32" s="12">
        <v>3.16</v>
      </c>
      <c r="S32" s="12">
        <v>43.98</v>
      </c>
      <c r="T32" s="12">
        <v>96.41</v>
      </c>
      <c r="U32" s="12">
        <v>2</v>
      </c>
      <c r="V32" s="12">
        <v>0</v>
      </c>
      <c r="W32" s="12">
        <v>1</v>
      </c>
      <c r="X32" s="12">
        <v>0</v>
      </c>
      <c r="Y32" s="12">
        <v>0</v>
      </c>
      <c r="Z32" s="12">
        <v>3</v>
      </c>
      <c r="AA32" s="12">
        <v>180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5.8108000000000004</v>
      </c>
      <c r="AK32" s="12">
        <v>7.7799999999999994E-2</v>
      </c>
      <c r="AL32" s="14">
        <v>0.1862</v>
      </c>
      <c r="AM32" s="14">
        <v>2.5000000000000001E-3</v>
      </c>
      <c r="AN32" s="14">
        <v>2.6347999999999998</v>
      </c>
      <c r="AO32" s="14">
        <v>1.8700000000000001E-2</v>
      </c>
      <c r="AP32" s="14">
        <v>0.1971</v>
      </c>
      <c r="AQ32" s="14">
        <v>1.4E-3</v>
      </c>
      <c r="AR32" s="14">
        <v>10.8804</v>
      </c>
      <c r="AS32" s="14">
        <v>0.1216</v>
      </c>
      <c r="AT32" s="14">
        <v>0.1837</v>
      </c>
      <c r="AU32" s="14">
        <v>2.0999999999999999E-3</v>
      </c>
      <c r="AV32" s="14">
        <v>16.575500000000002</v>
      </c>
      <c r="AW32" s="14">
        <v>6.8599999999999994E-2</v>
      </c>
      <c r="AX32" s="14">
        <v>0.19500000000000001</v>
      </c>
      <c r="AY32" s="14">
        <v>8.0000000000000004E-4</v>
      </c>
      <c r="AZ32" s="14">
        <v>-5.3557765876051794E-3</v>
      </c>
      <c r="BA32" s="14">
        <v>1.0615133369624388</v>
      </c>
      <c r="BB32" s="14">
        <v>2.9838922630050179E-2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136</v>
      </c>
      <c r="C33" s="12">
        <v>9.2680000000000007</v>
      </c>
      <c r="D33" s="12">
        <v>136.38616999999999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27</v>
      </c>
      <c r="Q33" s="12">
        <v>0.4</v>
      </c>
      <c r="R33" s="12">
        <v>3.16</v>
      </c>
      <c r="S33" s="12">
        <v>44.08</v>
      </c>
      <c r="T33" s="12">
        <v>96.33</v>
      </c>
      <c r="U33" s="12">
        <v>2</v>
      </c>
      <c r="V33" s="12">
        <v>0</v>
      </c>
      <c r="W33" s="12">
        <v>1</v>
      </c>
      <c r="X33" s="12">
        <v>0</v>
      </c>
      <c r="Y33" s="12">
        <v>0</v>
      </c>
      <c r="Z33" s="12">
        <v>3</v>
      </c>
      <c r="AA33" s="12">
        <v>180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5.883</v>
      </c>
      <c r="AK33" s="12">
        <v>8.2500000000000004E-2</v>
      </c>
      <c r="AL33" s="14">
        <v>0.1888</v>
      </c>
      <c r="AM33" s="14">
        <v>2.5999999999999999E-3</v>
      </c>
      <c r="AN33" s="14">
        <v>2.7881</v>
      </c>
      <c r="AO33" s="14">
        <v>3.6200000000000003E-2</v>
      </c>
      <c r="AP33" s="14">
        <v>0.2089</v>
      </c>
      <c r="AQ33" s="14">
        <v>2.7000000000000001E-3</v>
      </c>
      <c r="AR33" s="14">
        <v>11.032400000000001</v>
      </c>
      <c r="AS33" s="14">
        <v>7.51E-2</v>
      </c>
      <c r="AT33" s="14">
        <v>0.1867</v>
      </c>
      <c r="AU33" s="14">
        <v>1.2999999999999999E-3</v>
      </c>
      <c r="AV33" s="14">
        <v>18.636800000000001</v>
      </c>
      <c r="AW33" s="14">
        <v>0.1331</v>
      </c>
      <c r="AX33" s="14">
        <v>0.21959999999999999</v>
      </c>
      <c r="AY33" s="14">
        <v>1.6000000000000001E-3</v>
      </c>
      <c r="AZ33" s="14">
        <v>2.4970828471411872E-2</v>
      </c>
      <c r="BA33" s="14">
        <v>1.1762185324049277</v>
      </c>
      <c r="BB33" s="14">
        <v>8.0974649273935481E-2</v>
      </c>
      <c r="BC33" s="15"/>
      <c r="BD33" s="28"/>
    </row>
    <row r="34" spans="2:64" ht="13.5" customHeight="1" x14ac:dyDescent="0.2">
      <c r="B34" s="12">
        <v>136</v>
      </c>
      <c r="C34" s="12">
        <v>9.3840000000000003</v>
      </c>
      <c r="D34" s="12">
        <v>136.39099999999999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27</v>
      </c>
      <c r="Q34" s="12">
        <v>0.4</v>
      </c>
      <c r="R34" s="12">
        <v>3.16</v>
      </c>
      <c r="S34" s="12">
        <v>42.63</v>
      </c>
      <c r="T34" s="12">
        <v>97.46</v>
      </c>
      <c r="U34" s="12">
        <v>2</v>
      </c>
      <c r="V34" s="12">
        <v>0</v>
      </c>
      <c r="W34" s="12">
        <v>1</v>
      </c>
      <c r="X34" s="12">
        <v>0</v>
      </c>
      <c r="Y34" s="12">
        <v>0</v>
      </c>
      <c r="Z34" s="12">
        <v>3</v>
      </c>
      <c r="AA34" s="12">
        <v>180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9.9954000000000001</v>
      </c>
      <c r="AK34" s="12">
        <v>0.24560000000000001</v>
      </c>
      <c r="AL34" s="14">
        <v>0.31309999999999999</v>
      </c>
      <c r="AM34" s="14">
        <v>7.7000000000000002E-3</v>
      </c>
      <c r="AN34" s="14">
        <v>4.6319999999999997</v>
      </c>
      <c r="AO34" s="14">
        <v>0.1119</v>
      </c>
      <c r="AP34" s="14">
        <v>0.3387</v>
      </c>
      <c r="AQ34" s="14">
        <v>8.2000000000000007E-3</v>
      </c>
      <c r="AR34" s="14">
        <v>18.7056</v>
      </c>
      <c r="AS34" s="14">
        <v>0.58560000000000001</v>
      </c>
      <c r="AT34" s="14">
        <v>0.30819999999999997</v>
      </c>
      <c r="AU34" s="14">
        <v>9.5999999999999992E-3</v>
      </c>
      <c r="AV34" s="14">
        <v>32.464599999999997</v>
      </c>
      <c r="AW34" s="14">
        <v>0.70720000000000005</v>
      </c>
      <c r="AX34" s="14">
        <v>0.37390000000000001</v>
      </c>
      <c r="AY34" s="14">
        <v>8.0999999999999996E-3</v>
      </c>
      <c r="AZ34" s="14">
        <v>4.9396575919169253E-2</v>
      </c>
      <c r="BA34" s="14">
        <v>1.2131732641142117</v>
      </c>
      <c r="BB34" s="14">
        <v>9.632018765576901E-2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136</v>
      </c>
      <c r="C35" s="12">
        <v>9.3979999999999997</v>
      </c>
      <c r="D35" s="12">
        <v>136.39158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27</v>
      </c>
      <c r="Q35" s="12">
        <v>0.4</v>
      </c>
      <c r="R35" s="12">
        <v>3.16</v>
      </c>
      <c r="S35" s="12">
        <v>42.46</v>
      </c>
      <c r="T35" s="12">
        <v>97.6</v>
      </c>
      <c r="U35" s="12">
        <v>2</v>
      </c>
      <c r="V35" s="12">
        <v>0</v>
      </c>
      <c r="W35" s="12">
        <v>1</v>
      </c>
      <c r="X35" s="12">
        <v>0</v>
      </c>
      <c r="Y35" s="12">
        <v>0</v>
      </c>
      <c r="Z35" s="12">
        <v>3</v>
      </c>
      <c r="AA35" s="12">
        <v>180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9.9970999999999997</v>
      </c>
      <c r="AK35" s="12">
        <v>6.2E-2</v>
      </c>
      <c r="AL35" s="14">
        <v>0.31230000000000002</v>
      </c>
      <c r="AM35" s="14">
        <v>1.9E-3</v>
      </c>
      <c r="AN35" s="14">
        <v>4.6538000000000004</v>
      </c>
      <c r="AO35" s="14">
        <v>2.0799999999999999E-2</v>
      </c>
      <c r="AP35" s="14">
        <v>0.33929999999999999</v>
      </c>
      <c r="AQ35" s="14">
        <v>1.5E-3</v>
      </c>
      <c r="AR35" s="14">
        <v>18.528199999999998</v>
      </c>
      <c r="AS35" s="14">
        <v>9.4299999999999995E-2</v>
      </c>
      <c r="AT35" s="14">
        <v>0.30430000000000001</v>
      </c>
      <c r="AU35" s="14">
        <v>1.5E-3</v>
      </c>
      <c r="AV35" s="14">
        <v>32.314900000000002</v>
      </c>
      <c r="AW35" s="14">
        <v>0.18720000000000001</v>
      </c>
      <c r="AX35" s="14">
        <v>0.37109999999999999</v>
      </c>
      <c r="AY35" s="14">
        <v>2.0999999999999999E-3</v>
      </c>
      <c r="AZ35" s="14">
        <v>4.4763513513513514E-2</v>
      </c>
      <c r="BA35" s="14">
        <v>1.2195202103187643</v>
      </c>
      <c r="BB35" s="14">
        <v>9.8904352976014173E-2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136</v>
      </c>
      <c r="C36" s="12">
        <v>9.4060000000000006</v>
      </c>
      <c r="D36" s="12">
        <v>136.39192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27</v>
      </c>
      <c r="Q36" s="12">
        <v>0.4</v>
      </c>
      <c r="R36" s="12">
        <v>3.16</v>
      </c>
      <c r="S36" s="12">
        <v>42.36</v>
      </c>
      <c r="T36" s="12">
        <v>97.68</v>
      </c>
      <c r="U36" s="12">
        <v>2</v>
      </c>
      <c r="V36" s="12">
        <v>0</v>
      </c>
      <c r="W36" s="12">
        <v>1</v>
      </c>
      <c r="X36" s="12">
        <v>0</v>
      </c>
      <c r="Y36" s="12">
        <v>0</v>
      </c>
      <c r="Z36" s="12">
        <v>3</v>
      </c>
      <c r="AA36" s="12">
        <v>180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9.7173999999999996</v>
      </c>
      <c r="AK36" s="12">
        <v>0.29459999999999997</v>
      </c>
      <c r="AL36" s="14">
        <v>0.30299999999999999</v>
      </c>
      <c r="AM36" s="14">
        <v>9.1999999999999998E-3</v>
      </c>
      <c r="AN36" s="14">
        <v>4.5228000000000002</v>
      </c>
      <c r="AO36" s="14">
        <v>0.1237</v>
      </c>
      <c r="AP36" s="14">
        <v>0.32919999999999999</v>
      </c>
      <c r="AQ36" s="14">
        <v>8.9999999999999993E-3</v>
      </c>
      <c r="AR36" s="14">
        <v>18.196000000000002</v>
      </c>
      <c r="AS36" s="14">
        <v>0.48899999999999999</v>
      </c>
      <c r="AT36" s="14">
        <v>0.29830000000000001</v>
      </c>
      <c r="AU36" s="14">
        <v>8.0000000000000002E-3</v>
      </c>
      <c r="AV36" s="14">
        <v>31.690899999999999</v>
      </c>
      <c r="AW36" s="14">
        <v>0.67810000000000004</v>
      </c>
      <c r="AX36" s="14">
        <v>0.3634</v>
      </c>
      <c r="AY36" s="14">
        <v>7.7999999999999996E-3</v>
      </c>
      <c r="AZ36" s="14">
        <v>4.937915102512274E-2</v>
      </c>
      <c r="BA36" s="14">
        <v>1.2182366744887696</v>
      </c>
      <c r="BB36" s="14">
        <v>9.8382952999848866E-2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136</v>
      </c>
      <c r="C37" s="12">
        <v>9.4160000000000004</v>
      </c>
      <c r="D37" s="12">
        <v>136.39232999999999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27</v>
      </c>
      <c r="Q37" s="12">
        <v>0.4</v>
      </c>
      <c r="R37" s="12">
        <v>3.16</v>
      </c>
      <c r="S37" s="12">
        <v>42.24</v>
      </c>
      <c r="T37" s="12">
        <v>97.78</v>
      </c>
      <c r="U37" s="12">
        <v>2</v>
      </c>
      <c r="V37" s="12">
        <v>0</v>
      </c>
      <c r="W37" s="12">
        <v>1</v>
      </c>
      <c r="X37" s="12">
        <v>0</v>
      </c>
      <c r="Y37" s="12">
        <v>0</v>
      </c>
      <c r="Z37" s="12">
        <v>3</v>
      </c>
      <c r="AA37" s="12">
        <v>180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9.9949999999999992</v>
      </c>
      <c r="AK37" s="12">
        <v>0.1925</v>
      </c>
      <c r="AL37" s="14">
        <v>0.31109999999999999</v>
      </c>
      <c r="AM37" s="14">
        <v>6.0000000000000001E-3</v>
      </c>
      <c r="AN37" s="14">
        <v>4.6517999999999997</v>
      </c>
      <c r="AO37" s="14">
        <v>6.88E-2</v>
      </c>
      <c r="AP37" s="14">
        <v>0.33789999999999998</v>
      </c>
      <c r="AQ37" s="14">
        <v>5.0000000000000001E-3</v>
      </c>
      <c r="AR37" s="14">
        <v>18.822299999999998</v>
      </c>
      <c r="AS37" s="14">
        <v>0.2356</v>
      </c>
      <c r="AT37" s="14">
        <v>0.30790000000000001</v>
      </c>
      <c r="AU37" s="14">
        <v>3.8999999999999998E-3</v>
      </c>
      <c r="AV37" s="14">
        <v>32.651800000000001</v>
      </c>
      <c r="AW37" s="14">
        <v>0.32450000000000001</v>
      </c>
      <c r="AX37" s="14">
        <v>0.37369999999999998</v>
      </c>
      <c r="AY37" s="14">
        <v>3.7000000000000002E-3</v>
      </c>
      <c r="AZ37" s="14">
        <v>5.0309162450815063E-2</v>
      </c>
      <c r="BA37" s="14">
        <v>1.2137057486196816</v>
      </c>
      <c r="BB37" s="14">
        <v>9.6537558685445973E-2</v>
      </c>
      <c r="BC37" s="15"/>
      <c r="BD37" s="28"/>
      <c r="BG37" s="30">
        <v>2</v>
      </c>
    </row>
    <row r="38" spans="2:64" ht="13.5" customHeight="1" x14ac:dyDescent="0.2">
      <c r="B38" s="12">
        <v>136</v>
      </c>
      <c r="C38" s="12">
        <v>9.4239999999999995</v>
      </c>
      <c r="D38" s="12">
        <v>136.39267000000001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27</v>
      </c>
      <c r="Q38" s="12">
        <v>0.4</v>
      </c>
      <c r="R38" s="12">
        <v>3.16</v>
      </c>
      <c r="S38" s="12">
        <v>42.14</v>
      </c>
      <c r="T38" s="12">
        <v>97.86</v>
      </c>
      <c r="U38" s="12">
        <v>2</v>
      </c>
      <c r="V38" s="12">
        <v>0</v>
      </c>
      <c r="W38" s="12">
        <v>1</v>
      </c>
      <c r="X38" s="12">
        <v>0</v>
      </c>
      <c r="Y38" s="12">
        <v>0</v>
      </c>
      <c r="Z38" s="12">
        <v>3</v>
      </c>
      <c r="AA38" s="12">
        <v>180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9.9494000000000007</v>
      </c>
      <c r="AK38" s="12">
        <v>4.6699999999999998E-2</v>
      </c>
      <c r="AL38" s="14">
        <v>0.30909999999999999</v>
      </c>
      <c r="AM38" s="14">
        <v>1.4E-3</v>
      </c>
      <c r="AN38" s="14">
        <v>4.6464999999999996</v>
      </c>
      <c r="AO38" s="14">
        <v>1.7999999999999999E-2</v>
      </c>
      <c r="AP38" s="14">
        <v>0.33689999999999998</v>
      </c>
      <c r="AQ38" s="14">
        <v>1.2999999999999999E-3</v>
      </c>
      <c r="AR38" s="14">
        <v>18.567499999999999</v>
      </c>
      <c r="AS38" s="14">
        <v>0.16400000000000001</v>
      </c>
      <c r="AT38" s="14">
        <v>0.30320000000000003</v>
      </c>
      <c r="AU38" s="14">
        <v>2.7000000000000001E-3</v>
      </c>
      <c r="AV38" s="14">
        <v>32.641399999999997</v>
      </c>
      <c r="AW38" s="14">
        <v>0.13100000000000001</v>
      </c>
      <c r="AX38" s="14">
        <v>0.373</v>
      </c>
      <c r="AY38" s="14">
        <v>1.5E-3</v>
      </c>
      <c r="AZ38" s="14">
        <v>5.0852232708832261E-2</v>
      </c>
      <c r="BA38" s="14">
        <v>1.2302110817941951</v>
      </c>
      <c r="BB38" s="14">
        <v>0.10322389825495411</v>
      </c>
      <c r="BC38" s="15"/>
      <c r="BD38" s="28"/>
      <c r="BG38" s="30">
        <v>3</v>
      </c>
      <c r="BH38" s="34"/>
    </row>
    <row r="39" spans="2:64" ht="13.5" customHeight="1" x14ac:dyDescent="0.2">
      <c r="B39" s="12">
        <v>136</v>
      </c>
      <c r="C39" s="12">
        <v>9.4339999999999993</v>
      </c>
      <c r="D39" s="12">
        <v>136.39308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27</v>
      </c>
      <c r="Q39" s="12">
        <v>0.4</v>
      </c>
      <c r="R39" s="12">
        <v>3.16</v>
      </c>
      <c r="S39" s="12">
        <v>42.01</v>
      </c>
      <c r="T39" s="12">
        <v>97.97</v>
      </c>
      <c r="U39" s="12">
        <v>2</v>
      </c>
      <c r="V39" s="12">
        <v>0</v>
      </c>
      <c r="W39" s="12">
        <v>1</v>
      </c>
      <c r="X39" s="12">
        <v>0</v>
      </c>
      <c r="Y39" s="12">
        <v>0</v>
      </c>
      <c r="Z39" s="12">
        <v>3</v>
      </c>
      <c r="AA39" s="12">
        <v>180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10.2097</v>
      </c>
      <c r="AK39" s="12">
        <v>0.15490000000000001</v>
      </c>
      <c r="AL39" s="14">
        <v>0.31659999999999999</v>
      </c>
      <c r="AM39" s="14">
        <v>4.7999999999999996E-3</v>
      </c>
      <c r="AN39" s="14">
        <v>4.7412999999999998</v>
      </c>
      <c r="AO39" s="14">
        <v>7.0599999999999996E-2</v>
      </c>
      <c r="AP39" s="14">
        <v>0.34310000000000002</v>
      </c>
      <c r="AQ39" s="14">
        <v>5.1000000000000004E-3</v>
      </c>
      <c r="AR39" s="14">
        <v>18.9269</v>
      </c>
      <c r="AS39" s="14">
        <v>0.3589</v>
      </c>
      <c r="AT39" s="14">
        <v>0.30840000000000001</v>
      </c>
      <c r="AU39" s="14">
        <v>5.7999999999999996E-3</v>
      </c>
      <c r="AV39" s="14">
        <v>32.9056</v>
      </c>
      <c r="AW39" s="14">
        <v>0.70720000000000005</v>
      </c>
      <c r="AX39" s="14">
        <v>0.37530000000000002</v>
      </c>
      <c r="AY39" s="14">
        <v>8.0999999999999996E-3</v>
      </c>
      <c r="AZ39" s="14">
        <v>4.4821826280623617E-2</v>
      </c>
      <c r="BA39" s="14">
        <v>1.2169260700389106</v>
      </c>
      <c r="BB39" s="14">
        <v>9.7849934181658646E-2</v>
      </c>
      <c r="BC39" s="15"/>
      <c r="BD39" s="28"/>
    </row>
    <row r="40" spans="2:64" ht="13.5" customHeight="1" x14ac:dyDescent="0.2">
      <c r="B40" s="12">
        <v>136</v>
      </c>
      <c r="C40" s="12">
        <v>9.4440000000000008</v>
      </c>
      <c r="D40" s="12">
        <v>136.39349999999999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27</v>
      </c>
      <c r="Q40" s="12">
        <v>0.4</v>
      </c>
      <c r="R40" s="12">
        <v>3.16</v>
      </c>
      <c r="S40" s="12">
        <v>41.89</v>
      </c>
      <c r="T40" s="12">
        <v>98.07</v>
      </c>
      <c r="U40" s="12">
        <v>2</v>
      </c>
      <c r="V40" s="12">
        <v>0</v>
      </c>
      <c r="W40" s="12">
        <v>1</v>
      </c>
      <c r="X40" s="12">
        <v>0</v>
      </c>
      <c r="Y40" s="12">
        <v>0</v>
      </c>
      <c r="Z40" s="12">
        <v>3</v>
      </c>
      <c r="AA40" s="12">
        <v>180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6.35</v>
      </c>
      <c r="AK40" s="12">
        <v>8.8999999999999996E-2</v>
      </c>
      <c r="AL40" s="14">
        <v>0.19650000000000001</v>
      </c>
      <c r="AM40" s="14">
        <v>2.8E-3</v>
      </c>
      <c r="AN40" s="14">
        <v>2.9359999999999999</v>
      </c>
      <c r="AO40" s="14">
        <v>3.0599999999999999E-2</v>
      </c>
      <c r="AP40" s="14">
        <v>0.21199999999999999</v>
      </c>
      <c r="AQ40" s="14">
        <v>2.2000000000000001E-3</v>
      </c>
      <c r="AR40" s="14">
        <v>11.952299999999999</v>
      </c>
      <c r="AS40" s="14">
        <v>0.20649999999999999</v>
      </c>
      <c r="AT40" s="14">
        <v>0.1943</v>
      </c>
      <c r="AU40" s="14">
        <v>3.3999999999999998E-3</v>
      </c>
      <c r="AV40" s="14">
        <v>19.183800000000002</v>
      </c>
      <c r="AW40" s="14">
        <v>0.26829999999999998</v>
      </c>
      <c r="AX40" s="14">
        <v>0.21840000000000001</v>
      </c>
      <c r="AY40" s="14">
        <v>3.0999999999999999E-3</v>
      </c>
      <c r="AZ40" s="14">
        <v>1.486988847583647E-2</v>
      </c>
      <c r="BA40" s="14">
        <v>1.1240349974266599</v>
      </c>
      <c r="BB40" s="14">
        <v>5.8395929246425997E-2</v>
      </c>
      <c r="BC40" s="15"/>
      <c r="BD40" s="28"/>
    </row>
    <row r="41" spans="2:64" ht="13.5" customHeight="1" x14ac:dyDescent="0.2">
      <c r="B41" s="12">
        <v>136</v>
      </c>
      <c r="C41" s="12">
        <v>9.4710000000000001</v>
      </c>
      <c r="D41" s="12">
        <v>136.39462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27</v>
      </c>
      <c r="Q41" s="12">
        <v>0.4</v>
      </c>
      <c r="R41" s="12">
        <v>3.16</v>
      </c>
      <c r="S41" s="12">
        <v>41.55</v>
      </c>
      <c r="T41" s="12">
        <v>98.34</v>
      </c>
      <c r="U41" s="12">
        <v>2</v>
      </c>
      <c r="V41" s="12">
        <v>0</v>
      </c>
      <c r="W41" s="12">
        <v>1</v>
      </c>
      <c r="X41" s="12">
        <v>0</v>
      </c>
      <c r="Y41" s="12">
        <v>0</v>
      </c>
      <c r="Z41" s="12">
        <v>3</v>
      </c>
      <c r="AA41" s="12">
        <v>180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6.1604999999999999</v>
      </c>
      <c r="AK41" s="12">
        <v>9.4399999999999998E-2</v>
      </c>
      <c r="AL41" s="14">
        <v>0.18959999999999999</v>
      </c>
      <c r="AM41" s="14">
        <v>2.8999999999999998E-3</v>
      </c>
      <c r="AN41" s="14">
        <v>2.8650000000000002</v>
      </c>
      <c r="AO41" s="14">
        <v>3.8899999999999997E-2</v>
      </c>
      <c r="AP41" s="14">
        <v>0.20569999999999999</v>
      </c>
      <c r="AQ41" s="14">
        <v>2.8E-3</v>
      </c>
      <c r="AR41" s="14">
        <v>11.4526</v>
      </c>
      <c r="AS41" s="14">
        <v>0.17699999999999999</v>
      </c>
      <c r="AT41" s="14">
        <v>0.18509999999999999</v>
      </c>
      <c r="AU41" s="14">
        <v>2.8999999999999998E-3</v>
      </c>
      <c r="AV41" s="14">
        <v>18.759499999999999</v>
      </c>
      <c r="AW41" s="14">
        <v>0.26</v>
      </c>
      <c r="AX41" s="14">
        <v>0.21240000000000001</v>
      </c>
      <c r="AY41" s="14">
        <v>2.8999999999999998E-3</v>
      </c>
      <c r="AZ41" s="14">
        <v>1.6024874431954106E-2</v>
      </c>
      <c r="BA41" s="14">
        <v>1.147487844408428</v>
      </c>
      <c r="BB41" s="14">
        <v>6.8679245283018928E-2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136</v>
      </c>
      <c r="C46" s="12">
        <v>9.2289999999999992</v>
      </c>
      <c r="D46" s="12">
        <v>136.38453999999999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27</v>
      </c>
      <c r="Q46" s="12">
        <v>0.4</v>
      </c>
      <c r="R46" s="12">
        <v>3.16</v>
      </c>
      <c r="S46" s="12">
        <v>44.57</v>
      </c>
      <c r="T46" s="12">
        <v>95.96</v>
      </c>
      <c r="U46" s="12">
        <v>2</v>
      </c>
      <c r="V46" s="12">
        <v>0</v>
      </c>
      <c r="W46" s="12">
        <v>1</v>
      </c>
      <c r="X46" s="12">
        <v>0</v>
      </c>
      <c r="Y46" s="12">
        <v>0</v>
      </c>
      <c r="Z46" s="12">
        <v>3</v>
      </c>
      <c r="AA46" s="12">
        <v>180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5.7081999999999997</v>
      </c>
      <c r="AK46" s="12">
        <v>7.6200000000000004E-2</v>
      </c>
      <c r="AL46" s="14">
        <v>0.1847</v>
      </c>
      <c r="AM46" s="14">
        <v>2.5000000000000001E-3</v>
      </c>
      <c r="AN46" s="14">
        <v>2.7370999999999999</v>
      </c>
      <c r="AO46" s="14">
        <v>2.4400000000000002E-2</v>
      </c>
      <c r="AP46" s="14">
        <v>0.20680000000000001</v>
      </c>
      <c r="AQ46" s="14">
        <v>1.8E-3</v>
      </c>
      <c r="AR46" s="14">
        <v>10.6212</v>
      </c>
      <c r="AS46" s="14">
        <v>0.1109</v>
      </c>
      <c r="AT46" s="14">
        <v>0.18129999999999999</v>
      </c>
      <c r="AU46" s="14">
        <v>1.9E-3</v>
      </c>
      <c r="AV46" s="14">
        <v>19.681000000000001</v>
      </c>
      <c r="AW46" s="14">
        <v>0.1706</v>
      </c>
      <c r="AX46" s="14">
        <v>0.23380000000000001</v>
      </c>
      <c r="AY46" s="14">
        <v>2E-3</v>
      </c>
      <c r="AZ46" s="14">
        <v>6.128007262823422E-2</v>
      </c>
      <c r="BA46" s="14">
        <v>1.2895752895752897</v>
      </c>
      <c r="BB46" s="14">
        <v>0.12647554806070829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136</v>
      </c>
      <c r="C48" s="12">
        <v>9.2409999999999997</v>
      </c>
      <c r="D48" s="12">
        <v>136.38504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27</v>
      </c>
      <c r="Q48" s="12">
        <v>0.4</v>
      </c>
      <c r="R48" s="12">
        <v>3.16</v>
      </c>
      <c r="S48" s="12">
        <v>44.42</v>
      </c>
      <c r="T48" s="12">
        <v>96.07</v>
      </c>
      <c r="U48" s="12">
        <v>2</v>
      </c>
      <c r="V48" s="12">
        <v>0</v>
      </c>
      <c r="W48" s="12">
        <v>1</v>
      </c>
      <c r="X48" s="12">
        <v>0</v>
      </c>
      <c r="Y48" s="12">
        <v>0</v>
      </c>
      <c r="Z48" s="12">
        <v>3</v>
      </c>
      <c r="AA48" s="12">
        <v>180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8.7570999999999994</v>
      </c>
      <c r="AK48" s="12">
        <v>0.156</v>
      </c>
      <c r="AL48" s="14">
        <v>0.28270000000000001</v>
      </c>
      <c r="AM48" s="14">
        <v>5.0000000000000001E-3</v>
      </c>
      <c r="AN48" s="14">
        <v>4.0434999999999999</v>
      </c>
      <c r="AO48" s="14">
        <v>8.48E-2</v>
      </c>
      <c r="AP48" s="14">
        <v>0.30480000000000002</v>
      </c>
      <c r="AQ48" s="14">
        <v>6.4000000000000003E-3</v>
      </c>
      <c r="AR48" s="14">
        <v>16.336500000000001</v>
      </c>
      <c r="AS48" s="14">
        <v>0.20649999999999999</v>
      </c>
      <c r="AT48" s="14">
        <v>0.27810000000000001</v>
      </c>
      <c r="AU48" s="14">
        <v>3.5000000000000001E-3</v>
      </c>
      <c r="AV48" s="14">
        <v>28.6707</v>
      </c>
      <c r="AW48" s="14">
        <v>0.45760000000000001</v>
      </c>
      <c r="AX48" s="14">
        <v>0.3397</v>
      </c>
      <c r="AY48" s="14">
        <v>5.4000000000000003E-3</v>
      </c>
      <c r="AZ48" s="14">
        <v>5.4150504266873518E-2</v>
      </c>
      <c r="BA48" s="14">
        <v>1.2215030564545126</v>
      </c>
      <c r="BB48" s="14">
        <v>9.9708643573972133E-2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136</v>
      </c>
      <c r="C50" s="12">
        <v>9.1940000000000008</v>
      </c>
      <c r="D50" s="12">
        <v>136.38308000000001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27</v>
      </c>
      <c r="Q50" s="12">
        <v>0.4</v>
      </c>
      <c r="R50" s="12">
        <v>3.16</v>
      </c>
      <c r="S50" s="12">
        <v>45.01</v>
      </c>
      <c r="T50" s="12">
        <v>95.63</v>
      </c>
      <c r="U50" s="12">
        <v>2</v>
      </c>
      <c r="V50" s="12">
        <v>0</v>
      </c>
      <c r="W50" s="12">
        <v>1</v>
      </c>
      <c r="X50" s="12">
        <v>0</v>
      </c>
      <c r="Y50" s="12">
        <v>0</v>
      </c>
      <c r="Z50" s="12">
        <v>3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7.3578000000000001</v>
      </c>
      <c r="AK50" s="12">
        <v>3.0200000000000001E-2</v>
      </c>
      <c r="AL50" s="14">
        <v>0.2399</v>
      </c>
      <c r="AM50" s="14">
        <v>1E-3</v>
      </c>
      <c r="AN50" s="14">
        <v>3.4350000000000001</v>
      </c>
      <c r="AO50" s="14">
        <v>1.3100000000000001E-2</v>
      </c>
      <c r="AP50" s="14">
        <v>0.2616</v>
      </c>
      <c r="AQ50" s="14">
        <v>1E-3</v>
      </c>
      <c r="AR50" s="14">
        <v>13.8583</v>
      </c>
      <c r="AS50" s="14">
        <v>5.7200000000000001E-2</v>
      </c>
      <c r="AT50" s="14">
        <v>0.23860000000000001</v>
      </c>
      <c r="AU50" s="14">
        <v>1E-3</v>
      </c>
      <c r="AV50" s="14">
        <v>25.242899999999999</v>
      </c>
      <c r="AW50" s="14">
        <v>5.4100000000000002E-2</v>
      </c>
      <c r="AX50" s="14">
        <v>0.30199999999999999</v>
      </c>
      <c r="AY50" s="14">
        <v>5.9999999999999995E-4</v>
      </c>
      <c r="AZ50" s="14">
        <v>7.1682044002838882E-2</v>
      </c>
      <c r="BA50" s="14">
        <v>1.2657166806370495</v>
      </c>
      <c r="BB50" s="14">
        <v>0.11727709951905288</v>
      </c>
    </row>
    <row r="51" spans="2:54" ht="13.5" customHeight="1" x14ac:dyDescent="0.2">
      <c r="B51" s="12">
        <v>136</v>
      </c>
      <c r="C51" s="12">
        <v>8.9380000000000006</v>
      </c>
      <c r="D51" s="12">
        <v>136.37242000000001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27</v>
      </c>
      <c r="Q51" s="12">
        <v>0.4</v>
      </c>
      <c r="R51" s="12">
        <v>3.16</v>
      </c>
      <c r="S51" s="12">
        <v>48.22</v>
      </c>
      <c r="T51" s="12">
        <v>93.3</v>
      </c>
      <c r="U51" s="12">
        <v>2</v>
      </c>
      <c r="V51" s="12">
        <v>0</v>
      </c>
      <c r="W51" s="12">
        <v>1</v>
      </c>
      <c r="X51" s="12">
        <v>0</v>
      </c>
      <c r="Y51" s="12">
        <v>0</v>
      </c>
      <c r="Z51" s="12">
        <v>3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19.858000000000001</v>
      </c>
      <c r="AK51" s="38">
        <v>1.4E-2</v>
      </c>
      <c r="AL51" s="38">
        <v>0.69000000000000006</v>
      </c>
      <c r="AM51" s="38">
        <v>5.0000000000000001E-4</v>
      </c>
      <c r="AN51" s="38">
        <v>8.3040000000000003</v>
      </c>
      <c r="AO51" s="38">
        <v>2.9999999999999996E-3</v>
      </c>
      <c r="AP51" s="38">
        <v>0.67749999999999999</v>
      </c>
      <c r="AQ51" s="38">
        <v>5.0000000000000001E-4</v>
      </c>
      <c r="AR51" s="38">
        <v>37.673200000000001</v>
      </c>
      <c r="AS51" s="38">
        <v>2.01E-2</v>
      </c>
      <c r="AT51" s="38">
        <v>0.69279999999999997</v>
      </c>
      <c r="AU51" s="38">
        <v>4.0000000000000002E-4</v>
      </c>
      <c r="AV51" s="38">
        <v>51.914700000000003</v>
      </c>
      <c r="AW51" s="38">
        <v>3.95E-2</v>
      </c>
      <c r="AX51" s="38">
        <v>0.65949999999999998</v>
      </c>
      <c r="AY51" s="38">
        <v>5.0000000000000001E-4</v>
      </c>
      <c r="AZ51" s="14">
        <v>-1.3462976813762167E-2</v>
      </c>
      <c r="BA51" s="14">
        <v>0.95193418013856812</v>
      </c>
      <c r="BB51" s="14">
        <v>-2.4624713451157285E-2</v>
      </c>
    </row>
    <row r="52" spans="2:54" ht="13.5" customHeight="1" x14ac:dyDescent="0.2">
      <c r="B52" s="12">
        <v>136</v>
      </c>
      <c r="C52" s="12">
        <v>8.9269999999999996</v>
      </c>
      <c r="D52" s="12">
        <v>136.37196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27</v>
      </c>
      <c r="Q52" s="12">
        <v>0.4</v>
      </c>
      <c r="R52" s="12">
        <v>3.16</v>
      </c>
      <c r="S52" s="12">
        <v>48.35</v>
      </c>
      <c r="T52" s="12">
        <v>93.2</v>
      </c>
      <c r="U52" s="12">
        <v>2</v>
      </c>
      <c r="V52" s="12">
        <v>0</v>
      </c>
      <c r="W52" s="12">
        <v>1</v>
      </c>
      <c r="X52" s="12">
        <v>0</v>
      </c>
      <c r="Y52" s="12">
        <v>0</v>
      </c>
      <c r="Z52" s="12">
        <v>3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28.549800000000001</v>
      </c>
      <c r="AK52" s="12">
        <v>1.6299999999999999E-2</v>
      </c>
      <c r="AL52" s="14">
        <v>0.99509999999999998</v>
      </c>
      <c r="AM52" s="14">
        <v>5.9999999999999995E-4</v>
      </c>
      <c r="AN52" s="14">
        <v>12.151400000000001</v>
      </c>
      <c r="AO52" s="14">
        <v>7.0000000000000001E-3</v>
      </c>
      <c r="AP52" s="14">
        <v>0.99490000000000001</v>
      </c>
      <c r="AQ52" s="14">
        <v>5.9999999999999995E-4</v>
      </c>
      <c r="AR52" s="14">
        <v>53.950699999999998</v>
      </c>
      <c r="AS52" s="14">
        <v>1.35E-2</v>
      </c>
      <c r="AT52" s="14">
        <v>0.99509999999999998</v>
      </c>
      <c r="AU52" s="14">
        <v>2.0000000000000001E-4</v>
      </c>
      <c r="AV52" s="14">
        <v>78.097800000000007</v>
      </c>
      <c r="AW52" s="14">
        <v>4.8099999999999997E-2</v>
      </c>
      <c r="AX52" s="14">
        <v>0.99490000000000001</v>
      </c>
      <c r="AY52" s="14">
        <v>5.9999999999999995E-4</v>
      </c>
      <c r="AZ52" s="38">
        <v>0.7307145104887357</v>
      </c>
      <c r="BA52" s="38">
        <v>1.4475771398702892</v>
      </c>
      <c r="BB52" s="38">
        <v>0.18286538658144552</v>
      </c>
    </row>
    <row r="53" spans="2:54" ht="13.5" customHeight="1" x14ac:dyDescent="0.2">
      <c r="B53" s="12">
        <v>136</v>
      </c>
      <c r="C53" s="12">
        <v>9.1839999999999993</v>
      </c>
      <c r="D53" s="12">
        <v>136.38266999999999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27</v>
      </c>
      <c r="Q53" s="12">
        <v>0.4</v>
      </c>
      <c r="R53" s="12">
        <v>3.16</v>
      </c>
      <c r="S53" s="12">
        <v>45.13</v>
      </c>
      <c r="T53" s="12">
        <v>95.53</v>
      </c>
      <c r="U53" s="12">
        <v>2</v>
      </c>
      <c r="V53" s="12">
        <v>0</v>
      </c>
      <c r="W53" s="12">
        <v>1</v>
      </c>
      <c r="X53" s="12">
        <v>0</v>
      </c>
      <c r="Y53" s="12">
        <v>0</v>
      </c>
      <c r="Z53" s="12">
        <v>3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30.6828</v>
      </c>
      <c r="AK53" s="12">
        <v>2.1499999999999998E-2</v>
      </c>
      <c r="AL53" s="14">
        <v>1.0026999999999999</v>
      </c>
      <c r="AM53" s="14">
        <v>6.9999999999999999E-4</v>
      </c>
      <c r="AN53" s="14">
        <v>13.135300000000001</v>
      </c>
      <c r="AO53" s="14">
        <v>9.1999999999999998E-3</v>
      </c>
      <c r="AP53" s="14">
        <v>1.0024999999999999</v>
      </c>
      <c r="AQ53" s="14">
        <v>6.9999999999999999E-4</v>
      </c>
      <c r="AR53" s="14">
        <v>58.107799999999997</v>
      </c>
      <c r="AS53" s="14">
        <v>6.2399999999999997E-2</v>
      </c>
      <c r="AT53" s="14">
        <v>1.0026999999999999</v>
      </c>
      <c r="AU53" s="14">
        <v>1.1000000000000001E-3</v>
      </c>
      <c r="AV53" s="14">
        <v>83.630600000000001</v>
      </c>
      <c r="AW53" s="14">
        <v>1.04E-2</v>
      </c>
      <c r="AX53" s="14">
        <v>1.0024999999999999</v>
      </c>
      <c r="AY53" s="14">
        <v>1E-4</v>
      </c>
      <c r="AZ53" s="38">
        <v>0.72851386697173282</v>
      </c>
      <c r="BA53" s="38">
        <v>1.4392319103459432</v>
      </c>
      <c r="BB53" s="38">
        <v>0.18006976232270155</v>
      </c>
    </row>
    <row r="54" spans="2:54" ht="13.5" customHeight="1" x14ac:dyDescent="0.2">
      <c r="B54" s="12">
        <v>136</v>
      </c>
      <c r="C54" s="12">
        <v>9.4990000000000006</v>
      </c>
      <c r="D54" s="12">
        <v>136.39579000000001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27</v>
      </c>
      <c r="Q54" s="12">
        <v>0.4</v>
      </c>
      <c r="R54" s="12">
        <v>3.16</v>
      </c>
      <c r="S54" s="12">
        <v>41.2</v>
      </c>
      <c r="T54" s="12">
        <v>98.63</v>
      </c>
      <c r="U54" s="12">
        <v>2</v>
      </c>
      <c r="V54" s="12">
        <v>0</v>
      </c>
      <c r="W54" s="12">
        <v>1</v>
      </c>
      <c r="X54" s="12">
        <v>0</v>
      </c>
      <c r="Y54" s="12">
        <v>0</v>
      </c>
      <c r="Z54" s="12">
        <v>3</v>
      </c>
      <c r="AA54" s="12">
        <v>180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33.0426</v>
      </c>
      <c r="AK54" s="12">
        <v>1.6E-2</v>
      </c>
      <c r="AL54" s="14">
        <v>1.0112000000000001</v>
      </c>
      <c r="AM54" s="14">
        <v>5.0000000000000001E-4</v>
      </c>
      <c r="AN54" s="14">
        <v>14.1609</v>
      </c>
      <c r="AO54" s="14">
        <v>1.6E-2</v>
      </c>
      <c r="AP54" s="14">
        <v>1.0111000000000001</v>
      </c>
      <c r="AQ54" s="14">
        <v>1.1999999999999999E-3</v>
      </c>
      <c r="AR54" s="14">
        <v>62.957700000000003</v>
      </c>
      <c r="AS54" s="14">
        <v>1.77E-2</v>
      </c>
      <c r="AT54" s="14">
        <v>1.0112000000000001</v>
      </c>
      <c r="AU54" s="14">
        <v>2.9999999999999997E-4</v>
      </c>
      <c r="AV54" s="14">
        <v>89.774900000000002</v>
      </c>
      <c r="AW54" s="14">
        <v>3.09E-2</v>
      </c>
      <c r="AX54" s="14">
        <v>1.0111000000000001</v>
      </c>
      <c r="AY54" s="14">
        <v>4.0000000000000002E-4</v>
      </c>
      <c r="AZ54" s="38">
        <v>0.72750678784403455</v>
      </c>
      <c r="BA54" s="38">
        <v>1.4259558401911123</v>
      </c>
      <c r="BB54" s="38">
        <v>0.17558268503253399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B7BC-F977-429C-A6D3-6F204AA84A8B}">
  <sheetPr codeName="Sheet10"/>
  <dimension ref="A1:BT54"/>
  <sheetViews>
    <sheetView workbookViewId="0">
      <selection activeCell="AT44" sqref="AT44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140</v>
      </c>
      <c r="C10" s="12">
        <v>9.1630000000000003</v>
      </c>
      <c r="D10" s="12">
        <v>140.38179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27.5</v>
      </c>
      <c r="Q10" s="12">
        <v>0.77</v>
      </c>
      <c r="R10" s="12">
        <v>2.9</v>
      </c>
      <c r="S10" s="12">
        <v>45.02</v>
      </c>
      <c r="T10" s="12">
        <v>94.22</v>
      </c>
      <c r="U10" s="12">
        <v>3</v>
      </c>
      <c r="V10" s="12">
        <v>1</v>
      </c>
      <c r="W10" s="12">
        <v>2</v>
      </c>
      <c r="X10" s="12">
        <v>1</v>
      </c>
      <c r="Y10" s="12">
        <v>5</v>
      </c>
      <c r="Z10" s="12">
        <v>2</v>
      </c>
      <c r="AA10" s="12">
        <v>225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9.7718000000000007</v>
      </c>
      <c r="AK10" s="12">
        <v>0.1212</v>
      </c>
      <c r="AL10" s="14">
        <v>0.3196</v>
      </c>
      <c r="AM10" s="14">
        <v>4.0000000000000001E-3</v>
      </c>
      <c r="AN10" s="14">
        <v>4.4977</v>
      </c>
      <c r="AO10" s="14">
        <v>5.33E-2</v>
      </c>
      <c r="AP10" s="14">
        <v>0.35659999999999997</v>
      </c>
      <c r="AQ10" s="14">
        <v>4.1999999999999997E-3</v>
      </c>
      <c r="AR10" s="14">
        <v>18.468699999999998</v>
      </c>
      <c r="AS10" s="14">
        <v>0.30930000000000002</v>
      </c>
      <c r="AT10" s="14">
        <v>0.31879999999999997</v>
      </c>
      <c r="AU10" s="14">
        <v>5.3E-3</v>
      </c>
      <c r="AV10" s="14">
        <v>32.770400000000002</v>
      </c>
      <c r="AW10" s="14">
        <v>0.42220000000000002</v>
      </c>
      <c r="AX10" s="14">
        <v>0.4042</v>
      </c>
      <c r="AY10" s="14">
        <v>5.1999999999999998E-3</v>
      </c>
      <c r="AZ10" s="14">
        <v>6.256572029442696E-2</v>
      </c>
      <c r="BA10" s="14">
        <v>1.2678795483061482</v>
      </c>
      <c r="BB10" s="14">
        <v>0.11811894882434307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0.31106250000000008</v>
      </c>
      <c r="BH10" s="16">
        <f>DSTDEV(PlotSort,"PhxRed",$BG$35:$BG$38)/SQRT($BF10)</f>
        <v>3.8152771335428263E-3</v>
      </c>
      <c r="BI10" s="16">
        <f>DAVERAGE(PlotSort,"PhxRedEdge",$BG$35:$BG$38)</f>
        <v>0.34373750000000003</v>
      </c>
      <c r="BJ10" s="16">
        <f>DSTDEV(PlotSort,"PhxRedEdge",$BG$35:$BG$38)/SQRT($BF10)</f>
        <v>4.2805736685518738E-3</v>
      </c>
      <c r="BK10" s="16">
        <f>DAVERAGE(PlotSort,"TMRed",$BG$35:$BG$38)</f>
        <v>0.30633437500000005</v>
      </c>
      <c r="BL10" s="16">
        <f>DSTDEV(PlotSort,"TMRed",$BG$35:$BG$38)/SQRT($BF10)</f>
        <v>3.7195203601041605E-3</v>
      </c>
      <c r="BM10" s="16">
        <f>DAVERAGE(PlotSort,"TMNIR",$BG$35:$BG$38)</f>
        <v>0.38274062500000006</v>
      </c>
      <c r="BN10" s="16">
        <f>DSTDEV(PlotSort,"TMNIR",$BG$35:$BG$38)/SQRT($BF10)</f>
        <v>4.8593217872998371E-3</v>
      </c>
      <c r="BO10" s="16">
        <f>DAVERAGE(PlotSort,"NRR",$BG$35:$BG$38)</f>
        <v>5.3623552597593487E-2</v>
      </c>
      <c r="BP10" s="16">
        <f>DSTDEV(PlotSort,"NRR",$BG$35:$BG$38)/SQRT($BF10)</f>
        <v>7.8577306240562984E-4</v>
      </c>
      <c r="BQ10" s="16">
        <f>DAVERAGE(PlotSort,"rvi",$BG$35:$BG$38)</f>
        <v>1.2492125164639294</v>
      </c>
      <c r="BR10" s="16">
        <f>DSTDEV(PlotSort,"rvi",$BG$35:$BG$38)/SQRT($BF10)</f>
        <v>3.1353050101339056E-3</v>
      </c>
      <c r="BS10" s="17">
        <f>DAVERAGE(PlotSort,"ndvi",$BG$35:$BG$38)</f>
        <v>0.11073996949863338</v>
      </c>
      <c r="BT10" s="16">
        <f>DSTDEV(PlotSort,"ndvi",$BG$35:$BG$38)/SQRT($BF10)</f>
        <v>1.2327853453044978E-3</v>
      </c>
    </row>
    <row r="11" spans="1:72" ht="13.5" customHeight="1" x14ac:dyDescent="0.2">
      <c r="B11" s="12">
        <v>140</v>
      </c>
      <c r="C11" s="12">
        <v>9.1539999999999999</v>
      </c>
      <c r="D11" s="12">
        <v>140.38141999999999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27.5</v>
      </c>
      <c r="Q11" s="12">
        <v>0.77</v>
      </c>
      <c r="R11" s="12">
        <v>2.9</v>
      </c>
      <c r="S11" s="12">
        <v>45.13</v>
      </c>
      <c r="T11" s="12">
        <v>94.14</v>
      </c>
      <c r="U11" s="12">
        <v>3</v>
      </c>
      <c r="V11" s="12">
        <v>1</v>
      </c>
      <c r="W11" s="12">
        <v>2</v>
      </c>
      <c r="X11" s="12">
        <v>1</v>
      </c>
      <c r="Y11" s="12">
        <v>5</v>
      </c>
      <c r="Z11" s="12">
        <v>2</v>
      </c>
      <c r="AA11" s="12">
        <v>225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10.0829</v>
      </c>
      <c r="AK11" s="12">
        <v>0.15010000000000001</v>
      </c>
      <c r="AL11" s="14">
        <v>0.3291</v>
      </c>
      <c r="AM11" s="14">
        <v>4.8999999999999998E-3</v>
      </c>
      <c r="AN11" s="14">
        <v>4.5868000000000002</v>
      </c>
      <c r="AO11" s="14">
        <v>2.98E-2</v>
      </c>
      <c r="AP11" s="14">
        <v>0.36270000000000002</v>
      </c>
      <c r="AQ11" s="14">
        <v>2.3999999999999998E-3</v>
      </c>
      <c r="AR11" s="14">
        <v>18.8598</v>
      </c>
      <c r="AS11" s="14">
        <v>0.37240000000000001</v>
      </c>
      <c r="AT11" s="14">
        <v>0.32479999999999998</v>
      </c>
      <c r="AU11" s="14">
        <v>6.4000000000000003E-3</v>
      </c>
      <c r="AV11" s="14">
        <v>32.552</v>
      </c>
      <c r="AW11" s="14">
        <v>0.2954</v>
      </c>
      <c r="AX11" s="14">
        <v>0.40079999999999999</v>
      </c>
      <c r="AY11" s="14">
        <v>3.5999999999999999E-3</v>
      </c>
      <c r="AZ11" s="14">
        <v>4.9901768172887967E-2</v>
      </c>
      <c r="BA11" s="14">
        <v>1.2339901477832513</v>
      </c>
      <c r="BB11" s="14">
        <v>0.10474090407938259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0.3127125</v>
      </c>
      <c r="BH11" s="16">
        <f>DSTDEV(PlotSort,"PhxRed",$BG$31:$BG$32)/SQRT($BF11)</f>
        <v>6.3519936174925955E-3</v>
      </c>
      <c r="BI11" s="16">
        <f>DAVERAGE(PlotSort,"PhxRedEdge",$BG$31:$BG$32)</f>
        <v>0.34600000000000003</v>
      </c>
      <c r="BJ11" s="16">
        <f>DSTDEV(PlotSort,"PhxRedEdge",$BG$31:$BG$32)/SQRT($BF11)</f>
        <v>7.089563926410896E-3</v>
      </c>
      <c r="BK11" s="16">
        <f>DAVERAGE(PlotSort,"TMRed",$BG$31:$BG$32)</f>
        <v>0.30780624999999995</v>
      </c>
      <c r="BL11" s="16">
        <f>DSTDEV(PlotSort,"TMRed",$BG$31:$BG$32)/SQRT($BF11)</f>
        <v>6.0212641858527777E-3</v>
      </c>
      <c r="BM11" s="16">
        <f>DAVERAGE(PlotSort,"TMNIR",$BG$31:$BG$32)</f>
        <v>0.38466250000000002</v>
      </c>
      <c r="BN11" s="16">
        <f>DSTDEV(PlotSort,"TMNIR",$BG$31:$BG$32)/SQRT($BF11)</f>
        <v>7.91527992240325E-3</v>
      </c>
      <c r="BO11" s="16">
        <f>DAVERAGE(PlotSort,"NRR",$BG$31:$BG$32)</f>
        <v>5.2894233712261297E-2</v>
      </c>
      <c r="BP11" s="16">
        <f>DSTDEV(PlotSort,"NRR",$BG$31:$BG$32)/SQRT($BF11)</f>
        <v>1.134268826690564E-3</v>
      </c>
      <c r="BQ11" s="16">
        <f>DAVERAGE(PlotSort,"rvi",$BG$31:$BG$32)</f>
        <v>1.2493639689370746</v>
      </c>
      <c r="BR11" s="16">
        <f>DSTDEV(PlotSort,"rvi",$BG$31:$BG$32)/SQRT($BF11)</f>
        <v>4.1237768499684177E-3</v>
      </c>
      <c r="BS11" s="17">
        <f>DAVERAGE(PlotSort,"ndvi",$BG$31:$BG$32)</f>
        <v>0.11081503402352662</v>
      </c>
      <c r="BT11" s="16">
        <f>DSTDEV(PlotSort,"ndvi",$BG$31:$BG$32)/SQRT($BF11)</f>
        <v>1.6267770448663739E-3</v>
      </c>
    </row>
    <row r="12" spans="1:72" ht="13.5" customHeight="1" x14ac:dyDescent="0.2">
      <c r="B12" s="12">
        <v>140</v>
      </c>
      <c r="C12" s="12">
        <v>9.1449999999999996</v>
      </c>
      <c r="D12" s="12">
        <v>140.38104000000001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27.5</v>
      </c>
      <c r="Q12" s="12">
        <v>0.77</v>
      </c>
      <c r="R12" s="12">
        <v>2.9</v>
      </c>
      <c r="S12" s="12">
        <v>45.25</v>
      </c>
      <c r="T12" s="12">
        <v>94.06</v>
      </c>
      <c r="U12" s="12">
        <v>3</v>
      </c>
      <c r="V12" s="12">
        <v>1</v>
      </c>
      <c r="W12" s="12">
        <v>2</v>
      </c>
      <c r="X12" s="12">
        <v>1</v>
      </c>
      <c r="Y12" s="12">
        <v>5</v>
      </c>
      <c r="Z12" s="12">
        <v>2</v>
      </c>
      <c r="AA12" s="12">
        <v>225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9.8333999999999993</v>
      </c>
      <c r="AK12" s="12">
        <v>0.2341</v>
      </c>
      <c r="AL12" s="14">
        <v>0.32019999999999998</v>
      </c>
      <c r="AM12" s="14">
        <v>7.6E-3</v>
      </c>
      <c r="AN12" s="14">
        <v>4.5129999999999999</v>
      </c>
      <c r="AO12" s="14">
        <v>8.2699999999999996E-2</v>
      </c>
      <c r="AP12" s="14">
        <v>0.35599999999999998</v>
      </c>
      <c r="AQ12" s="14">
        <v>6.4999999999999997E-3</v>
      </c>
      <c r="AR12" s="14">
        <v>18.2407</v>
      </c>
      <c r="AS12" s="14">
        <v>0.64900000000000002</v>
      </c>
      <c r="AT12" s="14">
        <v>0.3135</v>
      </c>
      <c r="AU12" s="14">
        <v>1.12E-2</v>
      </c>
      <c r="AV12" s="14">
        <v>31.782399999999999</v>
      </c>
      <c r="AW12" s="14">
        <v>0.60319999999999996</v>
      </c>
      <c r="AX12" s="14">
        <v>0.3906</v>
      </c>
      <c r="AY12" s="14">
        <v>7.4000000000000003E-3</v>
      </c>
      <c r="AZ12" s="14">
        <v>4.6343423519957169E-2</v>
      </c>
      <c r="BA12" s="14">
        <v>1.245933014354067</v>
      </c>
      <c r="BB12" s="14">
        <v>0.10950149126544526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0.30941250000000009</v>
      </c>
      <c r="BH12" s="16">
        <f>DSTDEV(PlotSort,"PhxRed",$BH$31:$BH$32)/SQRT($BF12)</f>
        <v>5.1938575500296491E-3</v>
      </c>
      <c r="BI12" s="16">
        <f>DAVERAGE(PlotSort,"PhxRedEdge",$BH$31:$BH$32)</f>
        <v>0.34147500000000003</v>
      </c>
      <c r="BJ12" s="16">
        <f>DSTDEV(PlotSort,"PhxRedEdge",$BH$31:$BH$32)/SQRT($BF12)</f>
        <v>5.8531152673882425E-3</v>
      </c>
      <c r="BK12" s="16">
        <f>DAVERAGE(PlotSort,"TMRed",$BH$31:$BH$32)</f>
        <v>0.30486250000000009</v>
      </c>
      <c r="BL12" s="16">
        <f>DSTDEV(PlotSort,"TMRed",$BH$31:$BH$32)/SQRT($BF12)</f>
        <v>5.2713840292027032E-3</v>
      </c>
      <c r="BM12" s="16">
        <f>DAVERAGE(PlotSort,"TMNIR",$BH$31:$BH$32)</f>
        <v>0.38081874999999998</v>
      </c>
      <c r="BN12" s="16">
        <f>DSTDEV(PlotSort,"TMNIR",$BH$31:$BH$32)/SQRT($BF12)</f>
        <v>6.8305454805967008E-3</v>
      </c>
      <c r="BO12" s="16">
        <f>DAVERAGE(PlotSort,"NRR",$BH$31:$BH$32)</f>
        <v>5.4352871482925641E-2</v>
      </c>
      <c r="BP12" s="16">
        <f>DSTDEV(PlotSort,"NRR",$BH$31:$BH$32)/SQRT($BF12)</f>
        <v>1.2302870376387186E-3</v>
      </c>
      <c r="BQ12" s="16">
        <f>DAVERAGE(PlotSort,"rvi",$BH$31:$BH$32)</f>
        <v>1.2490610639907844</v>
      </c>
      <c r="BR12" s="16">
        <f>DSTDEV(PlotSort,"rvi",$BH$31:$BH$32)/SQRT($BF12)</f>
        <v>5.3573823381388797E-3</v>
      </c>
      <c r="BS12" s="17">
        <f>DAVERAGE(PlotSort,"ndvi",$BH$31:$BH$32)</f>
        <v>0.11066490497374012</v>
      </c>
      <c r="BT12" s="16">
        <f>DSTDEV(PlotSort,"ndvi",$BH$31:$BH$32)/SQRT($BF12)</f>
        <v>2.1023148659445249E-3</v>
      </c>
    </row>
    <row r="13" spans="1:72" ht="13.5" customHeight="1" x14ac:dyDescent="0.2">
      <c r="B13" s="12">
        <v>140</v>
      </c>
      <c r="C13" s="12">
        <v>9.1370000000000005</v>
      </c>
      <c r="D13" s="12">
        <v>140.38070999999999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27.5</v>
      </c>
      <c r="Q13" s="12">
        <v>0.77</v>
      </c>
      <c r="R13" s="12">
        <v>2.9</v>
      </c>
      <c r="S13" s="12">
        <v>45.35</v>
      </c>
      <c r="T13" s="12">
        <v>93.98</v>
      </c>
      <c r="U13" s="12">
        <v>3</v>
      </c>
      <c r="V13" s="12">
        <v>1</v>
      </c>
      <c r="W13" s="12">
        <v>2</v>
      </c>
      <c r="X13" s="12">
        <v>1</v>
      </c>
      <c r="Y13" s="12">
        <v>5</v>
      </c>
      <c r="Z13" s="12">
        <v>2</v>
      </c>
      <c r="AA13" s="12">
        <v>225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9.6066000000000003</v>
      </c>
      <c r="AK13" s="12">
        <v>3.8899999999999997E-2</v>
      </c>
      <c r="AL13" s="14">
        <v>0.31230000000000002</v>
      </c>
      <c r="AM13" s="14">
        <v>1.2999999999999999E-3</v>
      </c>
      <c r="AN13" s="14">
        <v>4.3517000000000001</v>
      </c>
      <c r="AO13" s="14">
        <v>2.5999999999999999E-3</v>
      </c>
      <c r="AP13" s="14">
        <v>0.34250000000000003</v>
      </c>
      <c r="AQ13" s="14">
        <v>2.0000000000000001E-4</v>
      </c>
      <c r="AR13" s="14">
        <v>18.0181</v>
      </c>
      <c r="AS13" s="14">
        <v>3.3099999999999997E-2</v>
      </c>
      <c r="AT13" s="14">
        <v>0.30909999999999999</v>
      </c>
      <c r="AU13" s="14">
        <v>5.9999999999999995E-4</v>
      </c>
      <c r="AV13" s="14">
        <v>30.966999999999999</v>
      </c>
      <c r="AW13" s="14">
        <v>0.1414</v>
      </c>
      <c r="AX13" s="14">
        <v>0.38</v>
      </c>
      <c r="AY13" s="14">
        <v>1.6999999999999999E-3</v>
      </c>
      <c r="AZ13" s="14">
        <v>5.1903114186851181E-2</v>
      </c>
      <c r="BA13" s="14">
        <v>1.229375606599806</v>
      </c>
      <c r="BB13" s="14">
        <v>0.10288782469888262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0.3132375</v>
      </c>
      <c r="BH13" s="16">
        <f>DSTDEV(PlotSort,"PhxRed",$BJ$35:$BJ$36)/SQRT($BF13)</f>
        <v>8.333429612539054E-3</v>
      </c>
      <c r="BI13" s="16">
        <f>DAVERAGE(PlotSort,"PhxRedEdge",$BJ$35:$BJ$36)</f>
        <v>0.34596249999999995</v>
      </c>
      <c r="BJ13" s="16">
        <f>DSTDEV(PlotSort,"PhxRedEdge",$BJ$35:$BJ$36)/SQRT($BF13)</f>
        <v>9.1226550313726409E-3</v>
      </c>
      <c r="BK13" s="16">
        <f>DAVERAGE(PlotSort,"TMRed",$BJ$35:$BJ$36)</f>
        <v>0.30903750000000002</v>
      </c>
      <c r="BL13" s="16">
        <f>DSTDEV(PlotSort,"TMRed",$BJ$35:$BJ$36)/SQRT($BF13)</f>
        <v>8.3021498399080754E-3</v>
      </c>
      <c r="BM13" s="16">
        <f>DAVERAGE(PlotSort,"TMNIR",$BJ$35:$BJ$36)</f>
        <v>0.38619999999999999</v>
      </c>
      <c r="BN13" s="16">
        <f>DSTDEV(PlotSort,"TMNIR",$BJ$35:$BJ$36)/SQRT($BF13)</f>
        <v>1.0514955335819821E-2</v>
      </c>
      <c r="BO13" s="16">
        <f>DAVERAGE(PlotSort,"NRR",$BJ$35:$BJ$36)</f>
        <v>5.4866461231288341E-2</v>
      </c>
      <c r="BP13" s="16">
        <f>DSTDEV(PlotSort,"NRR",$BJ$35:$BJ$36)/SQRT($BF13)</f>
        <v>1.7239945737981593E-3</v>
      </c>
      <c r="BQ13" s="16">
        <f>DAVERAGE(PlotSort,"rvi",$BJ$35:$BJ$36)</f>
        <v>1.2496931051303699</v>
      </c>
      <c r="BR13" s="16">
        <f>DSTDEV(PlotSort,"rvi",$BJ$35:$BJ$36)/SQRT($BF13)</f>
        <v>5.9107489587547808E-3</v>
      </c>
      <c r="BS13" s="17">
        <f>DAVERAGE(PlotSort,"ndvi",$BJ$35:$BJ$36)</f>
        <v>0.11094685074945128</v>
      </c>
      <c r="BT13" s="16">
        <f>DSTDEV(PlotSort,"ndvi",$BJ$35:$BJ$36)/SQRT($BF13)</f>
        <v>2.3381520800915766E-3</v>
      </c>
    </row>
    <row r="14" spans="1:72" ht="13.5" customHeight="1" x14ac:dyDescent="0.2">
      <c r="B14" s="12">
        <v>140</v>
      </c>
      <c r="C14" s="12">
        <v>9.1289999999999996</v>
      </c>
      <c r="D14" s="12">
        <v>140.38037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27.5</v>
      </c>
      <c r="Q14" s="12">
        <v>0.77</v>
      </c>
      <c r="R14" s="12">
        <v>2.9</v>
      </c>
      <c r="S14" s="12">
        <v>45.45</v>
      </c>
      <c r="T14" s="12">
        <v>93.91</v>
      </c>
      <c r="U14" s="12">
        <v>3</v>
      </c>
      <c r="V14" s="12">
        <v>1</v>
      </c>
      <c r="W14" s="12">
        <v>2</v>
      </c>
      <c r="X14" s="12">
        <v>1</v>
      </c>
      <c r="Y14" s="12">
        <v>5</v>
      </c>
      <c r="Z14" s="12">
        <v>2</v>
      </c>
      <c r="AA14" s="12">
        <v>225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9.4357000000000006</v>
      </c>
      <c r="AK14" s="12">
        <v>0.18679999999999999</v>
      </c>
      <c r="AL14" s="14">
        <v>0.30609999999999998</v>
      </c>
      <c r="AM14" s="14">
        <v>6.1000000000000004E-3</v>
      </c>
      <c r="AN14" s="14">
        <v>4.3201000000000001</v>
      </c>
      <c r="AO14" s="14">
        <v>6.13E-2</v>
      </c>
      <c r="AP14" s="14">
        <v>0.33929999999999999</v>
      </c>
      <c r="AQ14" s="14">
        <v>4.7999999999999996E-3</v>
      </c>
      <c r="AR14" s="14">
        <v>17.567499999999999</v>
      </c>
      <c r="AS14" s="14">
        <v>0.36299999999999999</v>
      </c>
      <c r="AT14" s="14">
        <v>0.30070000000000002</v>
      </c>
      <c r="AU14" s="14">
        <v>6.1999999999999998E-3</v>
      </c>
      <c r="AV14" s="14">
        <v>30.9587</v>
      </c>
      <c r="AW14" s="14">
        <v>0.27039999999999997</v>
      </c>
      <c r="AX14" s="14">
        <v>0.37919999999999998</v>
      </c>
      <c r="AY14" s="14">
        <v>3.3E-3</v>
      </c>
      <c r="AZ14" s="14">
        <v>5.5532359081419617E-2</v>
      </c>
      <c r="BA14" s="14">
        <v>1.2610575324243432</v>
      </c>
      <c r="BB14" s="14">
        <v>0.11545815561111923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0.312475</v>
      </c>
      <c r="BH14" s="16">
        <f>DSTDEV(PlotSort,"PhxRed",$BK$35:$BK$36)/SQRT($BF14)</f>
        <v>5.2072545549454365E-3</v>
      </c>
      <c r="BI14" s="16">
        <f>DAVERAGE(PlotSort,"PhxRedEdge",$BK$35:$BK$36)</f>
        <v>0.34379375000000001</v>
      </c>
      <c r="BJ14" s="16">
        <f>DSTDEV(PlotSort,"PhxRedEdge",$BK$35:$BK$36)/SQRT($BF14)</f>
        <v>5.9339951058849606E-3</v>
      </c>
      <c r="BK14" s="16">
        <f>DAVERAGE(PlotSort,"TMRed",$BK$35:$BK$36)</f>
        <v>0.30785624999999994</v>
      </c>
      <c r="BL14" s="16">
        <f>DSTDEV(PlotSort,"TMRed",$BK$35:$BK$36)/SQRT($BF14)</f>
        <v>5.1237224017309903E-3</v>
      </c>
      <c r="BM14" s="16">
        <f>DAVERAGE(PlotSort,"TMNIR",$BK$35:$BK$36)</f>
        <v>0.38195000000000007</v>
      </c>
      <c r="BN14" s="16">
        <f>DSTDEV(PlotSort,"TMNIR",$BK$35:$BK$36)/SQRT($BF14)</f>
        <v>6.7870759536047629E-3</v>
      </c>
      <c r="BO14" s="16">
        <f>DAVERAGE(PlotSort,"NRR",$BK$35:$BK$36)</f>
        <v>5.2480985944751105E-2</v>
      </c>
      <c r="BP14" s="16">
        <f>DSTDEV(PlotSort,"NRR",$BK$35:$BK$36)/SQRT($BF14)</f>
        <v>8.9073324912170764E-4</v>
      </c>
      <c r="BQ14" s="16">
        <f>DAVERAGE(PlotSort,"rvi",$BK$35:$BK$36)</f>
        <v>1.2402306838129771</v>
      </c>
      <c r="BR14" s="16">
        <f>DSTDEV(PlotSort,"rvi",$BK$35:$BK$36)/SQRT($BF14)</f>
        <v>3.0236163807003187E-3</v>
      </c>
      <c r="BS14" s="17">
        <f>DAVERAGE(PlotSort,"ndvi",$BK$35:$BK$36)</f>
        <v>0.1072044670757408</v>
      </c>
      <c r="BT14" s="16">
        <f>DSTDEV(PlotSort,"ndvi",$BK$35:$BK$36)/SQRT($BF14)</f>
        <v>1.1985551638353574E-3</v>
      </c>
    </row>
    <row r="15" spans="1:72" ht="13.5" customHeight="1" x14ac:dyDescent="0.2">
      <c r="B15" s="12">
        <v>140</v>
      </c>
      <c r="C15" s="12">
        <v>9.1210000000000004</v>
      </c>
      <c r="D15" s="12">
        <v>140.38004000000001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27.5</v>
      </c>
      <c r="Q15" s="12">
        <v>0.77</v>
      </c>
      <c r="R15" s="12">
        <v>2.9</v>
      </c>
      <c r="S15" s="12">
        <v>45.55</v>
      </c>
      <c r="T15" s="12">
        <v>93.84</v>
      </c>
      <c r="U15" s="12">
        <v>3</v>
      </c>
      <c r="V15" s="12">
        <v>1</v>
      </c>
      <c r="W15" s="12">
        <v>2</v>
      </c>
      <c r="X15" s="12">
        <v>1</v>
      </c>
      <c r="Y15" s="12">
        <v>5</v>
      </c>
      <c r="Z15" s="12">
        <v>2</v>
      </c>
      <c r="AA15" s="12">
        <v>225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9.9454999999999991</v>
      </c>
      <c r="AK15" s="12">
        <v>0.15010000000000001</v>
      </c>
      <c r="AL15" s="14">
        <v>0.32200000000000001</v>
      </c>
      <c r="AM15" s="14">
        <v>4.8999999999999998E-3</v>
      </c>
      <c r="AN15" s="14">
        <v>4.4984999999999999</v>
      </c>
      <c r="AO15" s="14">
        <v>0.1023</v>
      </c>
      <c r="AP15" s="14">
        <v>0.35249999999999998</v>
      </c>
      <c r="AQ15" s="14">
        <v>8.0000000000000002E-3</v>
      </c>
      <c r="AR15" s="14">
        <v>18.314900000000002</v>
      </c>
      <c r="AS15" s="14">
        <v>0.20649999999999999</v>
      </c>
      <c r="AT15" s="14">
        <v>0.31290000000000001</v>
      </c>
      <c r="AU15" s="14">
        <v>3.5000000000000001E-3</v>
      </c>
      <c r="AV15" s="14">
        <v>31.7637</v>
      </c>
      <c r="AW15" s="14">
        <v>0.41810000000000003</v>
      </c>
      <c r="AX15" s="14">
        <v>0.38850000000000001</v>
      </c>
      <c r="AY15" s="14">
        <v>5.1000000000000004E-3</v>
      </c>
      <c r="AZ15" s="14">
        <v>4.8582995951417046E-2</v>
      </c>
      <c r="BA15" s="14">
        <v>1.2416107382550337</v>
      </c>
      <c r="BB15" s="14">
        <v>0.10778443113772455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0.30606250000000002</v>
      </c>
      <c r="BH15" s="16">
        <f>DSTDEV(PlotSort,"PhxRed",$BL$35:$BL$36)/SQRT($BF15)</f>
        <v>8.400126221415621E-3</v>
      </c>
      <c r="BI15" s="16">
        <f>DAVERAGE(PlotSort,"PhxRedEdge",$BL$35:$BL$36)</f>
        <v>0.34139999999999998</v>
      </c>
      <c r="BJ15" s="16">
        <f>DSTDEV(PlotSort,"PhxRedEdge",$BL$35:$BL$36)/SQRT($BF15)</f>
        <v>9.5816789462270877E-3</v>
      </c>
      <c r="BK15" s="16">
        <f>DAVERAGE(PlotSort,"TMRed",$BL$35:$BL$36)</f>
        <v>0.30058750000000001</v>
      </c>
      <c r="BL15" s="16">
        <f>DSTDEV(PlotSort,"TMRed",$BL$35:$BL$36)/SQRT($BF15)</f>
        <v>7.7279048514365869E-3</v>
      </c>
      <c r="BM15" s="16">
        <f>DAVERAGE(PlotSort,"TMNIR",$BL$35:$BL$36)</f>
        <v>0.38086249999999999</v>
      </c>
      <c r="BN15" s="16">
        <f>DSTDEV(PlotSort,"TMNIR",$BL$35:$BL$36)/SQRT($BF15)</f>
        <v>1.0528226303948012E-2</v>
      </c>
      <c r="BO15" s="16">
        <f>DAVERAGE(PlotSort,"NRR",$BL$35:$BL$36)</f>
        <v>5.4665777269583334E-2</v>
      </c>
      <c r="BP15" s="16">
        <f>DSTDEV(PlotSort,"NRR",$BL$35:$BL$36)/SQRT($BF15)</f>
        <v>2.0816544349635431E-3</v>
      </c>
      <c r="BQ15" s="16">
        <f>DAVERAGE(PlotSort,"rvi",$BL$35:$BL$36)</f>
        <v>1.2666955930993933</v>
      </c>
      <c r="BR15" s="16">
        <f>DSTDEV(PlotSort,"rvi",$BL$35:$BL$36)/SQRT($BF15)</f>
        <v>6.7260191907882747E-3</v>
      </c>
      <c r="BS15" s="17">
        <f>DAVERAGE(PlotSort,"ndvi",$BL$35:$BL$36)</f>
        <v>0.11760409309360068</v>
      </c>
      <c r="BT15" s="16">
        <f>DSTDEV(PlotSort,"ndvi",$BL$35:$BL$36)/SQRT($BF15)</f>
        <v>2.6106704883324264E-3</v>
      </c>
    </row>
    <row r="16" spans="1:72" ht="13.5" customHeight="1" x14ac:dyDescent="0.2">
      <c r="B16" s="12">
        <v>140</v>
      </c>
      <c r="C16" s="12">
        <v>9.1129999999999995</v>
      </c>
      <c r="D16" s="12">
        <v>140.37970999999999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27.5</v>
      </c>
      <c r="Q16" s="12">
        <v>0.77</v>
      </c>
      <c r="R16" s="12">
        <v>2.9</v>
      </c>
      <c r="S16" s="12">
        <v>45.65</v>
      </c>
      <c r="T16" s="12">
        <v>93.77</v>
      </c>
      <c r="U16" s="12">
        <v>3</v>
      </c>
      <c r="V16" s="12">
        <v>1</v>
      </c>
      <c r="W16" s="12">
        <v>2</v>
      </c>
      <c r="X16" s="12">
        <v>1</v>
      </c>
      <c r="Y16" s="12">
        <v>5</v>
      </c>
      <c r="Z16" s="12">
        <v>2</v>
      </c>
      <c r="AA16" s="12">
        <v>225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9.9947999999999997</v>
      </c>
      <c r="AK16" s="12">
        <v>0.16389999999999999</v>
      </c>
      <c r="AL16" s="14">
        <v>0.32300000000000001</v>
      </c>
      <c r="AM16" s="14">
        <v>5.3E-3</v>
      </c>
      <c r="AN16" s="14">
        <v>4.5354999999999999</v>
      </c>
      <c r="AO16" s="14">
        <v>5.0900000000000001E-2</v>
      </c>
      <c r="AP16" s="14">
        <v>0.35460000000000003</v>
      </c>
      <c r="AQ16" s="14">
        <v>4.0000000000000001E-3</v>
      </c>
      <c r="AR16" s="14">
        <v>18.555</v>
      </c>
      <c r="AS16" s="14">
        <v>0.26600000000000001</v>
      </c>
      <c r="AT16" s="14">
        <v>0.31640000000000001</v>
      </c>
      <c r="AU16" s="14">
        <v>4.4999999999999997E-3</v>
      </c>
      <c r="AV16" s="14">
        <v>32.090200000000003</v>
      </c>
      <c r="AW16" s="14">
        <v>0.25380000000000003</v>
      </c>
      <c r="AX16" s="14">
        <v>0.39179999999999998</v>
      </c>
      <c r="AY16" s="14">
        <v>3.0999999999999999E-3</v>
      </c>
      <c r="AZ16" s="14">
        <v>4.9839228295819882E-2</v>
      </c>
      <c r="BA16" s="14">
        <v>1.2383059418457647</v>
      </c>
      <c r="BB16" s="14">
        <v>0.10646709968935325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0.31310625000000003</v>
      </c>
      <c r="BH16" s="16">
        <f>DSTDEV(PlotSort,"PhxRed",$BI$31:$BI$32)/SQRT($BF16)</f>
        <v>5.7675707534310594E-3</v>
      </c>
      <c r="BI16" s="16">
        <f>DAVERAGE(PlotSort,"PhxRedEdge",$BI$31:$BI$32)</f>
        <v>0.34533750000000002</v>
      </c>
      <c r="BJ16" s="16">
        <f>DSTDEV(PlotSort,"PhxRedEdge",$BI$31:$BI$32)/SQRT($BF16)</f>
        <v>6.214062513096137E-3</v>
      </c>
      <c r="BK16" s="16">
        <f>DAVERAGE(PlotSort,"TMRed",$BI$31:$BI$32)</f>
        <v>0.30827500000000002</v>
      </c>
      <c r="BL16" s="16">
        <f>DSTDEV(PlotSort,"TMRed",$BI$31:$BI$32)/SQRT($BF16)</f>
        <v>5.6395884897156561E-3</v>
      </c>
      <c r="BM16" s="16">
        <f>DAVERAGE(PlotSort,"TMNIR",$BI$31:$BI$32)</f>
        <v>0.38403750000000003</v>
      </c>
      <c r="BN16" s="16">
        <f>DSTDEV(PlotSort,"TMNIR",$BI$31:$BI$32)/SQRT($BF16)</f>
        <v>6.9716860406934559E-3</v>
      </c>
      <c r="BO16" s="16">
        <f>DAVERAGE(PlotSort,"NRR",$BI$31:$BI$32)</f>
        <v>5.302560518173971E-2</v>
      </c>
      <c r="BP16" s="16">
        <f>DSTDEV(PlotSort,"NRR",$BI$31:$BI$32)/SQRT($BF16)</f>
        <v>1.2149371907595517E-3</v>
      </c>
      <c r="BQ16" s="16">
        <f>DAVERAGE(PlotSort,"rvi",$BI$31:$BI$32)</f>
        <v>1.2458998564936918</v>
      </c>
      <c r="BR16" s="16">
        <f>DSTDEV(PlotSort,"rvi",$BI$31:$BI$32)/SQRT($BF16)</f>
        <v>4.3586927082464779E-3</v>
      </c>
      <c r="BS16" s="17">
        <f>DAVERAGE(PlotSort,"ndvi",$BI$31:$BI$32)</f>
        <v>0.10943854309098679</v>
      </c>
      <c r="BT16" s="16">
        <f>DSTDEV(PlotSort,"ndvi",$BI$31:$BI$32)/SQRT($BF16)</f>
        <v>1.7108554007043844E-3</v>
      </c>
    </row>
    <row r="17" spans="2:72" ht="13.5" customHeight="1" x14ac:dyDescent="0.2">
      <c r="B17" s="12">
        <v>140</v>
      </c>
      <c r="C17" s="12">
        <v>9.1050000000000004</v>
      </c>
      <c r="D17" s="12">
        <v>140.37936999999999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27.5</v>
      </c>
      <c r="Q17" s="12">
        <v>0.77</v>
      </c>
      <c r="R17" s="12">
        <v>2.9</v>
      </c>
      <c r="S17" s="12">
        <v>45.75</v>
      </c>
      <c r="T17" s="12">
        <v>93.69</v>
      </c>
      <c r="U17" s="12">
        <v>3</v>
      </c>
      <c r="V17" s="12">
        <v>1</v>
      </c>
      <c r="W17" s="12">
        <v>2</v>
      </c>
      <c r="X17" s="12">
        <v>1</v>
      </c>
      <c r="Y17" s="12">
        <v>5</v>
      </c>
      <c r="Z17" s="12">
        <v>2</v>
      </c>
      <c r="AA17" s="12">
        <v>225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10.182</v>
      </c>
      <c r="AK17" s="12">
        <v>5.62E-2</v>
      </c>
      <c r="AL17" s="14">
        <v>0.32840000000000003</v>
      </c>
      <c r="AM17" s="14">
        <v>1.8E-3</v>
      </c>
      <c r="AN17" s="14">
        <v>4.6413000000000002</v>
      </c>
      <c r="AO17" s="14">
        <v>5.7099999999999998E-2</v>
      </c>
      <c r="AP17" s="14">
        <v>0.36199999999999999</v>
      </c>
      <c r="AQ17" s="14">
        <v>4.4999999999999997E-3</v>
      </c>
      <c r="AR17" s="14">
        <v>19.071300000000001</v>
      </c>
      <c r="AS17" s="14">
        <v>0.36030000000000001</v>
      </c>
      <c r="AT17" s="14">
        <v>0.3246</v>
      </c>
      <c r="AU17" s="14">
        <v>6.1000000000000004E-3</v>
      </c>
      <c r="AV17" s="14">
        <v>32.884799999999998</v>
      </c>
      <c r="AW17" s="14">
        <v>0.86529999999999996</v>
      </c>
      <c r="AX17" s="14">
        <v>0.40089999999999998</v>
      </c>
      <c r="AY17" s="14">
        <v>1.0500000000000001E-2</v>
      </c>
      <c r="AZ17" s="14">
        <v>5.0989644776510676E-2</v>
      </c>
      <c r="BA17" s="14">
        <v>1.2350585335797903</v>
      </c>
      <c r="BB17" s="14">
        <v>0.10516884906960713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0.30901875000000001</v>
      </c>
      <c r="BH17" s="16">
        <f>DSTDEV(PlotSort,"PhxRed",$BJ$31:$BJ$32)/SQRT($BF17)</f>
        <v>5.2050118075434434E-3</v>
      </c>
      <c r="BI17" s="16">
        <f>DAVERAGE(PlotSort,"PhxRedEdge",$BJ$31:$BJ$32)</f>
        <v>0.34213749999999998</v>
      </c>
      <c r="BJ17" s="16">
        <f>DSTDEV(PlotSort,"PhxRedEdge",$BJ$31:$BJ$32)/SQRT($BF17)</f>
        <v>6.0825974440749135E-3</v>
      </c>
      <c r="BK17" s="16">
        <f>DAVERAGE(PlotSort,"TMRed",$BJ$31:$BJ$32)</f>
        <v>0.30439375000000002</v>
      </c>
      <c r="BL17" s="16">
        <f>DSTDEV(PlotSort,"TMRed",$BJ$31:$BJ$32)/SQRT($BF17)</f>
        <v>5.061610209870635E-3</v>
      </c>
      <c r="BM17" s="16">
        <f>DAVERAGE(PlotSort,"TMNIR",$BJ$31:$BJ$32)</f>
        <v>0.38144375000000008</v>
      </c>
      <c r="BN17" s="16">
        <f>DSTDEV(PlotSort,"TMNIR",$BJ$31:$BJ$32)/SQRT($BF17)</f>
        <v>6.984086524616755E-3</v>
      </c>
      <c r="BO17" s="16">
        <f>DAVERAGE(PlotSort,"NRR",$BJ$31:$BJ$32)</f>
        <v>5.4221500013447235E-2</v>
      </c>
      <c r="BP17" s="16">
        <f>DSTDEV(PlotSort,"NRR",$BJ$31:$BJ$32)/SQRT($BF17)</f>
        <v>1.0382093219680096E-3</v>
      </c>
      <c r="BQ17" s="16">
        <f>DAVERAGE(PlotSort,"rvi",$BJ$31:$BJ$32)</f>
        <v>1.2525251764341665</v>
      </c>
      <c r="BR17" s="16">
        <f>DSTDEV(PlotSort,"rvi",$BJ$31:$BJ$32)/SQRT($BF17)</f>
        <v>4.4943319981367441E-3</v>
      </c>
      <c r="BS17" s="17">
        <f>DAVERAGE(PlotSort,"ndvi",$BJ$31:$BJ$32)</f>
        <v>0.11204139590628</v>
      </c>
      <c r="BT17" s="16">
        <f>DSTDEV(PlotSort,"ndvi",$BJ$31:$BJ$32)/SQRT($BF17)</f>
        <v>1.7695261163614381E-3</v>
      </c>
    </row>
    <row r="18" spans="2:72" ht="13.5" customHeight="1" x14ac:dyDescent="0.2">
      <c r="B18" s="12">
        <v>140</v>
      </c>
      <c r="C18" s="12">
        <v>9.1890000000000001</v>
      </c>
      <c r="D18" s="12">
        <v>140.38287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27.5</v>
      </c>
      <c r="Q18" s="12">
        <v>0.77</v>
      </c>
      <c r="R18" s="12">
        <v>2.9</v>
      </c>
      <c r="S18" s="12">
        <v>44.7</v>
      </c>
      <c r="T18" s="12">
        <v>94.46</v>
      </c>
      <c r="U18" s="12">
        <v>3</v>
      </c>
      <c r="V18" s="12">
        <v>1</v>
      </c>
      <c r="W18" s="12">
        <v>2</v>
      </c>
      <c r="X18" s="12">
        <v>1</v>
      </c>
      <c r="Y18" s="12">
        <v>5</v>
      </c>
      <c r="Z18" s="12">
        <v>2</v>
      </c>
      <c r="AA18" s="12">
        <v>225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9.2121999999999993</v>
      </c>
      <c r="AK18" s="12">
        <v>3.7999999999999999E-2</v>
      </c>
      <c r="AL18" s="14">
        <v>0.30320000000000003</v>
      </c>
      <c r="AM18" s="14">
        <v>1.2999999999999999E-3</v>
      </c>
      <c r="AN18" s="14">
        <v>4.2297000000000002</v>
      </c>
      <c r="AO18" s="14">
        <v>3.7000000000000002E-3</v>
      </c>
      <c r="AP18" s="14">
        <v>0.33779999999999999</v>
      </c>
      <c r="AQ18" s="14">
        <v>2.9999999999999997E-4</v>
      </c>
      <c r="AR18" s="14">
        <v>17.108499999999999</v>
      </c>
      <c r="AS18" s="14">
        <v>7.9100000000000004E-2</v>
      </c>
      <c r="AT18" s="14">
        <v>0.29720000000000002</v>
      </c>
      <c r="AU18" s="14">
        <v>1.4E-3</v>
      </c>
      <c r="AV18" s="14">
        <v>31.068999999999999</v>
      </c>
      <c r="AW18" s="14">
        <v>5.62E-2</v>
      </c>
      <c r="AX18" s="14">
        <v>0.38529999999999998</v>
      </c>
      <c r="AY18" s="14">
        <v>6.9999999999999999E-4</v>
      </c>
      <c r="AZ18" s="14">
        <v>6.56893928917162E-2</v>
      </c>
      <c r="BA18" s="14">
        <v>1.2964333781965005</v>
      </c>
      <c r="BB18" s="14">
        <v>0.12908424908424901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0.32029375000000004</v>
      </c>
      <c r="BH18" s="16">
        <f>DSTDEV(PlotSort,"PhxRed",$BH$35:$BH$36)/SQRT($BF18)</f>
        <v>2.226422181251045E-3</v>
      </c>
      <c r="BI18" s="16">
        <f>DAVERAGE(PlotSort,"PhxRedEdge",$BH$35:$BH$36)</f>
        <v>0.35433125000000004</v>
      </c>
      <c r="BJ18" s="16">
        <f>DSTDEV(PlotSort,"PhxRedEdge",$BH$35:$BH$36)/SQRT($BF18)</f>
        <v>2.1910560381925414E-3</v>
      </c>
      <c r="BK18" s="16">
        <f>DAVERAGE(PlotSort,"TMRed",$BH$35:$BH$36)</f>
        <v>0.31501249999999997</v>
      </c>
      <c r="BL18" s="16">
        <f>DSTDEV(PlotSort,"TMRed",$BH$35:$BH$36)/SQRT($BF18)</f>
        <v>2.222140015840585E-3</v>
      </c>
      <c r="BM18" s="16">
        <f>DAVERAGE(PlotSort,"TMNIR",$BH$35:$BH$36)</f>
        <v>0.39560625000000005</v>
      </c>
      <c r="BN18" s="16">
        <f>DSTDEV(PlotSort,"TMNIR",$BH$35:$BH$36)/SQRT($BF18)</f>
        <v>2.302054675538066E-3</v>
      </c>
      <c r="BO18" s="16">
        <f>DAVERAGE(PlotSort,"NRR",$BH$35:$BH$36)</f>
        <v>5.5053149969167638E-2</v>
      </c>
      <c r="BP18" s="16">
        <f>DSTDEV(PlotSort,"NRR",$BH$35:$BH$36)/SQRT($BF18)</f>
        <v>1.3714339431977185E-3</v>
      </c>
      <c r="BQ18" s="16">
        <f>DAVERAGE(PlotSort,"rvi",$BH$35:$BH$36)</f>
        <v>1.2561411028517127</v>
      </c>
      <c r="BR18" s="16">
        <f>DSTDEV(PlotSort,"rvi",$BH$35:$BH$36)/SQRT($BF18)</f>
        <v>4.963018237281131E-3</v>
      </c>
      <c r="BS18" s="17">
        <f>DAVERAGE(PlotSort,"ndvi",$BH$35:$BH$36)</f>
        <v>0.11346654121066008</v>
      </c>
      <c r="BT18" s="16">
        <f>DSTDEV(PlotSort,"ndvi",$BH$35:$BH$36)/SQRT($BF18)</f>
        <v>1.9421084220859507E-3</v>
      </c>
    </row>
    <row r="19" spans="2:72" ht="13.5" customHeight="1" x14ac:dyDescent="0.2">
      <c r="B19" s="12">
        <v>140</v>
      </c>
      <c r="C19" s="12">
        <v>9.1969999999999992</v>
      </c>
      <c r="D19" s="12">
        <v>140.38320999999999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27.5</v>
      </c>
      <c r="Q19" s="12">
        <v>0.77</v>
      </c>
      <c r="R19" s="12">
        <v>2.9</v>
      </c>
      <c r="S19" s="12">
        <v>44.6</v>
      </c>
      <c r="T19" s="12">
        <v>94.53</v>
      </c>
      <c r="U19" s="12">
        <v>3</v>
      </c>
      <c r="V19" s="12">
        <v>1</v>
      </c>
      <c r="W19" s="12">
        <v>2</v>
      </c>
      <c r="X19" s="12">
        <v>1</v>
      </c>
      <c r="Y19" s="12">
        <v>5</v>
      </c>
      <c r="Z19" s="12">
        <v>2</v>
      </c>
      <c r="AA19" s="12">
        <v>225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9.8607999999999993</v>
      </c>
      <c r="AK19" s="12">
        <v>3.7400000000000003E-2</v>
      </c>
      <c r="AL19" s="14">
        <v>0.32519999999999999</v>
      </c>
      <c r="AM19" s="14">
        <v>1.1999999999999999E-3</v>
      </c>
      <c r="AN19" s="14">
        <v>4.4835000000000003</v>
      </c>
      <c r="AO19" s="14">
        <v>4.1999999999999997E-3</v>
      </c>
      <c r="AP19" s="14">
        <v>0.3589</v>
      </c>
      <c r="AQ19" s="14">
        <v>2.9999999999999997E-4</v>
      </c>
      <c r="AR19" s="14">
        <v>18.358699999999999</v>
      </c>
      <c r="AS19" s="14">
        <v>0.10009999999999999</v>
      </c>
      <c r="AT19" s="14">
        <v>0.31950000000000001</v>
      </c>
      <c r="AU19" s="14">
        <v>1.6999999999999999E-3</v>
      </c>
      <c r="AV19" s="14">
        <v>32.531199999999998</v>
      </c>
      <c r="AW19" s="14">
        <v>0.20799999999999999</v>
      </c>
      <c r="AX19" s="14">
        <v>0.40410000000000001</v>
      </c>
      <c r="AY19" s="14">
        <v>2.5999999999999999E-3</v>
      </c>
      <c r="AZ19" s="14">
        <v>5.9239842726081279E-2</v>
      </c>
      <c r="BA19" s="14">
        <v>1.2647887323943663</v>
      </c>
      <c r="BB19" s="14">
        <v>0.11691542288557215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0.30183125</v>
      </c>
      <c r="BH19" s="16">
        <f>DSTDEV(PlotSort,"PhxRed",$BI$35:$BI$36)/SQRT($BF19)</f>
        <v>7.167139822074539E-3</v>
      </c>
      <c r="BI19" s="16">
        <f>DAVERAGE(PlotSort,"PhxRedEdge",$BI$35:$BI$36)</f>
        <v>0.33314375000000002</v>
      </c>
      <c r="BJ19" s="16">
        <f>DSTDEV(PlotSort,"PhxRedEdge",$BI$35:$BI$36)/SQRT($BF19)</f>
        <v>8.0894373967435682E-3</v>
      </c>
      <c r="BK19" s="16">
        <f>DAVERAGE(PlotSort,"TMRed",$BI$35:$BI$36)</f>
        <v>0.29765624999999996</v>
      </c>
      <c r="BL19" s="16">
        <f>DSTDEV(PlotSort,"TMRed",$BI$35:$BI$36)/SQRT($BF19)</f>
        <v>7.0251510585775528E-3</v>
      </c>
      <c r="BM19" s="16">
        <f>DAVERAGE(PlotSort,"TMNIR",$BI$35:$BI$36)</f>
        <v>0.36987500000000001</v>
      </c>
      <c r="BN19" s="16">
        <f>DSTDEV(PlotSort,"TMNIR",$BI$35:$BI$36)/SQRT($BF19)</f>
        <v>9.0791588266755201E-3</v>
      </c>
      <c r="BO19" s="16">
        <f>DAVERAGE(PlotSort,"NRR",$BI$35:$BI$36)</f>
        <v>5.2193955226019301E-2</v>
      </c>
      <c r="BP19" s="16">
        <f>DSTDEV(PlotSort,"NRR",$BI$35:$BI$36)/SQRT($BF19)</f>
        <v>8.4720829268115547E-4</v>
      </c>
      <c r="BQ19" s="16">
        <f>DAVERAGE(PlotSort,"rvi",$BI$35:$BI$36)</f>
        <v>1.2422839300761461</v>
      </c>
      <c r="BR19" s="16">
        <f>DSTDEV(PlotSort,"rvi",$BI$35:$BI$36)/SQRT($BF19)</f>
        <v>3.8311723363619941E-3</v>
      </c>
      <c r="BS19" s="17">
        <f>DAVERAGE(PlotSort,"ndvi",$BI$35:$BI$36)</f>
        <v>0.10801339778660667</v>
      </c>
      <c r="BT19" s="16">
        <f>DSTDEV(PlotSort,"ndvi",$BI$35:$BI$36)/SQRT($BF19)</f>
        <v>1.5178510281803322E-3</v>
      </c>
    </row>
    <row r="20" spans="2:72" ht="13.5" customHeight="1" x14ac:dyDescent="0.2">
      <c r="B20" s="12">
        <v>140</v>
      </c>
      <c r="C20" s="12">
        <v>9.2050000000000001</v>
      </c>
      <c r="D20" s="12">
        <v>140.38354000000001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27.5</v>
      </c>
      <c r="Q20" s="12">
        <v>0.77</v>
      </c>
      <c r="R20" s="12">
        <v>2.9</v>
      </c>
      <c r="S20" s="12">
        <v>44.5</v>
      </c>
      <c r="T20" s="12">
        <v>94.6</v>
      </c>
      <c r="U20" s="12">
        <v>3</v>
      </c>
      <c r="V20" s="12">
        <v>1</v>
      </c>
      <c r="W20" s="12">
        <v>2</v>
      </c>
      <c r="X20" s="12">
        <v>1</v>
      </c>
      <c r="Y20" s="12">
        <v>5</v>
      </c>
      <c r="Z20" s="12">
        <v>2</v>
      </c>
      <c r="AA20" s="12">
        <v>225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9.5147999999999993</v>
      </c>
      <c r="AK20" s="12">
        <v>0.15790000000000001</v>
      </c>
      <c r="AL20" s="14">
        <v>0.31440000000000001</v>
      </c>
      <c r="AM20" s="14">
        <v>5.1999999999999998E-3</v>
      </c>
      <c r="AN20" s="14">
        <v>4.3639000000000001</v>
      </c>
      <c r="AO20" s="14">
        <v>4.9200000000000001E-2</v>
      </c>
      <c r="AP20" s="14">
        <v>0.35010000000000002</v>
      </c>
      <c r="AQ20" s="14">
        <v>3.8999999999999998E-3</v>
      </c>
      <c r="AR20" s="14">
        <v>17.803100000000001</v>
      </c>
      <c r="AS20" s="14">
        <v>0.21410000000000001</v>
      </c>
      <c r="AT20" s="14">
        <v>0.3105</v>
      </c>
      <c r="AU20" s="14">
        <v>3.7000000000000002E-3</v>
      </c>
      <c r="AV20" s="14">
        <v>31.767800000000001</v>
      </c>
      <c r="AW20" s="14">
        <v>9.7799999999999998E-2</v>
      </c>
      <c r="AX20" s="14">
        <v>0.3952</v>
      </c>
      <c r="AY20" s="14">
        <v>1.1999999999999999E-3</v>
      </c>
      <c r="AZ20" s="14">
        <v>6.05125452837783E-2</v>
      </c>
      <c r="BA20" s="14">
        <v>1.2727858293075685</v>
      </c>
      <c r="BB20" s="14">
        <v>0.1200226725237353</v>
      </c>
      <c r="BC20" s="15"/>
    </row>
    <row r="21" spans="2:72" ht="13.5" customHeight="1" x14ac:dyDescent="0.2">
      <c r="B21" s="12">
        <v>140</v>
      </c>
      <c r="C21" s="12">
        <v>9.2129999999999992</v>
      </c>
      <c r="D21" s="12">
        <v>140.38388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27.5</v>
      </c>
      <c r="Q21" s="12">
        <v>0.77</v>
      </c>
      <c r="R21" s="12">
        <v>2.9</v>
      </c>
      <c r="S21" s="12">
        <v>44.4</v>
      </c>
      <c r="T21" s="12">
        <v>94.68</v>
      </c>
      <c r="U21" s="12">
        <v>3</v>
      </c>
      <c r="V21" s="12">
        <v>1</v>
      </c>
      <c r="W21" s="12">
        <v>2</v>
      </c>
      <c r="X21" s="12">
        <v>1</v>
      </c>
      <c r="Y21" s="12">
        <v>5</v>
      </c>
      <c r="Z21" s="12">
        <v>2</v>
      </c>
      <c r="AA21" s="12">
        <v>225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9.4704999999999995</v>
      </c>
      <c r="AK21" s="12">
        <v>0.25919999999999999</v>
      </c>
      <c r="AL21" s="14">
        <v>0.3135</v>
      </c>
      <c r="AM21" s="14">
        <v>8.6E-3</v>
      </c>
      <c r="AN21" s="14">
        <v>4.3901000000000003</v>
      </c>
      <c r="AO21" s="14">
        <v>5.1999999999999998E-2</v>
      </c>
      <c r="AP21" s="14">
        <v>0.35299999999999998</v>
      </c>
      <c r="AQ21" s="14">
        <v>4.1999999999999997E-3</v>
      </c>
      <c r="AR21" s="14">
        <v>17.663699999999999</v>
      </c>
      <c r="AS21" s="14">
        <v>0.49480000000000002</v>
      </c>
      <c r="AT21" s="14">
        <v>0.30859999999999999</v>
      </c>
      <c r="AU21" s="14">
        <v>8.6E-3</v>
      </c>
      <c r="AV21" s="14">
        <v>31.901</v>
      </c>
      <c r="AW21" s="14">
        <v>2.0999999999999999E-3</v>
      </c>
      <c r="AX21" s="14">
        <v>0.39750000000000002</v>
      </c>
      <c r="AY21" s="14">
        <v>0</v>
      </c>
      <c r="AZ21" s="14">
        <v>5.9293804130579671E-2</v>
      </c>
      <c r="BA21" s="14">
        <v>1.2880751782242386</v>
      </c>
      <c r="BB21" s="14">
        <v>0.12590284662229151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0.25850000000000001</v>
      </c>
      <c r="BH21" s="21">
        <v>0</v>
      </c>
      <c r="BI21" s="20">
        <f>AVERAGE(AP50)</f>
        <v>0.28139999999999998</v>
      </c>
      <c r="BJ21" s="21">
        <v>0</v>
      </c>
      <c r="BK21" s="20">
        <f>AVERAGE(AT50)</f>
        <v>0.25590000000000002</v>
      </c>
      <c r="BL21" s="21">
        <v>0</v>
      </c>
      <c r="BM21" s="20">
        <f>AVERAGE(AX50)</f>
        <v>0.32550000000000001</v>
      </c>
      <c r="BN21" s="21">
        <v>0</v>
      </c>
      <c r="BO21" s="20">
        <f>AVERAGE(AZ50)</f>
        <v>7.266435986159174E-2</v>
      </c>
      <c r="BP21" s="21">
        <v>0</v>
      </c>
      <c r="BQ21" s="20">
        <f>AVERAGE(BA50)</f>
        <v>1.2719812426729191</v>
      </c>
      <c r="BR21" s="21">
        <v>0</v>
      </c>
      <c r="BS21" s="22">
        <f>AVERAGE(BB50)</f>
        <v>0.11971104231166149</v>
      </c>
      <c r="BT21" s="21">
        <v>0</v>
      </c>
    </row>
    <row r="22" spans="2:72" ht="13.5" customHeight="1" x14ac:dyDescent="0.2">
      <c r="B22" s="12">
        <v>140</v>
      </c>
      <c r="C22" s="12">
        <v>9.2230000000000008</v>
      </c>
      <c r="D22" s="12">
        <v>140.38428999999999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27.5</v>
      </c>
      <c r="Q22" s="12">
        <v>0.77</v>
      </c>
      <c r="R22" s="12">
        <v>2.9</v>
      </c>
      <c r="S22" s="12">
        <v>44.27</v>
      </c>
      <c r="T22" s="12">
        <v>94.77</v>
      </c>
      <c r="U22" s="12">
        <v>3</v>
      </c>
      <c r="V22" s="12">
        <v>1</v>
      </c>
      <c r="W22" s="12">
        <v>2</v>
      </c>
      <c r="X22" s="12">
        <v>1</v>
      </c>
      <c r="Y22" s="12">
        <v>5</v>
      </c>
      <c r="Z22" s="12">
        <v>2</v>
      </c>
      <c r="AA22" s="12">
        <v>225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9.5226000000000006</v>
      </c>
      <c r="AK22" s="12">
        <v>4.4699999999999997E-2</v>
      </c>
      <c r="AL22" s="14">
        <v>0.316</v>
      </c>
      <c r="AM22" s="14">
        <v>1.5E-3</v>
      </c>
      <c r="AN22" s="14">
        <v>4.3548999999999998</v>
      </c>
      <c r="AO22" s="14">
        <v>6.4999999999999997E-3</v>
      </c>
      <c r="AP22" s="14">
        <v>0.35120000000000001</v>
      </c>
      <c r="AQ22" s="14">
        <v>5.0000000000000001E-4</v>
      </c>
      <c r="AR22" s="14">
        <v>17.650700000000001</v>
      </c>
      <c r="AS22" s="14">
        <v>0.1216</v>
      </c>
      <c r="AT22" s="14">
        <v>0.30919999999999997</v>
      </c>
      <c r="AU22" s="14">
        <v>2.0999999999999999E-3</v>
      </c>
      <c r="AV22" s="14">
        <v>31.4954</v>
      </c>
      <c r="AW22" s="14">
        <v>0.16220000000000001</v>
      </c>
      <c r="AX22" s="14">
        <v>0.39329999999999998</v>
      </c>
      <c r="AY22" s="14">
        <v>2E-3</v>
      </c>
      <c r="AZ22" s="14">
        <v>5.6548018804566787E-2</v>
      </c>
      <c r="BA22" s="14">
        <v>1.2719922380336353</v>
      </c>
      <c r="BB22" s="14">
        <v>0.11971530249110324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0.3049</v>
      </c>
      <c r="BH22" s="21">
        <v>0</v>
      </c>
      <c r="BI22" s="20">
        <f>AVERAGE(AP48)</f>
        <v>0.3306</v>
      </c>
      <c r="BJ22" s="21">
        <v>0</v>
      </c>
      <c r="BK22" s="20">
        <f>AVERAGE(AT48)</f>
        <v>0.29949999999999999</v>
      </c>
      <c r="BL22" s="21">
        <v>0</v>
      </c>
      <c r="BM22" s="20">
        <f>AVERAGE(AX48)</f>
        <v>0.36780000000000002</v>
      </c>
      <c r="BN22" s="21">
        <v>0</v>
      </c>
      <c r="BO22" s="20">
        <f>AVERAGE(AZ48)</f>
        <v>5.3264604810996576E-2</v>
      </c>
      <c r="BP22" s="21">
        <v>0</v>
      </c>
      <c r="BQ22" s="20">
        <f>AVERAGE(BA48)</f>
        <v>1.2280467445742906</v>
      </c>
      <c r="BR22" s="21">
        <v>0</v>
      </c>
      <c r="BS22" s="22">
        <f>AVERAGE(BB48)</f>
        <v>0.10235276487337033</v>
      </c>
      <c r="BT22" s="21">
        <v>0</v>
      </c>
    </row>
    <row r="23" spans="2:72" ht="13.5" customHeight="1" x14ac:dyDescent="0.2">
      <c r="B23" s="12">
        <v>140</v>
      </c>
      <c r="C23" s="12">
        <v>9.2309999999999999</v>
      </c>
      <c r="D23" s="12">
        <v>140.38462000000001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27.5</v>
      </c>
      <c r="Q23" s="12">
        <v>0.77</v>
      </c>
      <c r="R23" s="12">
        <v>2.9</v>
      </c>
      <c r="S23" s="12">
        <v>44.17</v>
      </c>
      <c r="T23" s="12">
        <v>94.84</v>
      </c>
      <c r="U23" s="12">
        <v>3</v>
      </c>
      <c r="V23" s="12">
        <v>1</v>
      </c>
      <c r="W23" s="12">
        <v>2</v>
      </c>
      <c r="X23" s="12">
        <v>1</v>
      </c>
      <c r="Y23" s="12">
        <v>5</v>
      </c>
      <c r="Z23" s="12">
        <v>2</v>
      </c>
      <c r="AA23" s="12">
        <v>225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9.7927999999999997</v>
      </c>
      <c r="AK23" s="12">
        <v>2.5899999999999999E-2</v>
      </c>
      <c r="AL23" s="14">
        <v>0.3256</v>
      </c>
      <c r="AM23" s="14">
        <v>8.9999999999999998E-4</v>
      </c>
      <c r="AN23" s="14">
        <v>4.4401999999999999</v>
      </c>
      <c r="AO23" s="14">
        <v>3.5299999999999998E-2</v>
      </c>
      <c r="AP23" s="14">
        <v>0.3589</v>
      </c>
      <c r="AQ23" s="14">
        <v>2.8999999999999998E-3</v>
      </c>
      <c r="AR23" s="14">
        <v>18.3368</v>
      </c>
      <c r="AS23" s="14">
        <v>1.9199999999999998E-2</v>
      </c>
      <c r="AT23" s="14">
        <v>0.32179999999999997</v>
      </c>
      <c r="AU23" s="14">
        <v>2.9999999999999997E-4</v>
      </c>
      <c r="AV23" s="14">
        <v>32.194200000000002</v>
      </c>
      <c r="AW23" s="14">
        <v>0.14979999999999999</v>
      </c>
      <c r="AX23" s="14">
        <v>0.4027</v>
      </c>
      <c r="AY23" s="14">
        <v>1.9E-3</v>
      </c>
      <c r="AZ23" s="14">
        <v>5.7510504201680676E-2</v>
      </c>
      <c r="BA23" s="14">
        <v>1.2513983840894967</v>
      </c>
      <c r="BB23" s="14">
        <v>0.11166321601104215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0.31950000000000001</v>
      </c>
      <c r="BH23" s="21">
        <v>0</v>
      </c>
      <c r="BI23" s="20">
        <f>AVERAGE(AP46)</f>
        <v>0.3463</v>
      </c>
      <c r="BJ23" s="21">
        <v>0</v>
      </c>
      <c r="BK23" s="20">
        <f>AVERAGE(AT46)</f>
        <v>0.31269999999999998</v>
      </c>
      <c r="BL23" s="21">
        <v>0</v>
      </c>
      <c r="BM23" s="20">
        <f>AVERAGE(AX46)</f>
        <v>0.38229999999999997</v>
      </c>
      <c r="BN23" s="21">
        <v>0</v>
      </c>
      <c r="BO23" s="20">
        <f>AVERAGE(AZ46)</f>
        <v>4.9409827065605247E-2</v>
      </c>
      <c r="BP23" s="21">
        <v>0</v>
      </c>
      <c r="BQ23" s="20">
        <f>AVERAGE(BA46)</f>
        <v>1.2225775503677647</v>
      </c>
      <c r="BR23" s="21">
        <v>0</v>
      </c>
      <c r="BS23" s="22">
        <f>AVERAGE(BB46)</f>
        <v>0.10014388489208634</v>
      </c>
      <c r="BT23" s="21">
        <v>0</v>
      </c>
    </row>
    <row r="24" spans="2:72" ht="13.5" customHeight="1" x14ac:dyDescent="0.2">
      <c r="B24" s="12">
        <v>140</v>
      </c>
      <c r="C24" s="12">
        <v>9.2430000000000003</v>
      </c>
      <c r="D24" s="12">
        <v>140.38513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27.5</v>
      </c>
      <c r="Q24" s="12">
        <v>0.77</v>
      </c>
      <c r="R24" s="12">
        <v>2.9</v>
      </c>
      <c r="S24" s="12">
        <v>44.02</v>
      </c>
      <c r="T24" s="12">
        <v>94.95</v>
      </c>
      <c r="U24" s="12">
        <v>3</v>
      </c>
      <c r="V24" s="12">
        <v>1</v>
      </c>
      <c r="W24" s="12">
        <v>2</v>
      </c>
      <c r="X24" s="12">
        <v>1</v>
      </c>
      <c r="Y24" s="12">
        <v>5</v>
      </c>
      <c r="Z24" s="12">
        <v>2</v>
      </c>
      <c r="AA24" s="12">
        <v>225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10.008800000000001</v>
      </c>
      <c r="AK24" s="12">
        <v>3.5400000000000001E-2</v>
      </c>
      <c r="AL24" s="14">
        <v>0.33379999999999999</v>
      </c>
      <c r="AM24" s="14">
        <v>1.1999999999999999E-3</v>
      </c>
      <c r="AN24" s="14">
        <v>4.5133999999999999</v>
      </c>
      <c r="AO24" s="14">
        <v>9.1000000000000004E-3</v>
      </c>
      <c r="AP24" s="14">
        <v>0.36609999999999998</v>
      </c>
      <c r="AQ24" s="14">
        <v>6.9999999999999999E-4</v>
      </c>
      <c r="AR24" s="14">
        <v>18.574200000000001</v>
      </c>
      <c r="AS24" s="14">
        <v>0.16089999999999999</v>
      </c>
      <c r="AT24" s="14">
        <v>0.32700000000000001</v>
      </c>
      <c r="AU24" s="14">
        <v>2.8E-3</v>
      </c>
      <c r="AV24" s="14">
        <v>32.396000000000001</v>
      </c>
      <c r="AW24" s="14">
        <v>0.13100000000000001</v>
      </c>
      <c r="AX24" s="14">
        <v>0.40620000000000001</v>
      </c>
      <c r="AY24" s="14">
        <v>1.6000000000000001E-3</v>
      </c>
      <c r="AZ24" s="14">
        <v>5.1922827916612749E-2</v>
      </c>
      <c r="BA24" s="14">
        <v>1.2422018348623853</v>
      </c>
      <c r="BB24" s="14">
        <v>0.10801963993453353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0.746</v>
      </c>
      <c r="BH24" s="26">
        <v>0</v>
      </c>
      <c r="BI24" s="25">
        <f>AVERAGE(AP51)</f>
        <v>0.72799999999999998</v>
      </c>
      <c r="BJ24" s="26">
        <v>0</v>
      </c>
      <c r="BK24" s="25">
        <f>AVERAGE(AT51)</f>
        <v>0.74329999999999996</v>
      </c>
      <c r="BL24" s="26">
        <v>0</v>
      </c>
      <c r="BM24" s="25">
        <f>AVERAGE(AX51)</f>
        <v>0.69599999999999995</v>
      </c>
      <c r="BN24" s="26">
        <v>0</v>
      </c>
      <c r="BO24" s="25">
        <f>AVERAGE(AZ51)</f>
        <v>-2.2471910112359571E-2</v>
      </c>
      <c r="BP24" s="26">
        <v>0</v>
      </c>
      <c r="BQ24" s="25">
        <f>AVERAGE(BA51)</f>
        <v>0.93636485941073588</v>
      </c>
      <c r="BR24" s="26">
        <v>0</v>
      </c>
      <c r="BS24" s="25">
        <f>AVERAGE(BB51)</f>
        <v>-3.2863197387618989E-2</v>
      </c>
      <c r="BT24" s="26">
        <v>0</v>
      </c>
    </row>
    <row r="25" spans="2:72" ht="13.5" customHeight="1" x14ac:dyDescent="0.2">
      <c r="B25" s="12">
        <v>140</v>
      </c>
      <c r="C25" s="12">
        <v>9.2579999999999991</v>
      </c>
      <c r="D25" s="12">
        <v>140.38575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27.5</v>
      </c>
      <c r="Q25" s="12">
        <v>0.77</v>
      </c>
      <c r="R25" s="12">
        <v>2.9</v>
      </c>
      <c r="S25" s="12">
        <v>43.83</v>
      </c>
      <c r="T25" s="12">
        <v>95.09</v>
      </c>
      <c r="U25" s="12">
        <v>3</v>
      </c>
      <c r="V25" s="12">
        <v>1</v>
      </c>
      <c r="W25" s="12">
        <v>2</v>
      </c>
      <c r="X25" s="12">
        <v>1</v>
      </c>
      <c r="Y25" s="12">
        <v>5</v>
      </c>
      <c r="Z25" s="12">
        <v>2</v>
      </c>
      <c r="AA25" s="12">
        <v>225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9.9295000000000009</v>
      </c>
      <c r="AK25" s="12">
        <v>0.28789999999999999</v>
      </c>
      <c r="AL25" s="14">
        <v>0.33229999999999998</v>
      </c>
      <c r="AM25" s="14">
        <v>9.5999999999999992E-3</v>
      </c>
      <c r="AN25" s="14">
        <v>4.5063000000000004</v>
      </c>
      <c r="AO25" s="14">
        <v>0.10920000000000001</v>
      </c>
      <c r="AP25" s="14">
        <v>0.36709999999999998</v>
      </c>
      <c r="AQ25" s="14">
        <v>8.8999999999999999E-3</v>
      </c>
      <c r="AR25" s="14">
        <v>18.427099999999999</v>
      </c>
      <c r="AS25" s="14">
        <v>0.68969999999999998</v>
      </c>
      <c r="AT25" s="14">
        <v>0.3256</v>
      </c>
      <c r="AU25" s="14">
        <v>1.2200000000000001E-2</v>
      </c>
      <c r="AV25" s="14">
        <v>32.547800000000002</v>
      </c>
      <c r="AW25" s="14">
        <v>0.82779999999999998</v>
      </c>
      <c r="AX25" s="14">
        <v>0.40939999999999999</v>
      </c>
      <c r="AY25" s="14">
        <v>1.04E-2</v>
      </c>
      <c r="AZ25" s="14">
        <v>5.4475209272376056E-2</v>
      </c>
      <c r="BA25" s="14">
        <v>1.2573710073710074</v>
      </c>
      <c r="BB25" s="14">
        <v>0.11401360544217685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1.0069000000000001</v>
      </c>
      <c r="BH25" s="16">
        <f>STDEV(AL52:AL54)/SQRT(BF25)</f>
        <v>4.2438190347845713E-3</v>
      </c>
      <c r="BI25" s="27">
        <f>AVERAGE(AP52:AP54)</f>
        <v>1.0067333333333333</v>
      </c>
      <c r="BJ25" s="16">
        <f>STDEV(AP52:AP54)/SQRT(BF25)</f>
        <v>4.2729120957232282E-3</v>
      </c>
      <c r="BK25" s="27">
        <f>AVERAGE(AT52:AT54)</f>
        <v>1.0069000000000001</v>
      </c>
      <c r="BL25" s="16">
        <f>STDEV(AT52:AT54)/SQRT(BF25)</f>
        <v>4.2438190347845713E-3</v>
      </c>
      <c r="BM25" s="27">
        <f>AVERAGE(AX52:AX54)</f>
        <v>1.0067333333333333</v>
      </c>
      <c r="BN25" s="16">
        <f>STDEV(AX52:AX54)/SQRT(BF25)</f>
        <v>4.2729120957232282E-3</v>
      </c>
      <c r="BO25" s="27">
        <f>AVERAGE(AZ52:AZ54)</f>
        <v>0.73117181532286735</v>
      </c>
      <c r="BP25" s="16">
        <f>STDEV(AZ52:AZ54)/SQRT(BF25)</f>
        <v>1.3692696011156349E-3</v>
      </c>
      <c r="BQ25" s="27">
        <f>AVERAGE(BA52:BA54)</f>
        <v>1.3995403916646572</v>
      </c>
      <c r="BR25" s="16">
        <f>STDEV(BA52:BA54)/SQRT(BF25)</f>
        <v>4.1533618077806023E-3</v>
      </c>
      <c r="BS25" s="27">
        <f>AVERAGE(BB52:BB54)</f>
        <v>0.16650205770186674</v>
      </c>
      <c r="BT25" s="16">
        <f>STDEV(BB52:BB54)/SQRT(BF25)</f>
        <v>1.4420764573302416E-3</v>
      </c>
    </row>
    <row r="26" spans="2:72" ht="13.5" customHeight="1" x14ac:dyDescent="0.2">
      <c r="B26" s="12">
        <v>140</v>
      </c>
      <c r="C26" s="12">
        <v>9.4570000000000007</v>
      </c>
      <c r="D26" s="12">
        <v>140.39403999999999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27.5</v>
      </c>
      <c r="Q26" s="12">
        <v>0.77</v>
      </c>
      <c r="R26" s="12">
        <v>2.9</v>
      </c>
      <c r="S26" s="12">
        <v>41.34</v>
      </c>
      <c r="T26" s="12">
        <v>97.01</v>
      </c>
      <c r="U26" s="12">
        <v>3</v>
      </c>
      <c r="V26" s="12">
        <v>1</v>
      </c>
      <c r="W26" s="12">
        <v>2</v>
      </c>
      <c r="X26" s="12">
        <v>1</v>
      </c>
      <c r="Y26" s="12">
        <v>5</v>
      </c>
      <c r="Z26" s="12">
        <v>2</v>
      </c>
      <c r="AA26" s="12">
        <v>225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10.2475</v>
      </c>
      <c r="AK26" s="12">
        <v>5.1200000000000002E-2</v>
      </c>
      <c r="AL26" s="14">
        <v>0.31909999999999999</v>
      </c>
      <c r="AM26" s="14">
        <v>1.6000000000000001E-3</v>
      </c>
      <c r="AN26" s="14">
        <v>4.6375999999999999</v>
      </c>
      <c r="AO26" s="14">
        <v>1E-3</v>
      </c>
      <c r="AP26" s="14">
        <v>0.3518</v>
      </c>
      <c r="AQ26" s="14">
        <v>1E-4</v>
      </c>
      <c r="AR26" s="14">
        <v>18.947900000000001</v>
      </c>
      <c r="AS26" s="14">
        <v>0.1457</v>
      </c>
      <c r="AT26" s="14">
        <v>0.3115</v>
      </c>
      <c r="AU26" s="14">
        <v>2.3999999999999998E-3</v>
      </c>
      <c r="AV26" s="14">
        <v>33.1614</v>
      </c>
      <c r="AW26" s="14">
        <v>0.15179999999999999</v>
      </c>
      <c r="AX26" s="14">
        <v>0.38869999999999999</v>
      </c>
      <c r="AY26" s="14">
        <v>1.8E-3</v>
      </c>
      <c r="AZ26" s="14">
        <v>4.9831195138419972E-2</v>
      </c>
      <c r="BA26" s="14">
        <v>1.2478330658105938</v>
      </c>
      <c r="BB26" s="14">
        <v>0.11025421308197658</v>
      </c>
      <c r="BC26" s="15"/>
    </row>
    <row r="27" spans="2:72" ht="13.5" customHeight="1" x14ac:dyDescent="0.2">
      <c r="B27" s="12">
        <v>140</v>
      </c>
      <c r="C27" s="12">
        <v>9.4440000000000008</v>
      </c>
      <c r="D27" s="12">
        <v>140.39349999999999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27.5</v>
      </c>
      <c r="Q27" s="12">
        <v>0.77</v>
      </c>
      <c r="R27" s="12">
        <v>2.9</v>
      </c>
      <c r="S27" s="12">
        <v>41.51</v>
      </c>
      <c r="T27" s="12">
        <v>96.88</v>
      </c>
      <c r="U27" s="12">
        <v>3</v>
      </c>
      <c r="V27" s="12">
        <v>1</v>
      </c>
      <c r="W27" s="12">
        <v>2</v>
      </c>
      <c r="X27" s="12">
        <v>1</v>
      </c>
      <c r="Y27" s="12">
        <v>5</v>
      </c>
      <c r="Z27" s="12">
        <v>2</v>
      </c>
      <c r="AA27" s="12">
        <v>225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10.377700000000001</v>
      </c>
      <c r="AK27" s="12">
        <v>0.4415</v>
      </c>
      <c r="AL27" s="14">
        <v>0.32529999999999998</v>
      </c>
      <c r="AM27" s="14">
        <v>1.38E-2</v>
      </c>
      <c r="AN27" s="14">
        <v>4.6894</v>
      </c>
      <c r="AO27" s="14">
        <v>0.18390000000000001</v>
      </c>
      <c r="AP27" s="14">
        <v>0.35809999999999997</v>
      </c>
      <c r="AQ27" s="14">
        <v>1.4E-2</v>
      </c>
      <c r="AR27" s="14">
        <v>19.460599999999999</v>
      </c>
      <c r="AS27" s="14">
        <v>0.65129999999999999</v>
      </c>
      <c r="AT27" s="14">
        <v>0.3221</v>
      </c>
      <c r="AU27" s="14">
        <v>1.0800000000000001E-2</v>
      </c>
      <c r="AV27" s="14">
        <v>33.930999999999997</v>
      </c>
      <c r="AW27" s="14">
        <v>1.1418999999999999</v>
      </c>
      <c r="AX27" s="14">
        <v>0.40029999999999999</v>
      </c>
      <c r="AY27" s="14">
        <v>1.35E-2</v>
      </c>
      <c r="AZ27" s="14">
        <v>5.5643459915611836E-2</v>
      </c>
      <c r="BA27" s="14">
        <v>1.2427817447997516</v>
      </c>
      <c r="BB27" s="14">
        <v>0.10825027685492801</v>
      </c>
      <c r="BC27" s="15"/>
      <c r="BD27" s="28"/>
    </row>
    <row r="28" spans="2:72" ht="13.5" customHeight="1" x14ac:dyDescent="0.2">
      <c r="B28" s="12">
        <v>140</v>
      </c>
      <c r="C28" s="12">
        <v>9.4359999999999999</v>
      </c>
      <c r="D28" s="12">
        <v>140.39317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27.5</v>
      </c>
      <c r="Q28" s="12">
        <v>0.77</v>
      </c>
      <c r="R28" s="12">
        <v>2.9</v>
      </c>
      <c r="S28" s="12">
        <v>41.61</v>
      </c>
      <c r="T28" s="12">
        <v>96.8</v>
      </c>
      <c r="U28" s="12">
        <v>3</v>
      </c>
      <c r="V28" s="12">
        <v>1</v>
      </c>
      <c r="W28" s="12">
        <v>2</v>
      </c>
      <c r="X28" s="12">
        <v>1</v>
      </c>
      <c r="Y28" s="12">
        <v>5</v>
      </c>
      <c r="Z28" s="12">
        <v>2</v>
      </c>
      <c r="AA28" s="12">
        <v>225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10.432600000000001</v>
      </c>
      <c r="AK28" s="12">
        <v>9.4200000000000006E-2</v>
      </c>
      <c r="AL28" s="14">
        <v>0.32840000000000003</v>
      </c>
      <c r="AM28" s="14">
        <v>3.0000000000000001E-3</v>
      </c>
      <c r="AN28" s="14">
        <v>4.6933999999999996</v>
      </c>
      <c r="AO28" s="14">
        <v>1.6899999999999998E-2</v>
      </c>
      <c r="AP28" s="14">
        <v>0.3599</v>
      </c>
      <c r="AQ28" s="14">
        <v>1.2999999999999999E-3</v>
      </c>
      <c r="AR28" s="14">
        <v>19.784199999999998</v>
      </c>
      <c r="AS28" s="14">
        <v>3.6200000000000003E-2</v>
      </c>
      <c r="AT28" s="14">
        <v>0.32879999999999998</v>
      </c>
      <c r="AU28" s="14">
        <v>5.9999999999999995E-4</v>
      </c>
      <c r="AV28" s="14">
        <v>34.037100000000002</v>
      </c>
      <c r="AW28" s="14">
        <v>0.1789</v>
      </c>
      <c r="AX28" s="14">
        <v>0.4032</v>
      </c>
      <c r="AY28" s="14">
        <v>2.0999999999999999E-3</v>
      </c>
      <c r="AZ28" s="14">
        <v>5.6742235617874469E-2</v>
      </c>
      <c r="BA28" s="14">
        <v>1.2262773722627738</v>
      </c>
      <c r="BB28" s="14">
        <v>0.10163934426229511</v>
      </c>
      <c r="BC28" s="15"/>
      <c r="BD28" s="28"/>
    </row>
    <row r="29" spans="2:72" ht="13.5" customHeight="1" x14ac:dyDescent="0.2">
      <c r="B29" s="12">
        <v>140</v>
      </c>
      <c r="C29" s="12">
        <v>9.4120000000000008</v>
      </c>
      <c r="D29" s="12">
        <v>140.39216999999999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27.5</v>
      </c>
      <c r="Q29" s="12">
        <v>0.77</v>
      </c>
      <c r="R29" s="12">
        <v>2.9</v>
      </c>
      <c r="S29" s="12">
        <v>41.91</v>
      </c>
      <c r="T29" s="12">
        <v>96.56</v>
      </c>
      <c r="U29" s="12">
        <v>3</v>
      </c>
      <c r="V29" s="12">
        <v>1</v>
      </c>
      <c r="W29" s="12">
        <v>2</v>
      </c>
      <c r="X29" s="12">
        <v>1</v>
      </c>
      <c r="Y29" s="12">
        <v>5</v>
      </c>
      <c r="Z29" s="12">
        <v>2</v>
      </c>
      <c r="AA29" s="12">
        <v>225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10.315300000000001</v>
      </c>
      <c r="AK29" s="12">
        <v>3.4799999999999998E-2</v>
      </c>
      <c r="AL29" s="14">
        <v>0.32879999999999998</v>
      </c>
      <c r="AM29" s="14">
        <v>1.1000000000000001E-3</v>
      </c>
      <c r="AN29" s="14">
        <v>4.6599000000000004</v>
      </c>
      <c r="AO29" s="14">
        <v>1.44E-2</v>
      </c>
      <c r="AP29" s="14">
        <v>0.3619</v>
      </c>
      <c r="AQ29" s="14">
        <v>1.1000000000000001E-3</v>
      </c>
      <c r="AR29" s="14">
        <v>19.020700000000001</v>
      </c>
      <c r="AS29" s="14">
        <v>2.9100000000000001E-2</v>
      </c>
      <c r="AT29" s="14">
        <v>0.3201</v>
      </c>
      <c r="AU29" s="14">
        <v>5.0000000000000001E-4</v>
      </c>
      <c r="AV29" s="14">
        <v>33.0824</v>
      </c>
      <c r="AW29" s="14">
        <v>0.1186</v>
      </c>
      <c r="AX29" s="14">
        <v>0.39660000000000001</v>
      </c>
      <c r="AY29" s="14">
        <v>1.4E-3</v>
      </c>
      <c r="AZ29" s="14">
        <v>4.5748187211601857E-2</v>
      </c>
      <c r="BA29" s="14">
        <v>1.238987816307404</v>
      </c>
      <c r="BB29" s="14">
        <v>0.10673922143156134</v>
      </c>
      <c r="BC29" s="15"/>
      <c r="BD29" s="28"/>
    </row>
    <row r="30" spans="2:72" ht="13.5" customHeight="1" x14ac:dyDescent="0.2">
      <c r="B30" s="12">
        <v>140</v>
      </c>
      <c r="C30" s="12">
        <v>9.4</v>
      </c>
      <c r="D30" s="12">
        <v>140.39167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27.5</v>
      </c>
      <c r="Q30" s="12">
        <v>0.77</v>
      </c>
      <c r="R30" s="12">
        <v>2.9</v>
      </c>
      <c r="S30" s="12">
        <v>42.06</v>
      </c>
      <c r="T30" s="12">
        <v>96.45</v>
      </c>
      <c r="U30" s="12">
        <v>3</v>
      </c>
      <c r="V30" s="12">
        <v>1</v>
      </c>
      <c r="W30" s="12">
        <v>2</v>
      </c>
      <c r="X30" s="12">
        <v>1</v>
      </c>
      <c r="Y30" s="12">
        <v>5</v>
      </c>
      <c r="Z30" s="12">
        <v>2</v>
      </c>
      <c r="AA30" s="12">
        <v>225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10.085000000000001</v>
      </c>
      <c r="AK30" s="12">
        <v>0.14879999999999999</v>
      </c>
      <c r="AL30" s="14">
        <v>0.32350000000000001</v>
      </c>
      <c r="AM30" s="14">
        <v>4.7999999999999996E-3</v>
      </c>
      <c r="AN30" s="14">
        <v>4.6382000000000003</v>
      </c>
      <c r="AO30" s="14">
        <v>7.8899999999999998E-2</v>
      </c>
      <c r="AP30" s="14">
        <v>0.36259999999999998</v>
      </c>
      <c r="AQ30" s="14">
        <v>6.1999999999999998E-3</v>
      </c>
      <c r="AR30" s="14">
        <v>18.7682</v>
      </c>
      <c r="AS30" s="14">
        <v>0.3397</v>
      </c>
      <c r="AT30" s="14">
        <v>0.31780000000000003</v>
      </c>
      <c r="AU30" s="14">
        <v>5.7999999999999996E-3</v>
      </c>
      <c r="AV30" s="14">
        <v>33.267499999999998</v>
      </c>
      <c r="AW30" s="14">
        <v>0.64900000000000002</v>
      </c>
      <c r="AX30" s="14">
        <v>0.4012</v>
      </c>
      <c r="AY30" s="14">
        <v>7.7999999999999996E-3</v>
      </c>
      <c r="AZ30" s="14">
        <v>5.053678973553289E-2</v>
      </c>
      <c r="BA30" s="14">
        <v>1.2624292007551918</v>
      </c>
      <c r="BB30" s="14">
        <v>0.11599443671766337</v>
      </c>
      <c r="BC30" s="15"/>
      <c r="BD30" s="28"/>
      <c r="BF30" s="29" t="s">
        <v>175</v>
      </c>
    </row>
    <row r="31" spans="2:72" ht="13.5" customHeight="1" x14ac:dyDescent="0.2">
      <c r="B31" s="12">
        <v>140</v>
      </c>
      <c r="C31" s="12">
        <v>9.391</v>
      </c>
      <c r="D31" s="12">
        <v>140.39129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27.5</v>
      </c>
      <c r="Q31" s="12">
        <v>0.77</v>
      </c>
      <c r="R31" s="12">
        <v>2.9</v>
      </c>
      <c r="S31" s="12">
        <v>42.17</v>
      </c>
      <c r="T31" s="12">
        <v>96.36</v>
      </c>
      <c r="U31" s="12">
        <v>3</v>
      </c>
      <c r="V31" s="12">
        <v>1</v>
      </c>
      <c r="W31" s="12">
        <v>2</v>
      </c>
      <c r="X31" s="12">
        <v>1</v>
      </c>
      <c r="Y31" s="12">
        <v>5</v>
      </c>
      <c r="Z31" s="12">
        <v>2</v>
      </c>
      <c r="AA31" s="12">
        <v>225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10.2308</v>
      </c>
      <c r="AK31" s="12">
        <v>9.0700000000000003E-2</v>
      </c>
      <c r="AL31" s="14">
        <v>0.32969999999999999</v>
      </c>
      <c r="AM31" s="14">
        <v>2.8999999999999998E-3</v>
      </c>
      <c r="AN31" s="14">
        <v>4.6570999999999998</v>
      </c>
      <c r="AO31" s="14">
        <v>0.02</v>
      </c>
      <c r="AP31" s="14">
        <v>0.36580000000000001</v>
      </c>
      <c r="AQ31" s="14">
        <v>1.6000000000000001E-3</v>
      </c>
      <c r="AR31" s="14">
        <v>19.0596</v>
      </c>
      <c r="AS31" s="14">
        <v>0.20469999999999999</v>
      </c>
      <c r="AT31" s="14">
        <v>0.32429999999999998</v>
      </c>
      <c r="AU31" s="14">
        <v>3.5000000000000001E-3</v>
      </c>
      <c r="AV31" s="14">
        <v>33.327800000000003</v>
      </c>
      <c r="AW31" s="14">
        <v>0.35570000000000002</v>
      </c>
      <c r="AX31" s="14">
        <v>0.40379999999999999</v>
      </c>
      <c r="AY31" s="14">
        <v>4.3E-3</v>
      </c>
      <c r="AZ31" s="14">
        <v>4.9376299376299344E-2</v>
      </c>
      <c r="BA31" s="14">
        <v>1.2451433857539316</v>
      </c>
      <c r="BB31" s="14">
        <v>0.10918829831067163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140</v>
      </c>
      <c r="C32" s="12">
        <v>9.3829999999999991</v>
      </c>
      <c r="D32" s="12">
        <v>140.39096000000001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27.5</v>
      </c>
      <c r="Q32" s="12">
        <v>0.77</v>
      </c>
      <c r="R32" s="12">
        <v>2.9</v>
      </c>
      <c r="S32" s="12">
        <v>42.27</v>
      </c>
      <c r="T32" s="12">
        <v>96.28</v>
      </c>
      <c r="U32" s="12">
        <v>3</v>
      </c>
      <c r="V32" s="12">
        <v>1</v>
      </c>
      <c r="W32" s="12">
        <v>2</v>
      </c>
      <c r="X32" s="12">
        <v>1</v>
      </c>
      <c r="Y32" s="12">
        <v>5</v>
      </c>
      <c r="Z32" s="12">
        <v>2</v>
      </c>
      <c r="AA32" s="12">
        <v>225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10.276199999999999</v>
      </c>
      <c r="AK32" s="12">
        <v>0.15079999999999999</v>
      </c>
      <c r="AL32" s="14">
        <v>0.33260000000000001</v>
      </c>
      <c r="AM32" s="14">
        <v>4.8999999999999998E-3</v>
      </c>
      <c r="AN32" s="14">
        <v>4.6501999999999999</v>
      </c>
      <c r="AO32" s="14">
        <v>6.9000000000000006E-2</v>
      </c>
      <c r="AP32" s="14">
        <v>0.36680000000000001</v>
      </c>
      <c r="AQ32" s="14">
        <v>5.4000000000000003E-3</v>
      </c>
      <c r="AR32" s="14">
        <v>19.499500000000001</v>
      </c>
      <c r="AS32" s="14">
        <v>0.56140000000000001</v>
      </c>
      <c r="AT32" s="14">
        <v>0.3332</v>
      </c>
      <c r="AU32" s="14">
        <v>9.5999999999999992E-3</v>
      </c>
      <c r="AV32" s="14">
        <v>33.831200000000003</v>
      </c>
      <c r="AW32" s="14">
        <v>0.78</v>
      </c>
      <c r="AX32" s="14">
        <v>0.41160000000000002</v>
      </c>
      <c r="AY32" s="14">
        <v>9.4999999999999998E-3</v>
      </c>
      <c r="AZ32" s="14">
        <v>5.7553956834532384E-2</v>
      </c>
      <c r="BA32" s="14">
        <v>1.2352941176470589</v>
      </c>
      <c r="BB32" s="14">
        <v>0.10526315789473688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140</v>
      </c>
      <c r="C33" s="12">
        <v>9.375</v>
      </c>
      <c r="D33" s="12">
        <v>140.39062000000001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27.5</v>
      </c>
      <c r="Q33" s="12">
        <v>0.77</v>
      </c>
      <c r="R33" s="12">
        <v>2.9</v>
      </c>
      <c r="S33" s="12">
        <v>42.37</v>
      </c>
      <c r="T33" s="12">
        <v>96.21</v>
      </c>
      <c r="U33" s="12">
        <v>3</v>
      </c>
      <c r="V33" s="12">
        <v>1</v>
      </c>
      <c r="W33" s="12">
        <v>2</v>
      </c>
      <c r="X33" s="12">
        <v>1</v>
      </c>
      <c r="Y33" s="12">
        <v>5</v>
      </c>
      <c r="Z33" s="12">
        <v>2</v>
      </c>
      <c r="AA33" s="12">
        <v>225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10.349600000000001</v>
      </c>
      <c r="AK33" s="12">
        <v>0.2303</v>
      </c>
      <c r="AL33" s="14">
        <v>0.33639999999999998</v>
      </c>
      <c r="AM33" s="14">
        <v>7.4999999999999997E-3</v>
      </c>
      <c r="AN33" s="14">
        <v>4.7441000000000004</v>
      </c>
      <c r="AO33" s="14">
        <v>0.1129</v>
      </c>
      <c r="AP33" s="14">
        <v>0.37590000000000001</v>
      </c>
      <c r="AQ33" s="14">
        <v>8.8999999999999999E-3</v>
      </c>
      <c r="AR33" s="14">
        <v>19.029699999999998</v>
      </c>
      <c r="AS33" s="14">
        <v>0.31869999999999998</v>
      </c>
      <c r="AT33" s="14">
        <v>0.3266</v>
      </c>
      <c r="AU33" s="14">
        <v>5.4999999999999997E-3</v>
      </c>
      <c r="AV33" s="14">
        <v>34.174399999999999</v>
      </c>
      <c r="AW33" s="14">
        <v>0.56159999999999999</v>
      </c>
      <c r="AX33" s="14">
        <v>0.41749999999999998</v>
      </c>
      <c r="AY33" s="14">
        <v>6.8999999999999999E-3</v>
      </c>
      <c r="AZ33" s="14">
        <v>5.2432568691706545E-2</v>
      </c>
      <c r="BA33" s="14">
        <v>1.2783221065523576</v>
      </c>
      <c r="BB33" s="14">
        <v>0.12216099986560944</v>
      </c>
      <c r="BC33" s="15"/>
      <c r="BD33" s="28"/>
    </row>
    <row r="34" spans="2:64" ht="13.5" customHeight="1" x14ac:dyDescent="0.2">
      <c r="B34" s="12">
        <v>140</v>
      </c>
      <c r="C34" s="12">
        <v>9.4819999999999993</v>
      </c>
      <c r="D34" s="12">
        <v>140.39508000000001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27.5</v>
      </c>
      <c r="Q34" s="12">
        <v>0.77</v>
      </c>
      <c r="R34" s="12">
        <v>2.9</v>
      </c>
      <c r="S34" s="12">
        <v>41.03</v>
      </c>
      <c r="T34" s="12">
        <v>97.26</v>
      </c>
      <c r="U34" s="12">
        <v>3</v>
      </c>
      <c r="V34" s="12">
        <v>1</v>
      </c>
      <c r="W34" s="12">
        <v>2</v>
      </c>
      <c r="X34" s="12">
        <v>1</v>
      </c>
      <c r="Y34" s="12">
        <v>5</v>
      </c>
      <c r="Z34" s="12">
        <v>2</v>
      </c>
      <c r="AA34" s="12">
        <v>225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9.4357000000000006</v>
      </c>
      <c r="AK34" s="12">
        <v>0.16700000000000001</v>
      </c>
      <c r="AL34" s="14">
        <v>0.29010000000000002</v>
      </c>
      <c r="AM34" s="14">
        <v>5.1000000000000004E-3</v>
      </c>
      <c r="AN34" s="14">
        <v>4.2423999999999999</v>
      </c>
      <c r="AO34" s="14">
        <v>2.8799999999999999E-2</v>
      </c>
      <c r="AP34" s="14">
        <v>0.31769999999999998</v>
      </c>
      <c r="AQ34" s="14">
        <v>2.2000000000000001E-3</v>
      </c>
      <c r="AR34" s="14">
        <v>17.7075</v>
      </c>
      <c r="AS34" s="14">
        <v>0.33389999999999997</v>
      </c>
      <c r="AT34" s="14">
        <v>0.28739999999999999</v>
      </c>
      <c r="AU34" s="14">
        <v>5.4000000000000003E-3</v>
      </c>
      <c r="AV34" s="14">
        <v>30.521899999999999</v>
      </c>
      <c r="AW34" s="14">
        <v>0.24129999999999999</v>
      </c>
      <c r="AX34" s="14">
        <v>0.35349999999999998</v>
      </c>
      <c r="AY34" s="14">
        <v>2.8E-3</v>
      </c>
      <c r="AZ34" s="14">
        <v>5.3337306317044093E-2</v>
      </c>
      <c r="BA34" s="14">
        <v>1.2299930410577593</v>
      </c>
      <c r="BB34" s="14">
        <v>0.10313621469808081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140</v>
      </c>
      <c r="C35" s="12">
        <v>9.49</v>
      </c>
      <c r="D35" s="12">
        <v>140.39542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27.5</v>
      </c>
      <c r="Q35" s="12">
        <v>0.77</v>
      </c>
      <c r="R35" s="12">
        <v>2.9</v>
      </c>
      <c r="S35" s="12">
        <v>40.93</v>
      </c>
      <c r="T35" s="12">
        <v>97.34</v>
      </c>
      <c r="U35" s="12">
        <v>3</v>
      </c>
      <c r="V35" s="12">
        <v>1</v>
      </c>
      <c r="W35" s="12">
        <v>2</v>
      </c>
      <c r="X35" s="12">
        <v>1</v>
      </c>
      <c r="Y35" s="12">
        <v>5</v>
      </c>
      <c r="Z35" s="12">
        <v>2</v>
      </c>
      <c r="AA35" s="12">
        <v>225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9.5846</v>
      </c>
      <c r="AK35" s="12">
        <v>0.12870000000000001</v>
      </c>
      <c r="AL35" s="14">
        <v>0.29349999999999998</v>
      </c>
      <c r="AM35" s="14">
        <v>3.8999999999999998E-3</v>
      </c>
      <c r="AN35" s="14">
        <v>4.2990000000000004</v>
      </c>
      <c r="AO35" s="14">
        <v>6.1499999999999999E-2</v>
      </c>
      <c r="AP35" s="14">
        <v>0.3206</v>
      </c>
      <c r="AQ35" s="14">
        <v>4.5999999999999999E-3</v>
      </c>
      <c r="AR35" s="14">
        <v>17.9099</v>
      </c>
      <c r="AS35" s="14">
        <v>0.2762</v>
      </c>
      <c r="AT35" s="14">
        <v>0.28960000000000002</v>
      </c>
      <c r="AU35" s="14">
        <v>4.4999999999999997E-3</v>
      </c>
      <c r="AV35" s="14">
        <v>31.041899999999998</v>
      </c>
      <c r="AW35" s="14">
        <v>0.56159999999999999</v>
      </c>
      <c r="AX35" s="14">
        <v>0.35809999999999997</v>
      </c>
      <c r="AY35" s="14">
        <v>6.4999999999999997E-3</v>
      </c>
      <c r="AZ35" s="14">
        <v>5.5252688964196224E-2</v>
      </c>
      <c r="BA35" s="14">
        <v>1.2365331491712706</v>
      </c>
      <c r="BB35" s="14">
        <v>0.10575883896865826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140</v>
      </c>
      <c r="C36" s="12">
        <v>9.5009999999999994</v>
      </c>
      <c r="D36" s="12">
        <v>140.39587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27.5</v>
      </c>
      <c r="Q36" s="12">
        <v>0.77</v>
      </c>
      <c r="R36" s="12">
        <v>2.9</v>
      </c>
      <c r="S36" s="12">
        <v>40.79</v>
      </c>
      <c r="T36" s="12">
        <v>97.45</v>
      </c>
      <c r="U36" s="12">
        <v>3</v>
      </c>
      <c r="V36" s="12">
        <v>1</v>
      </c>
      <c r="W36" s="12">
        <v>2</v>
      </c>
      <c r="X36" s="12">
        <v>1</v>
      </c>
      <c r="Y36" s="12">
        <v>5</v>
      </c>
      <c r="Z36" s="12">
        <v>2</v>
      </c>
      <c r="AA36" s="12">
        <v>225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9.3240999999999996</v>
      </c>
      <c r="AK36" s="12">
        <v>7.3000000000000001E-3</v>
      </c>
      <c r="AL36" s="14">
        <v>0.28399999999999997</v>
      </c>
      <c r="AM36" s="14">
        <v>2.0000000000000001E-4</v>
      </c>
      <c r="AN36" s="14">
        <v>4.2352999999999996</v>
      </c>
      <c r="AO36" s="14">
        <v>2.3E-3</v>
      </c>
      <c r="AP36" s="14">
        <v>0.31409999999999999</v>
      </c>
      <c r="AQ36" s="14">
        <v>2.0000000000000001E-4</v>
      </c>
      <c r="AR36" s="14">
        <v>17.5336</v>
      </c>
      <c r="AS36" s="14">
        <v>0.22889999999999999</v>
      </c>
      <c r="AT36" s="14">
        <v>0.28189999999999998</v>
      </c>
      <c r="AU36" s="14">
        <v>3.7000000000000002E-3</v>
      </c>
      <c r="AV36" s="14">
        <v>30.592600000000001</v>
      </c>
      <c r="AW36" s="14">
        <v>0.1706</v>
      </c>
      <c r="AX36" s="14">
        <v>0.35099999999999998</v>
      </c>
      <c r="AY36" s="14">
        <v>2E-3</v>
      </c>
      <c r="AZ36" s="14">
        <v>5.5480378890392403E-2</v>
      </c>
      <c r="BA36" s="14">
        <v>1.245122383824051</v>
      </c>
      <c r="BB36" s="14">
        <v>0.1091799652393743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140</v>
      </c>
      <c r="C37" s="12">
        <v>9.5139999999999993</v>
      </c>
      <c r="D37" s="12">
        <v>140.39642000000001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27.5</v>
      </c>
      <c r="Q37" s="12">
        <v>0.77</v>
      </c>
      <c r="R37" s="12">
        <v>2.9</v>
      </c>
      <c r="S37" s="12">
        <v>40.630000000000003</v>
      </c>
      <c r="T37" s="12">
        <v>97.58</v>
      </c>
      <c r="U37" s="12">
        <v>3</v>
      </c>
      <c r="V37" s="12">
        <v>1</v>
      </c>
      <c r="W37" s="12">
        <v>2</v>
      </c>
      <c r="X37" s="12">
        <v>1</v>
      </c>
      <c r="Y37" s="12">
        <v>5</v>
      </c>
      <c r="Z37" s="12">
        <v>2</v>
      </c>
      <c r="AA37" s="12">
        <v>225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9.3058999999999994</v>
      </c>
      <c r="AK37" s="12">
        <v>8.1199999999999994E-2</v>
      </c>
      <c r="AL37" s="14">
        <v>0.28160000000000002</v>
      </c>
      <c r="AM37" s="14">
        <v>2.5000000000000001E-3</v>
      </c>
      <c r="AN37" s="14">
        <v>4.1924999999999999</v>
      </c>
      <c r="AO37" s="14">
        <v>1.9099999999999999E-2</v>
      </c>
      <c r="AP37" s="14">
        <v>0.30890000000000001</v>
      </c>
      <c r="AQ37" s="14">
        <v>1.4E-3</v>
      </c>
      <c r="AR37" s="14">
        <v>17.344899999999999</v>
      </c>
      <c r="AS37" s="14">
        <v>0.17610000000000001</v>
      </c>
      <c r="AT37" s="14">
        <v>0.27710000000000001</v>
      </c>
      <c r="AU37" s="14">
        <v>2.8E-3</v>
      </c>
      <c r="AV37" s="14">
        <v>30.0352</v>
      </c>
      <c r="AW37" s="14">
        <v>0.1789</v>
      </c>
      <c r="AX37" s="14">
        <v>0.34250000000000003</v>
      </c>
      <c r="AY37" s="14">
        <v>2E-3</v>
      </c>
      <c r="AZ37" s="14">
        <v>5.1581209702179949E-2</v>
      </c>
      <c r="BA37" s="14">
        <v>1.2360158787441358</v>
      </c>
      <c r="BB37" s="14">
        <v>0.10555196901226599</v>
      </c>
      <c r="BC37" s="15"/>
      <c r="BD37" s="28"/>
      <c r="BG37" s="30">
        <v>2</v>
      </c>
    </row>
    <row r="38" spans="2:64" ht="13.5" customHeight="1" x14ac:dyDescent="0.2">
      <c r="B38" s="12">
        <v>140</v>
      </c>
      <c r="C38" s="12">
        <v>9.5239999999999991</v>
      </c>
      <c r="D38" s="12">
        <v>140.39682999999999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27.5</v>
      </c>
      <c r="Q38" s="12">
        <v>0.77</v>
      </c>
      <c r="R38" s="12">
        <v>2.9</v>
      </c>
      <c r="S38" s="12">
        <v>40.51</v>
      </c>
      <c r="T38" s="12">
        <v>97.68</v>
      </c>
      <c r="U38" s="12">
        <v>3</v>
      </c>
      <c r="V38" s="12">
        <v>1</v>
      </c>
      <c r="W38" s="12">
        <v>2</v>
      </c>
      <c r="X38" s="12">
        <v>1</v>
      </c>
      <c r="Y38" s="12">
        <v>5</v>
      </c>
      <c r="Z38" s="12">
        <v>2</v>
      </c>
      <c r="AA38" s="12">
        <v>225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8.6885999999999992</v>
      </c>
      <c r="AK38" s="12">
        <v>1.2999999999999999E-2</v>
      </c>
      <c r="AL38" s="14">
        <v>0.2616</v>
      </c>
      <c r="AM38" s="14">
        <v>4.0000000000000002E-4</v>
      </c>
      <c r="AN38" s="14">
        <v>3.9895</v>
      </c>
      <c r="AO38" s="14">
        <v>1.46E-2</v>
      </c>
      <c r="AP38" s="14">
        <v>0.29249999999999998</v>
      </c>
      <c r="AQ38" s="14">
        <v>1.1000000000000001E-3</v>
      </c>
      <c r="AR38" s="14">
        <v>16.2578</v>
      </c>
      <c r="AS38" s="14">
        <v>1.8800000000000001E-2</v>
      </c>
      <c r="AT38" s="14">
        <v>0.25840000000000002</v>
      </c>
      <c r="AU38" s="14">
        <v>2.9999999999999997E-4</v>
      </c>
      <c r="AV38" s="14">
        <v>28.6</v>
      </c>
      <c r="AW38" s="14">
        <v>0.20799999999999999</v>
      </c>
      <c r="AX38" s="14">
        <v>0.3246</v>
      </c>
      <c r="AY38" s="14">
        <v>2.3999999999999998E-3</v>
      </c>
      <c r="AZ38" s="14">
        <v>5.2017501215362208E-2</v>
      </c>
      <c r="BA38" s="14">
        <v>1.2561919504643961</v>
      </c>
      <c r="BB38" s="14">
        <v>0.11355060034305314</v>
      </c>
      <c r="BC38" s="15"/>
      <c r="BD38" s="28"/>
      <c r="BG38" s="30">
        <v>3</v>
      </c>
      <c r="BH38" s="34"/>
    </row>
    <row r="39" spans="2:64" ht="13.5" customHeight="1" x14ac:dyDescent="0.2">
      <c r="B39" s="12">
        <v>140</v>
      </c>
      <c r="C39" s="12">
        <v>9.5380000000000003</v>
      </c>
      <c r="D39" s="12">
        <v>140.39742000000001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27.5</v>
      </c>
      <c r="Q39" s="12">
        <v>0.77</v>
      </c>
      <c r="R39" s="12">
        <v>2.9</v>
      </c>
      <c r="S39" s="12">
        <v>40.33</v>
      </c>
      <c r="T39" s="12">
        <v>97.82</v>
      </c>
      <c r="U39" s="12">
        <v>3</v>
      </c>
      <c r="V39" s="12">
        <v>1</v>
      </c>
      <c r="W39" s="12">
        <v>2</v>
      </c>
      <c r="X39" s="12">
        <v>1</v>
      </c>
      <c r="Y39" s="12">
        <v>5</v>
      </c>
      <c r="Z39" s="12">
        <v>2</v>
      </c>
      <c r="AA39" s="12">
        <v>225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8.7659000000000002</v>
      </c>
      <c r="AK39" s="12">
        <v>0.25190000000000001</v>
      </c>
      <c r="AL39" s="14">
        <v>0.26219999999999999</v>
      </c>
      <c r="AM39" s="14">
        <v>7.4999999999999997E-3</v>
      </c>
      <c r="AN39" s="14">
        <v>3.9430000000000001</v>
      </c>
      <c r="AO39" s="14">
        <v>0.1061</v>
      </c>
      <c r="AP39" s="14">
        <v>0.28699999999999998</v>
      </c>
      <c r="AQ39" s="14">
        <v>7.7000000000000002E-3</v>
      </c>
      <c r="AR39" s="14">
        <v>16.494700000000002</v>
      </c>
      <c r="AS39" s="14">
        <v>0.51939999999999997</v>
      </c>
      <c r="AT39" s="14">
        <v>0.26040000000000002</v>
      </c>
      <c r="AU39" s="14">
        <v>8.2000000000000007E-3</v>
      </c>
      <c r="AV39" s="14">
        <v>28.181899999999999</v>
      </c>
      <c r="AW39" s="14">
        <v>0.81330000000000002</v>
      </c>
      <c r="AX39" s="14">
        <v>0.31769999999999998</v>
      </c>
      <c r="AY39" s="14">
        <v>9.1999999999999998E-3</v>
      </c>
      <c r="AZ39" s="14">
        <v>5.0768976351910043E-2</v>
      </c>
      <c r="BA39" s="14">
        <v>1.2200460829493085</v>
      </c>
      <c r="BB39" s="14">
        <v>9.9117799688635114E-2</v>
      </c>
      <c r="BC39" s="15"/>
      <c r="BD39" s="28"/>
    </row>
    <row r="40" spans="2:64" ht="13.5" customHeight="1" x14ac:dyDescent="0.2">
      <c r="B40" s="12">
        <v>140</v>
      </c>
      <c r="C40" s="12">
        <v>9.5500000000000007</v>
      </c>
      <c r="D40" s="12">
        <v>140.39792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27.5</v>
      </c>
      <c r="Q40" s="12">
        <v>0.77</v>
      </c>
      <c r="R40" s="12">
        <v>2.9</v>
      </c>
      <c r="S40" s="12">
        <v>40.18</v>
      </c>
      <c r="T40" s="12">
        <v>97.94</v>
      </c>
      <c r="U40" s="12">
        <v>3</v>
      </c>
      <c r="V40" s="12">
        <v>1</v>
      </c>
      <c r="W40" s="12">
        <v>2</v>
      </c>
      <c r="X40" s="12">
        <v>1</v>
      </c>
      <c r="Y40" s="12">
        <v>5</v>
      </c>
      <c r="Z40" s="12">
        <v>2</v>
      </c>
      <c r="AA40" s="12">
        <v>225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8.9155999999999995</v>
      </c>
      <c r="AK40" s="12">
        <v>0.26369999999999999</v>
      </c>
      <c r="AL40" s="14">
        <v>0.2651</v>
      </c>
      <c r="AM40" s="14">
        <v>7.7999999999999996E-3</v>
      </c>
      <c r="AN40" s="14">
        <v>4.0681000000000003</v>
      </c>
      <c r="AO40" s="14">
        <v>8.4199999999999997E-2</v>
      </c>
      <c r="AP40" s="14">
        <v>0.2944</v>
      </c>
      <c r="AQ40" s="14">
        <v>6.1000000000000004E-3</v>
      </c>
      <c r="AR40" s="14">
        <v>16.6052</v>
      </c>
      <c r="AS40" s="14">
        <v>0.38929999999999998</v>
      </c>
      <c r="AT40" s="14">
        <v>0.2606</v>
      </c>
      <c r="AU40" s="14">
        <v>6.1000000000000004E-3</v>
      </c>
      <c r="AV40" s="14">
        <v>29.1387</v>
      </c>
      <c r="AW40" s="14">
        <v>0.48049999999999998</v>
      </c>
      <c r="AX40" s="14">
        <v>0.32669999999999999</v>
      </c>
      <c r="AY40" s="14">
        <v>5.4000000000000003E-3</v>
      </c>
      <c r="AZ40" s="14">
        <v>5.2004508130735788E-2</v>
      </c>
      <c r="BA40" s="14">
        <v>1.2536454336147351</v>
      </c>
      <c r="BB40" s="14">
        <v>0.11254895283500767</v>
      </c>
      <c r="BC40" s="15"/>
      <c r="BD40" s="28"/>
    </row>
    <row r="41" spans="2:64" ht="13.5" customHeight="1" x14ac:dyDescent="0.2">
      <c r="B41" s="12">
        <v>140</v>
      </c>
      <c r="C41" s="12">
        <v>9.5589999999999993</v>
      </c>
      <c r="D41" s="12">
        <v>140.39829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27.5</v>
      </c>
      <c r="Q41" s="12">
        <v>0.77</v>
      </c>
      <c r="R41" s="12">
        <v>2.9</v>
      </c>
      <c r="S41" s="12">
        <v>40.07</v>
      </c>
      <c r="T41" s="12">
        <v>98.04</v>
      </c>
      <c r="U41" s="12">
        <v>3</v>
      </c>
      <c r="V41" s="12">
        <v>1</v>
      </c>
      <c r="W41" s="12">
        <v>2</v>
      </c>
      <c r="X41" s="12">
        <v>1</v>
      </c>
      <c r="Y41" s="12">
        <v>5</v>
      </c>
      <c r="Z41" s="12">
        <v>2</v>
      </c>
      <c r="AA41" s="12">
        <v>225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9.0340000000000007</v>
      </c>
      <c r="AK41" s="12">
        <v>6.1600000000000002E-2</v>
      </c>
      <c r="AL41" s="14">
        <v>0.26740000000000003</v>
      </c>
      <c r="AM41" s="14">
        <v>1.8E-3</v>
      </c>
      <c r="AN41" s="14">
        <v>4.0575999999999999</v>
      </c>
      <c r="AO41" s="14">
        <v>3.5700000000000003E-2</v>
      </c>
      <c r="AP41" s="14">
        <v>0.2923</v>
      </c>
      <c r="AQ41" s="14">
        <v>2.5999999999999999E-3</v>
      </c>
      <c r="AR41" s="14">
        <v>16.8126</v>
      </c>
      <c r="AS41" s="14">
        <v>0.1694</v>
      </c>
      <c r="AT41" s="14">
        <v>0.26269999999999999</v>
      </c>
      <c r="AU41" s="14">
        <v>2.5999999999999999E-3</v>
      </c>
      <c r="AV41" s="14">
        <v>28.753900000000002</v>
      </c>
      <c r="AW41" s="14">
        <v>0.35780000000000001</v>
      </c>
      <c r="AX41" s="14">
        <v>0.32100000000000001</v>
      </c>
      <c r="AY41" s="14">
        <v>4.0000000000000001E-3</v>
      </c>
      <c r="AZ41" s="14">
        <v>4.6796021522908862E-2</v>
      </c>
      <c r="BA41" s="14">
        <v>1.2219261515036164</v>
      </c>
      <c r="BB41" s="14">
        <v>9.9880075381188996E-2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140</v>
      </c>
      <c r="C46" s="12">
        <v>9.3450000000000006</v>
      </c>
      <c r="D46" s="12">
        <v>140.38937999999999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27.5</v>
      </c>
      <c r="Q46" s="12">
        <v>0.77</v>
      </c>
      <c r="R46" s="12">
        <v>2.9</v>
      </c>
      <c r="S46" s="12">
        <v>42.74</v>
      </c>
      <c r="T46" s="12">
        <v>95.92</v>
      </c>
      <c r="U46" s="12">
        <v>3</v>
      </c>
      <c r="V46" s="12">
        <v>1</v>
      </c>
      <c r="W46" s="12">
        <v>2</v>
      </c>
      <c r="X46" s="12">
        <v>1</v>
      </c>
      <c r="Y46" s="12">
        <v>5</v>
      </c>
      <c r="Z46" s="12">
        <v>2</v>
      </c>
      <c r="AA46" s="12">
        <v>225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9.6709999999999994</v>
      </c>
      <c r="AK46" s="12">
        <v>0.46739999999999998</v>
      </c>
      <c r="AL46" s="14">
        <v>0.31950000000000001</v>
      </c>
      <c r="AM46" s="14">
        <v>1.54E-2</v>
      </c>
      <c r="AN46" s="14">
        <v>4.2995999999999999</v>
      </c>
      <c r="AO46" s="14">
        <v>0.23200000000000001</v>
      </c>
      <c r="AP46" s="14">
        <v>0.3463</v>
      </c>
      <c r="AQ46" s="14">
        <v>1.8700000000000001E-2</v>
      </c>
      <c r="AR46" s="14">
        <v>17.927399999999999</v>
      </c>
      <c r="AS46" s="14">
        <v>0.98119999999999996</v>
      </c>
      <c r="AT46" s="14">
        <v>0.31269999999999998</v>
      </c>
      <c r="AU46" s="14">
        <v>1.7100000000000001E-2</v>
      </c>
      <c r="AV46" s="14">
        <v>30.813099999999999</v>
      </c>
      <c r="AW46" s="14">
        <v>1.7722</v>
      </c>
      <c r="AX46" s="14">
        <v>0.38229999999999997</v>
      </c>
      <c r="AY46" s="14">
        <v>2.1999999999999999E-2</v>
      </c>
      <c r="AZ46" s="14">
        <v>4.9409827065605247E-2</v>
      </c>
      <c r="BA46" s="14">
        <v>1.2225775503677647</v>
      </c>
      <c r="BB46" s="14">
        <v>0.10014388489208634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140</v>
      </c>
      <c r="C48" s="12">
        <v>9.3569999999999993</v>
      </c>
      <c r="D48" s="12">
        <v>140.38988000000001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27.5</v>
      </c>
      <c r="Q48" s="12">
        <v>0.77</v>
      </c>
      <c r="R48" s="12">
        <v>2.9</v>
      </c>
      <c r="S48" s="12">
        <v>42.59</v>
      </c>
      <c r="T48" s="12">
        <v>96.03</v>
      </c>
      <c r="U48" s="12">
        <v>3</v>
      </c>
      <c r="V48" s="12">
        <v>1</v>
      </c>
      <c r="W48" s="12">
        <v>2</v>
      </c>
      <c r="X48" s="12">
        <v>1</v>
      </c>
      <c r="Y48" s="12">
        <v>5</v>
      </c>
      <c r="Z48" s="12">
        <v>2</v>
      </c>
      <c r="AA48" s="12">
        <v>225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9.2898999999999994</v>
      </c>
      <c r="AK48" s="12">
        <v>0.45229999999999998</v>
      </c>
      <c r="AL48" s="14">
        <v>0.3049</v>
      </c>
      <c r="AM48" s="14">
        <v>1.4800000000000001E-2</v>
      </c>
      <c r="AN48" s="14">
        <v>4.1314000000000002</v>
      </c>
      <c r="AO48" s="14">
        <v>0.216</v>
      </c>
      <c r="AP48" s="14">
        <v>0.3306</v>
      </c>
      <c r="AQ48" s="14">
        <v>1.7299999999999999E-2</v>
      </c>
      <c r="AR48" s="14">
        <v>17.2837</v>
      </c>
      <c r="AS48" s="14">
        <v>0.83279999999999998</v>
      </c>
      <c r="AT48" s="14">
        <v>0.29949999999999999</v>
      </c>
      <c r="AU48" s="14">
        <v>1.44E-2</v>
      </c>
      <c r="AV48" s="14">
        <v>29.8293</v>
      </c>
      <c r="AW48" s="14">
        <v>1.4789000000000001</v>
      </c>
      <c r="AX48" s="14">
        <v>0.36780000000000002</v>
      </c>
      <c r="AY48" s="14">
        <v>1.8200000000000001E-2</v>
      </c>
      <c r="AZ48" s="14">
        <v>5.3264604810996576E-2</v>
      </c>
      <c r="BA48" s="14">
        <v>1.2280467445742906</v>
      </c>
      <c r="BB48" s="14">
        <v>0.10235276487337033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140</v>
      </c>
      <c r="C50" s="12">
        <v>9.3119999999999994</v>
      </c>
      <c r="D50" s="12">
        <v>140.38800000000001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27.5</v>
      </c>
      <c r="Q50" s="12">
        <v>0.77</v>
      </c>
      <c r="R50" s="12">
        <v>2.9</v>
      </c>
      <c r="S50" s="12">
        <v>43.16</v>
      </c>
      <c r="T50" s="12">
        <v>95.6</v>
      </c>
      <c r="U50" s="12">
        <v>3</v>
      </c>
      <c r="V50" s="12">
        <v>1</v>
      </c>
      <c r="W50" s="12">
        <v>2</v>
      </c>
      <c r="X50" s="12">
        <v>1</v>
      </c>
      <c r="Y50" s="12">
        <v>5</v>
      </c>
      <c r="Z50" s="12">
        <v>2</v>
      </c>
      <c r="AA50" s="12">
        <v>225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7.6836000000000002</v>
      </c>
      <c r="AK50" s="12">
        <v>9.7000000000000003E-3</v>
      </c>
      <c r="AL50" s="14">
        <v>0.25850000000000001</v>
      </c>
      <c r="AM50" s="14">
        <v>2.9999999999999997E-4</v>
      </c>
      <c r="AN50" s="14">
        <v>3.4306000000000001</v>
      </c>
      <c r="AO50" s="14">
        <v>1.3100000000000001E-2</v>
      </c>
      <c r="AP50" s="14">
        <v>0.28139999999999998</v>
      </c>
      <c r="AQ50" s="14">
        <v>1.1000000000000001E-3</v>
      </c>
      <c r="AR50" s="14">
        <v>14.4077</v>
      </c>
      <c r="AS50" s="14">
        <v>4.87E-2</v>
      </c>
      <c r="AT50" s="14">
        <v>0.25590000000000002</v>
      </c>
      <c r="AU50" s="14">
        <v>8.9999999999999998E-4</v>
      </c>
      <c r="AV50" s="14">
        <v>25.779499999999999</v>
      </c>
      <c r="AW50" s="14">
        <v>9.1499999999999998E-2</v>
      </c>
      <c r="AX50" s="14">
        <v>0.32550000000000001</v>
      </c>
      <c r="AY50" s="14">
        <v>1.1999999999999999E-3</v>
      </c>
      <c r="AZ50" s="14">
        <v>7.266435986159174E-2</v>
      </c>
      <c r="BA50" s="14">
        <v>1.2719812426729191</v>
      </c>
      <c r="BB50" s="14">
        <v>0.11971104231166149</v>
      </c>
    </row>
    <row r="51" spans="2:54" ht="13.5" customHeight="1" x14ac:dyDescent="0.2">
      <c r="B51" s="12">
        <v>140</v>
      </c>
      <c r="C51" s="12">
        <v>9.0579999999999998</v>
      </c>
      <c r="D51" s="12">
        <v>140.37742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27.5</v>
      </c>
      <c r="Q51" s="12">
        <v>0.77</v>
      </c>
      <c r="R51" s="12">
        <v>2.9</v>
      </c>
      <c r="S51" s="12">
        <v>46.34</v>
      </c>
      <c r="T51" s="12">
        <v>93.28</v>
      </c>
      <c r="U51" s="12">
        <v>3</v>
      </c>
      <c r="V51" s="12">
        <v>1</v>
      </c>
      <c r="W51" s="12">
        <v>2</v>
      </c>
      <c r="X51" s="12">
        <v>1</v>
      </c>
      <c r="Y51" s="12">
        <v>5</v>
      </c>
      <c r="Z51" s="12">
        <v>2</v>
      </c>
      <c r="AA51" s="12">
        <v>225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23.384999999999998</v>
      </c>
      <c r="AK51" s="38">
        <v>1.4999999999999999E-2</v>
      </c>
      <c r="AL51" s="38">
        <v>0.746</v>
      </c>
      <c r="AM51" s="38">
        <v>5.0000000000000001E-4</v>
      </c>
      <c r="AN51" s="38">
        <v>9.4574999999999996</v>
      </c>
      <c r="AO51" s="38">
        <v>3.5000000000000001E-3</v>
      </c>
      <c r="AP51" s="38">
        <v>0.72799999999999998</v>
      </c>
      <c r="AQ51" s="38">
        <v>5.0000000000000001E-4</v>
      </c>
      <c r="AR51" s="38">
        <v>44.169400000000003</v>
      </c>
      <c r="AS51" s="38">
        <v>2.6800000000000001E-2</v>
      </c>
      <c r="AT51" s="38">
        <v>0.74329999999999996</v>
      </c>
      <c r="AU51" s="38">
        <v>5.0000000000000001E-4</v>
      </c>
      <c r="AV51" s="38">
        <v>57.640999999999998</v>
      </c>
      <c r="AW51" s="38">
        <v>0.26619999999999999</v>
      </c>
      <c r="AX51" s="38">
        <v>0.69599999999999995</v>
      </c>
      <c r="AY51" s="38">
        <v>3.2000000000000002E-3</v>
      </c>
      <c r="AZ51" s="14">
        <v>-2.2471910112359571E-2</v>
      </c>
      <c r="BA51" s="14">
        <v>0.93636485941073588</v>
      </c>
      <c r="BB51" s="14">
        <v>-3.2863197387618989E-2</v>
      </c>
    </row>
    <row r="52" spans="2:54" ht="13.5" customHeight="1" x14ac:dyDescent="0.2">
      <c r="B52" s="12">
        <v>140</v>
      </c>
      <c r="C52" s="12">
        <v>9.0470000000000006</v>
      </c>
      <c r="D52" s="12">
        <v>140.37696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27.5</v>
      </c>
      <c r="Q52" s="12">
        <v>0.77</v>
      </c>
      <c r="R52" s="12">
        <v>2.9</v>
      </c>
      <c r="S52" s="12">
        <v>46.48</v>
      </c>
      <c r="T52" s="12">
        <v>93.18</v>
      </c>
      <c r="U52" s="12">
        <v>3</v>
      </c>
      <c r="V52" s="12">
        <v>1</v>
      </c>
      <c r="W52" s="12">
        <v>2</v>
      </c>
      <c r="X52" s="12">
        <v>1</v>
      </c>
      <c r="Y52" s="12">
        <v>5</v>
      </c>
      <c r="Z52" s="12">
        <v>2</v>
      </c>
      <c r="AA52" s="12">
        <v>225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31.417200000000001</v>
      </c>
      <c r="AK52" s="12">
        <v>5.4000000000000003E-3</v>
      </c>
      <c r="AL52" s="14">
        <v>0.99960000000000004</v>
      </c>
      <c r="AM52" s="14">
        <v>2.0000000000000001E-4</v>
      </c>
      <c r="AN52" s="14">
        <v>13.019600000000001</v>
      </c>
      <c r="AO52" s="14">
        <v>6.8999999999999999E-3</v>
      </c>
      <c r="AP52" s="14">
        <v>0.99939999999999996</v>
      </c>
      <c r="AQ52" s="14">
        <v>5.0000000000000001E-4</v>
      </c>
      <c r="AR52" s="14">
        <v>59.553800000000003</v>
      </c>
      <c r="AS52" s="14">
        <v>5.5899999999999998E-2</v>
      </c>
      <c r="AT52" s="14">
        <v>0.99960000000000004</v>
      </c>
      <c r="AU52" s="14">
        <v>8.9999999999999998E-4</v>
      </c>
      <c r="AV52" s="14">
        <v>82.942099999999996</v>
      </c>
      <c r="AW52" s="14">
        <v>7.0800000000000002E-2</v>
      </c>
      <c r="AX52" s="14">
        <v>0.99939999999999996</v>
      </c>
      <c r="AY52" s="14">
        <v>8.9999999999999998E-4</v>
      </c>
      <c r="AZ52" s="38">
        <v>0.72865007601991216</v>
      </c>
      <c r="BA52" s="38">
        <v>1.3927255691492397</v>
      </c>
      <c r="BB52" s="38">
        <v>0.16413314347991761</v>
      </c>
    </row>
    <row r="53" spans="2:54" ht="13.5" customHeight="1" x14ac:dyDescent="0.2">
      <c r="B53" s="12">
        <v>140</v>
      </c>
      <c r="C53" s="12">
        <v>9.3019999999999996</v>
      </c>
      <c r="D53" s="12">
        <v>140.38758000000001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27.5</v>
      </c>
      <c r="Q53" s="12">
        <v>0.77</v>
      </c>
      <c r="R53" s="12">
        <v>2.9</v>
      </c>
      <c r="S53" s="12">
        <v>43.28</v>
      </c>
      <c r="T53" s="12">
        <v>95.51</v>
      </c>
      <c r="U53" s="12">
        <v>3</v>
      </c>
      <c r="V53" s="12">
        <v>1</v>
      </c>
      <c r="W53" s="12">
        <v>2</v>
      </c>
      <c r="X53" s="12">
        <v>1</v>
      </c>
      <c r="Y53" s="12">
        <v>5</v>
      </c>
      <c r="Z53" s="12">
        <v>2</v>
      </c>
      <c r="AA53" s="12">
        <v>225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29.759399999999999</v>
      </c>
      <c r="AK53" s="12">
        <v>0.40760000000000002</v>
      </c>
      <c r="AL53" s="14">
        <v>1.0067999999999999</v>
      </c>
      <c r="AM53" s="14">
        <v>1.3899999999999999E-2</v>
      </c>
      <c r="AN53" s="14">
        <v>12.2</v>
      </c>
      <c r="AO53" s="14">
        <v>0.1817</v>
      </c>
      <c r="AP53" s="14">
        <v>1.0065999999999999</v>
      </c>
      <c r="AQ53" s="14">
        <v>1.5100000000000001E-2</v>
      </c>
      <c r="AR53" s="14">
        <v>56.3645</v>
      </c>
      <c r="AS53" s="14">
        <v>0.74590000000000001</v>
      </c>
      <c r="AT53" s="14">
        <v>1.0067999999999999</v>
      </c>
      <c r="AU53" s="14">
        <v>1.34E-2</v>
      </c>
      <c r="AV53" s="14">
        <v>79.308300000000003</v>
      </c>
      <c r="AW53" s="14">
        <v>1.2543</v>
      </c>
      <c r="AX53" s="14">
        <v>1.0065999999999999</v>
      </c>
      <c r="AY53" s="14">
        <v>1.6E-2</v>
      </c>
      <c r="AZ53" s="38">
        <v>0.73335752057463632</v>
      </c>
      <c r="BA53" s="38">
        <v>1.407061182127048</v>
      </c>
      <c r="BB53" s="38">
        <v>0.16911127359352798</v>
      </c>
    </row>
    <row r="54" spans="2:54" ht="13.5" customHeight="1" x14ac:dyDescent="0.2">
      <c r="B54" s="12">
        <v>140</v>
      </c>
      <c r="C54" s="12">
        <v>9.5869999999999997</v>
      </c>
      <c r="D54" s="12">
        <v>140.39946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27.5</v>
      </c>
      <c r="Q54" s="12">
        <v>0.77</v>
      </c>
      <c r="R54" s="12">
        <v>2.9</v>
      </c>
      <c r="S54" s="12">
        <v>39.72</v>
      </c>
      <c r="T54" s="12">
        <v>98.33</v>
      </c>
      <c r="U54" s="12">
        <v>3</v>
      </c>
      <c r="V54" s="12">
        <v>1</v>
      </c>
      <c r="W54" s="12">
        <v>2</v>
      </c>
      <c r="X54" s="12">
        <v>1</v>
      </c>
      <c r="Y54" s="12">
        <v>5</v>
      </c>
      <c r="Z54" s="12">
        <v>2</v>
      </c>
      <c r="AA54" s="12">
        <v>225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34.727400000000003</v>
      </c>
      <c r="AK54" s="12">
        <v>0.1065</v>
      </c>
      <c r="AL54" s="14">
        <v>1.0143</v>
      </c>
      <c r="AM54" s="14">
        <v>3.2000000000000002E-3</v>
      </c>
      <c r="AN54" s="14">
        <v>14.2697</v>
      </c>
      <c r="AO54" s="14">
        <v>4.7899999999999998E-2</v>
      </c>
      <c r="AP54" s="14">
        <v>1.0142</v>
      </c>
      <c r="AQ54" s="14">
        <v>3.5000000000000001E-3</v>
      </c>
      <c r="AR54" s="14">
        <v>65.787199999999999</v>
      </c>
      <c r="AS54" s="14">
        <v>0.17630000000000001</v>
      </c>
      <c r="AT54" s="14">
        <v>1.0143</v>
      </c>
      <c r="AU54" s="14">
        <v>2.8E-3</v>
      </c>
      <c r="AV54" s="14">
        <v>92.025400000000005</v>
      </c>
      <c r="AW54" s="14">
        <v>0.30559999999999998</v>
      </c>
      <c r="AX54" s="14">
        <v>1.0142</v>
      </c>
      <c r="AY54" s="14">
        <v>3.3999999999999998E-3</v>
      </c>
      <c r="AZ54" s="38">
        <v>0.73150784937405389</v>
      </c>
      <c r="BA54" s="38">
        <v>1.3988344237176837</v>
      </c>
      <c r="BB54" s="38">
        <v>0.16626175603215462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9D9B-4AC5-40D9-B3B8-B69A3167D96A}">
  <sheetPr codeName="Sheet11"/>
  <dimension ref="A1:BT54"/>
  <sheetViews>
    <sheetView workbookViewId="0">
      <selection activeCell="I49" sqref="I49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143</v>
      </c>
      <c r="C10" s="12">
        <v>9.0559999999999992</v>
      </c>
      <c r="D10" s="12">
        <v>143.37733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24.7</v>
      </c>
      <c r="Q10" s="12">
        <v>0.52</v>
      </c>
      <c r="R10" s="12">
        <v>2.59</v>
      </c>
      <c r="S10" s="12">
        <v>46.14</v>
      </c>
      <c r="T10" s="12">
        <v>92.49</v>
      </c>
      <c r="U10" s="12">
        <v>2</v>
      </c>
      <c r="V10" s="12">
        <v>0</v>
      </c>
      <c r="W10" s="12">
        <v>1</v>
      </c>
      <c r="X10" s="12">
        <v>0</v>
      </c>
      <c r="Y10" s="12">
        <v>0</v>
      </c>
      <c r="Z10" s="12">
        <v>1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8.9655000000000005</v>
      </c>
      <c r="AK10" s="12">
        <v>7.2599999999999998E-2</v>
      </c>
      <c r="AL10" s="14">
        <v>0.3009</v>
      </c>
      <c r="AM10" s="14">
        <v>2.3999999999999998E-3</v>
      </c>
      <c r="AN10" s="14">
        <v>4.2308000000000003</v>
      </c>
      <c r="AO10" s="14">
        <v>4.4400000000000002E-2</v>
      </c>
      <c r="AP10" s="14">
        <v>0.33950000000000002</v>
      </c>
      <c r="AQ10" s="14">
        <v>3.5999999999999999E-3</v>
      </c>
      <c r="AR10" s="14">
        <v>16.842099999999999</v>
      </c>
      <c r="AS10" s="14">
        <v>9.7999999999999997E-3</v>
      </c>
      <c r="AT10" s="14">
        <v>0.29930000000000001</v>
      </c>
      <c r="AU10" s="14">
        <v>2.0000000000000001E-4</v>
      </c>
      <c r="AV10" s="14">
        <v>30.877600000000001</v>
      </c>
      <c r="AW10" s="14">
        <v>1.46E-2</v>
      </c>
      <c r="AX10" s="14">
        <v>0.38030000000000003</v>
      </c>
      <c r="AY10" s="14">
        <v>2.0000000000000001E-4</v>
      </c>
      <c r="AZ10" s="14">
        <v>5.6682411781050296E-2</v>
      </c>
      <c r="BA10" s="14">
        <v>1.2706314734380222</v>
      </c>
      <c r="BB10" s="14">
        <v>0.11918775750441439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0.30712499999999998</v>
      </c>
      <c r="BH10" s="16">
        <f>DSTDEV(PlotSort,"PhxRed",$BG$35:$BG$38)/SQRT($BF10)</f>
        <v>1.7454343925332719E-3</v>
      </c>
      <c r="BI10" s="16">
        <f>DAVERAGE(PlotSort,"PhxRedEdge",$BG$35:$BG$38)</f>
        <v>0.34149999999999991</v>
      </c>
      <c r="BJ10" s="16">
        <f>DSTDEV(PlotSort,"PhxRedEdge",$BG$35:$BG$38)/SQRT($BF10)</f>
        <v>1.530156831280838E-3</v>
      </c>
      <c r="BK10" s="16">
        <f>DAVERAGE(PlotSort,"TMRed",$BG$35:$BG$38)</f>
        <v>0.30388750000000009</v>
      </c>
      <c r="BL10" s="16">
        <f>DSTDEV(PlotSort,"TMRed",$BG$35:$BG$38)/SQRT($BF10)</f>
        <v>1.588752751267326E-3</v>
      </c>
      <c r="BM10" s="16">
        <f>DAVERAGE(PlotSort,"TMNIR",$BG$35:$BG$38)</f>
        <v>0.3791406249999999</v>
      </c>
      <c r="BN10" s="16">
        <f>DSTDEV(PlotSort,"TMNIR",$BG$35:$BG$38)/SQRT($BF10)</f>
        <v>1.57461868499526E-3</v>
      </c>
      <c r="BO10" s="16">
        <f>DAVERAGE(PlotSort,"NRR",$BG$35:$BG$38)</f>
        <v>5.2254831579631254E-2</v>
      </c>
      <c r="BP10" s="16">
        <f>DSTDEV(PlotSort,"NRR",$BG$35:$BG$38)/SQRT($BF10)</f>
        <v>9.7386335843461537E-4</v>
      </c>
      <c r="BQ10" s="16">
        <f>DAVERAGE(PlotSort,"rvi",$BG$35:$BG$38)</f>
        <v>1.2480776957578059</v>
      </c>
      <c r="BR10" s="16">
        <f>DSTDEV(PlotSort,"rvi",$BG$35:$BG$38)/SQRT($BF10)</f>
        <v>4.0189875001068916E-3</v>
      </c>
      <c r="BS10" s="17">
        <f>DAVERAGE(PlotSort,"ndvi",$BG$35:$BG$38)</f>
        <v>0.11025261016636645</v>
      </c>
      <c r="BT10" s="16">
        <f>DSTDEV(PlotSort,"ndvi",$BG$35:$BG$38)/SQRT($BF10)</f>
        <v>1.5786815238274692E-3</v>
      </c>
    </row>
    <row r="11" spans="1:72" ht="13.5" customHeight="1" x14ac:dyDescent="0.2">
      <c r="B11" s="12">
        <v>143</v>
      </c>
      <c r="C11" s="12">
        <v>9.048</v>
      </c>
      <c r="D11" s="12">
        <v>143.37700000000001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24.7</v>
      </c>
      <c r="Q11" s="12">
        <v>0.52</v>
      </c>
      <c r="R11" s="12">
        <v>2.59</v>
      </c>
      <c r="S11" s="12">
        <v>46.24</v>
      </c>
      <c r="T11" s="12">
        <v>92.42</v>
      </c>
      <c r="U11" s="12">
        <v>2</v>
      </c>
      <c r="V11" s="12">
        <v>0</v>
      </c>
      <c r="W11" s="12">
        <v>1</v>
      </c>
      <c r="X11" s="12">
        <v>0</v>
      </c>
      <c r="Y11" s="12">
        <v>0</v>
      </c>
      <c r="Z11" s="12">
        <v>1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9.6615000000000002</v>
      </c>
      <c r="AK11" s="12">
        <v>0.1404</v>
      </c>
      <c r="AL11" s="14">
        <v>0.32500000000000001</v>
      </c>
      <c r="AM11" s="14">
        <v>4.7000000000000002E-3</v>
      </c>
      <c r="AN11" s="14">
        <v>4.4115000000000002</v>
      </c>
      <c r="AO11" s="14">
        <v>7.3800000000000004E-2</v>
      </c>
      <c r="AP11" s="14">
        <v>0.35470000000000002</v>
      </c>
      <c r="AQ11" s="14">
        <v>5.8999999999999999E-3</v>
      </c>
      <c r="AR11" s="14">
        <v>18.127199999999998</v>
      </c>
      <c r="AS11" s="14">
        <v>0.30349999999999999</v>
      </c>
      <c r="AT11" s="14">
        <v>0.32279999999999998</v>
      </c>
      <c r="AU11" s="14">
        <v>5.4000000000000003E-3</v>
      </c>
      <c r="AV11" s="14">
        <v>32.086100000000002</v>
      </c>
      <c r="AW11" s="14">
        <v>0.83620000000000005</v>
      </c>
      <c r="AX11" s="14">
        <v>0.39550000000000002</v>
      </c>
      <c r="AY11" s="14">
        <v>1.03E-2</v>
      </c>
      <c r="AZ11" s="14">
        <v>5.4385497200746473E-2</v>
      </c>
      <c r="BA11" s="14">
        <v>1.2252168525402727</v>
      </c>
      <c r="BB11" s="14">
        <v>0.10121119309480725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0.30660624999999997</v>
      </c>
      <c r="BH11" s="16">
        <f>DSTDEV(PlotSort,"PhxRed",$BG$31:$BG$32)/SQRT($BF11)</f>
        <v>2.544773545098529E-3</v>
      </c>
      <c r="BI11" s="16">
        <f>DAVERAGE(PlotSort,"PhxRedEdge",$BG$31:$BG$32)</f>
        <v>0.34068124999999999</v>
      </c>
      <c r="BJ11" s="16">
        <f>DSTDEV(PlotSort,"PhxRedEdge",$BG$31:$BG$32)/SQRT($BF11)</f>
        <v>2.3420471591821842E-3</v>
      </c>
      <c r="BK11" s="16">
        <f>DAVERAGE(PlotSort,"TMRed",$BG$31:$BG$32)</f>
        <v>0.30387500000000001</v>
      </c>
      <c r="BL11" s="16">
        <f>DSTDEV(PlotSort,"TMRed",$BG$31:$BG$32)/SQRT($BF11)</f>
        <v>2.374877189807226E-3</v>
      </c>
      <c r="BM11" s="16">
        <f>DAVERAGE(PlotSort,"TMNIR",$BG$31:$BG$32)</f>
        <v>0.37946249999999998</v>
      </c>
      <c r="BN11" s="16">
        <f>DSTDEV(PlotSort,"TMNIR",$BG$31:$BG$32)/SQRT($BF11)</f>
        <v>2.5460079045438976E-3</v>
      </c>
      <c r="BO11" s="16">
        <f>DAVERAGE(PlotSort,"NRR",$BG$31:$BG$32)</f>
        <v>5.3858085076609039E-2</v>
      </c>
      <c r="BP11" s="16">
        <f>DSTDEV(PlotSort,"NRR",$BG$31:$BG$32)/SQRT($BF11)</f>
        <v>1.4131535718861501E-3</v>
      </c>
      <c r="BQ11" s="16">
        <f>DAVERAGE(PlotSort,"rvi",$BG$31:$BG$32)</f>
        <v>1.2490734117545936</v>
      </c>
      <c r="BR11" s="16">
        <f>DSTDEV(PlotSort,"rvi",$BG$31:$BG$32)/SQRT($BF11)</f>
        <v>5.5309197833342183E-3</v>
      </c>
      <c r="BS11" s="17">
        <f>DAVERAGE(PlotSort,"ndvi",$BG$31:$BG$32)</f>
        <v>0.11066472068501651</v>
      </c>
      <c r="BT11" s="16">
        <f>DSTDEV(PlotSort,"ndvi",$BG$31:$BG$32)/SQRT($BF11)</f>
        <v>2.1737015014424836E-3</v>
      </c>
    </row>
    <row r="12" spans="1:72" ht="13.5" customHeight="1" x14ac:dyDescent="0.2">
      <c r="B12" s="12">
        <v>143</v>
      </c>
      <c r="C12" s="12">
        <v>9.0389999999999997</v>
      </c>
      <c r="D12" s="12">
        <v>143.37663000000001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24.7</v>
      </c>
      <c r="Q12" s="12">
        <v>0.52</v>
      </c>
      <c r="R12" s="12">
        <v>2.59</v>
      </c>
      <c r="S12" s="12">
        <v>46.35</v>
      </c>
      <c r="T12" s="12">
        <v>92.34</v>
      </c>
      <c r="U12" s="12">
        <v>2</v>
      </c>
      <c r="V12" s="12">
        <v>0</v>
      </c>
      <c r="W12" s="12">
        <v>1</v>
      </c>
      <c r="X12" s="12">
        <v>0</v>
      </c>
      <c r="Y12" s="12">
        <v>0</v>
      </c>
      <c r="Z12" s="12">
        <v>1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9.0850000000000009</v>
      </c>
      <c r="AK12" s="12">
        <v>0.2205</v>
      </c>
      <c r="AL12" s="14">
        <v>0.30630000000000002</v>
      </c>
      <c r="AM12" s="14">
        <v>7.4000000000000003E-3</v>
      </c>
      <c r="AN12" s="14">
        <v>4.2549000000000001</v>
      </c>
      <c r="AO12" s="14">
        <v>6.2600000000000003E-2</v>
      </c>
      <c r="AP12" s="14">
        <v>0.34289999999999998</v>
      </c>
      <c r="AQ12" s="14">
        <v>5.0000000000000001E-3</v>
      </c>
      <c r="AR12" s="14">
        <v>16.9556</v>
      </c>
      <c r="AS12" s="14">
        <v>0.50239999999999996</v>
      </c>
      <c r="AT12" s="14">
        <v>0.30270000000000002</v>
      </c>
      <c r="AU12" s="14">
        <v>8.9999999999999993E-3</v>
      </c>
      <c r="AV12" s="14">
        <v>30.7258</v>
      </c>
      <c r="AW12" s="14">
        <v>0.53659999999999997</v>
      </c>
      <c r="AX12" s="14">
        <v>0.379</v>
      </c>
      <c r="AY12" s="14">
        <v>6.6E-3</v>
      </c>
      <c r="AZ12" s="14">
        <v>5.0006926167059179E-2</v>
      </c>
      <c r="BA12" s="14">
        <v>1.2520647505781302</v>
      </c>
      <c r="BB12" s="14">
        <v>0.1119260671849787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0.30764374999999999</v>
      </c>
      <c r="BH12" s="16">
        <f>DSTDEV(PlotSort,"PhxRed",$BH$31:$BH$32)/SQRT($BF12)</f>
        <v>2.7667063563920164E-3</v>
      </c>
      <c r="BI12" s="16">
        <f>DAVERAGE(PlotSort,"PhxRedEdge",$BH$31:$BH$32)</f>
        <v>0.34231874999999995</v>
      </c>
      <c r="BJ12" s="16">
        <f>DSTDEV(PlotSort,"PhxRedEdge",$BH$31:$BH$32)/SQRT($BF12)</f>
        <v>2.3049623776756111E-3</v>
      </c>
      <c r="BK12" s="16">
        <f>DAVERAGE(PlotSort,"TMRed",$BH$31:$BH$32)</f>
        <v>0.30389999999999995</v>
      </c>
      <c r="BL12" s="16">
        <f>DSTDEV(PlotSort,"TMRed",$BH$31:$BH$32)/SQRT($BF12)</f>
        <v>2.4692441488574314E-3</v>
      </c>
      <c r="BM12" s="16">
        <f>DAVERAGE(PlotSort,"TMNIR",$BH$31:$BH$32)</f>
        <v>0.37881875000000004</v>
      </c>
      <c r="BN12" s="16">
        <f>DSTDEV(PlotSort,"TMNIR",$BH$31:$BH$32)/SQRT($BF12)</f>
        <v>2.2435132187040934E-3</v>
      </c>
      <c r="BO12" s="16">
        <f>DAVERAGE(PlotSort,"NRR",$BH$31:$BH$32)</f>
        <v>5.0651578082653484E-2</v>
      </c>
      <c r="BP12" s="16">
        <f>DSTDEV(PlotSort,"NRR",$BH$31:$BH$32)/SQRT($BF12)</f>
        <v>1.4388814541330651E-3</v>
      </c>
      <c r="BQ12" s="16">
        <f>DAVERAGE(PlotSort,"rvi",$BH$31:$BH$32)</f>
        <v>1.2470819797610186</v>
      </c>
      <c r="BR12" s="16">
        <f>DSTDEV(PlotSort,"rvi",$BH$31:$BH$32)/SQRT($BF12)</f>
        <v>6.6621876599802319E-3</v>
      </c>
      <c r="BS12" s="17">
        <f>DAVERAGE(PlotSort,"ndvi",$BH$31:$BH$32)</f>
        <v>0.10984049964771639</v>
      </c>
      <c r="BT12" s="16">
        <f>DSTDEV(PlotSort,"ndvi",$BH$31:$BH$32)/SQRT($BF12)</f>
        <v>2.6155824399040095E-3</v>
      </c>
    </row>
    <row r="13" spans="1:72" ht="13.5" customHeight="1" x14ac:dyDescent="0.2">
      <c r="B13" s="12">
        <v>143</v>
      </c>
      <c r="C13" s="12">
        <v>9.0310000000000006</v>
      </c>
      <c r="D13" s="12">
        <v>143.37629000000001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24.7</v>
      </c>
      <c r="Q13" s="12">
        <v>0.52</v>
      </c>
      <c r="R13" s="12">
        <v>2.59</v>
      </c>
      <c r="S13" s="12">
        <v>46.45</v>
      </c>
      <c r="T13" s="12">
        <v>92.27</v>
      </c>
      <c r="U13" s="12">
        <v>2</v>
      </c>
      <c r="V13" s="12">
        <v>0</v>
      </c>
      <c r="W13" s="12">
        <v>1</v>
      </c>
      <c r="X13" s="12">
        <v>0</v>
      </c>
      <c r="Y13" s="12">
        <v>0</v>
      </c>
      <c r="Z13" s="12">
        <v>1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8.9130000000000003</v>
      </c>
      <c r="AK13" s="12">
        <v>3.39E-2</v>
      </c>
      <c r="AL13" s="14">
        <v>0.30109999999999998</v>
      </c>
      <c r="AM13" s="14">
        <v>1.1000000000000001E-3</v>
      </c>
      <c r="AN13" s="14">
        <v>4.1040000000000001</v>
      </c>
      <c r="AO13" s="14">
        <v>3.7900000000000003E-2</v>
      </c>
      <c r="AP13" s="14">
        <v>0.33139999999999997</v>
      </c>
      <c r="AQ13" s="14">
        <v>3.0999999999999999E-3</v>
      </c>
      <c r="AR13" s="14">
        <v>16.7621</v>
      </c>
      <c r="AS13" s="14">
        <v>4.2500000000000003E-2</v>
      </c>
      <c r="AT13" s="14">
        <v>0.29980000000000001</v>
      </c>
      <c r="AU13" s="14">
        <v>8.0000000000000004E-4</v>
      </c>
      <c r="AV13" s="14">
        <v>29.8813</v>
      </c>
      <c r="AW13" s="14">
        <v>5.8200000000000002E-2</v>
      </c>
      <c r="AX13" s="14">
        <v>0.36880000000000002</v>
      </c>
      <c r="AY13" s="14">
        <v>6.9999999999999999E-4</v>
      </c>
      <c r="AZ13" s="14">
        <v>5.3413310482719294E-2</v>
      </c>
      <c r="BA13" s="14">
        <v>1.2301534356237491</v>
      </c>
      <c r="BB13" s="14">
        <v>0.10320071791803768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0.30921250000000006</v>
      </c>
      <c r="BH13" s="16">
        <f>DSTDEV(PlotSort,"PhxRed",$BJ$35:$BJ$36)/SQRT($BF13)</f>
        <v>3.7811769473462694E-3</v>
      </c>
      <c r="BI13" s="16">
        <f>DAVERAGE(PlotSort,"PhxRedEdge",$BJ$35:$BJ$36)</f>
        <v>0.34299999999999997</v>
      </c>
      <c r="BJ13" s="16">
        <f>DSTDEV(PlotSort,"PhxRedEdge",$BJ$35:$BJ$36)/SQRT($BF13)</f>
        <v>3.606244584051393E-3</v>
      </c>
      <c r="BK13" s="16">
        <f>DAVERAGE(PlotSort,"TMRed",$BJ$35:$BJ$36)</f>
        <v>0.30601250000000002</v>
      </c>
      <c r="BL13" s="16">
        <f>DSTDEV(PlotSort,"TMRed",$BJ$35:$BJ$36)/SQRT($BF13)</f>
        <v>3.4644334467763744E-3</v>
      </c>
      <c r="BM13" s="16">
        <f>DAVERAGE(PlotSort,"TMNIR",$BJ$35:$BJ$36)</f>
        <v>0.38029999999999997</v>
      </c>
      <c r="BN13" s="16">
        <f>DSTDEV(PlotSort,"TMNIR",$BJ$35:$BJ$36)/SQRT($BF13)</f>
        <v>3.7355913664563018E-3</v>
      </c>
      <c r="BO13" s="16">
        <f>DAVERAGE(PlotSort,"NRR",$BJ$35:$BJ$36)</f>
        <v>5.1590527086605033E-2</v>
      </c>
      <c r="BP13" s="16">
        <f>DSTDEV(PlotSort,"NRR",$BJ$35:$BJ$36)/SQRT($BF13)</f>
        <v>1.91970036791405E-3</v>
      </c>
      <c r="BQ13" s="16">
        <f>DAVERAGE(PlotSort,"rvi",$BJ$35:$BJ$36)</f>
        <v>1.2430898161908783</v>
      </c>
      <c r="BR13" s="16">
        <f>DSTDEV(PlotSort,"rvi",$BJ$35:$BJ$36)/SQRT($BF13)</f>
        <v>8.5159249925723154E-3</v>
      </c>
      <c r="BS13" s="17">
        <f>DAVERAGE(PlotSort,"ndvi",$BJ$35:$BJ$36)</f>
        <v>0.10828365911293138</v>
      </c>
      <c r="BT13" s="16">
        <f>DSTDEV(PlotSort,"ndvi",$BJ$35:$BJ$36)/SQRT($BF13)</f>
        <v>3.3525282674062916E-3</v>
      </c>
    </row>
    <row r="14" spans="1:72" ht="13.5" customHeight="1" x14ac:dyDescent="0.2">
      <c r="B14" s="12">
        <v>143</v>
      </c>
      <c r="C14" s="12">
        <v>9.0229999999999997</v>
      </c>
      <c r="D14" s="12">
        <v>143.37595999999999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24.7</v>
      </c>
      <c r="Q14" s="12">
        <v>0.52</v>
      </c>
      <c r="R14" s="12">
        <v>2.59</v>
      </c>
      <c r="S14" s="12">
        <v>46.55</v>
      </c>
      <c r="T14" s="12">
        <v>92.2</v>
      </c>
      <c r="U14" s="12">
        <v>2</v>
      </c>
      <c r="V14" s="12">
        <v>0</v>
      </c>
      <c r="W14" s="12">
        <v>1</v>
      </c>
      <c r="X14" s="12">
        <v>0</v>
      </c>
      <c r="Y14" s="12">
        <v>0</v>
      </c>
      <c r="Z14" s="12">
        <v>1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8.6910000000000007</v>
      </c>
      <c r="AK14" s="12">
        <v>0.3039</v>
      </c>
      <c r="AL14" s="14">
        <v>0.29420000000000002</v>
      </c>
      <c r="AM14" s="14">
        <v>1.03E-2</v>
      </c>
      <c r="AN14" s="14">
        <v>4.0831999999999997</v>
      </c>
      <c r="AO14" s="14">
        <v>8.6099999999999996E-2</v>
      </c>
      <c r="AP14" s="14">
        <v>0.33040000000000003</v>
      </c>
      <c r="AQ14" s="14">
        <v>7.0000000000000001E-3</v>
      </c>
      <c r="AR14" s="14">
        <v>16.462599999999998</v>
      </c>
      <c r="AS14" s="14">
        <v>0.4027</v>
      </c>
      <c r="AT14" s="14">
        <v>0.29509999999999997</v>
      </c>
      <c r="AU14" s="14">
        <v>7.1999999999999998E-3</v>
      </c>
      <c r="AV14" s="14">
        <v>29.596299999999999</v>
      </c>
      <c r="AW14" s="14">
        <v>0.37230000000000002</v>
      </c>
      <c r="AX14" s="14">
        <v>0.36549999999999999</v>
      </c>
      <c r="AY14" s="14">
        <v>4.5999999999999999E-3</v>
      </c>
      <c r="AZ14" s="14">
        <v>5.0438281362264643E-2</v>
      </c>
      <c r="BA14" s="14">
        <v>1.2385631989156218</v>
      </c>
      <c r="BB14" s="14">
        <v>0.10656978504389952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0.31081249999999999</v>
      </c>
      <c r="BH14" s="16">
        <f>DSTDEV(PlotSort,"PhxRed",$BK$35:$BK$36)/SQRT($BF14)</f>
        <v>1.8821419535553982E-3</v>
      </c>
      <c r="BI14" s="16">
        <f>DAVERAGE(PlotSort,"PhxRedEdge",$BK$35:$BK$36)</f>
        <v>0.34333125000000003</v>
      </c>
      <c r="BJ14" s="16">
        <f>DSTDEV(PlotSort,"PhxRedEdge",$BK$35:$BK$36)/SQRT($BF14)</f>
        <v>1.8884511952038036E-3</v>
      </c>
      <c r="BK14" s="16">
        <f>DAVERAGE(PlotSort,"TMRed",$BK$35:$BK$36)</f>
        <v>0.30733750000000004</v>
      </c>
      <c r="BL14" s="16">
        <f>DSTDEV(PlotSort,"TMRed",$BK$35:$BK$36)/SQRT($BF14)</f>
        <v>1.5961385695901628E-3</v>
      </c>
      <c r="BM14" s="16">
        <f>DAVERAGE(PlotSort,"TMNIR",$BK$35:$BK$36)</f>
        <v>0.38016875000000006</v>
      </c>
      <c r="BN14" s="16">
        <f>DSTDEV(PlotSort,"TMNIR",$BK$35:$BK$36)/SQRT($BF14)</f>
        <v>2.0426407540240659E-3</v>
      </c>
      <c r="BO14" s="16">
        <f>DAVERAGE(PlotSort,"NRR",$BK$35:$BK$36)</f>
        <v>5.0920998077579153E-2</v>
      </c>
      <c r="BP14" s="16">
        <f>DSTDEV(PlotSort,"NRR",$BK$35:$BK$36)/SQRT($BF14)</f>
        <v>1.3390241859217943E-3</v>
      </c>
      <c r="BQ14" s="16">
        <f>DAVERAGE(PlotSort,"rvi",$BK$35:$BK$36)</f>
        <v>1.2370202652399074</v>
      </c>
      <c r="BR14" s="16">
        <f>DSTDEV(PlotSort,"rvi",$BK$35:$BK$36)/SQRT($BF14)</f>
        <v>3.0639588919668375E-3</v>
      </c>
      <c r="BS14" s="17">
        <f>DAVERAGE(PlotSort,"ndvi",$BK$35:$BK$36)</f>
        <v>0.10592222388609297</v>
      </c>
      <c r="BT14" s="16">
        <f>DSTDEV(PlotSort,"ndvi",$BK$35:$BK$36)/SQRT($BF14)</f>
        <v>1.2203024269919068E-3</v>
      </c>
    </row>
    <row r="15" spans="1:72" ht="13.5" customHeight="1" x14ac:dyDescent="0.2">
      <c r="B15" s="12">
        <v>143</v>
      </c>
      <c r="C15" s="12">
        <v>9.0150000000000006</v>
      </c>
      <c r="D15" s="12">
        <v>143.37563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24.7</v>
      </c>
      <c r="Q15" s="12">
        <v>0.52</v>
      </c>
      <c r="R15" s="12">
        <v>2.59</v>
      </c>
      <c r="S15" s="12">
        <v>46.65</v>
      </c>
      <c r="T15" s="12">
        <v>92.13</v>
      </c>
      <c r="U15" s="12">
        <v>2</v>
      </c>
      <c r="V15" s="12">
        <v>0</v>
      </c>
      <c r="W15" s="12">
        <v>1</v>
      </c>
      <c r="X15" s="12">
        <v>0</v>
      </c>
      <c r="Y15" s="12">
        <v>0</v>
      </c>
      <c r="Z15" s="12">
        <v>1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9.3388000000000009</v>
      </c>
      <c r="AK15" s="12">
        <v>2.46E-2</v>
      </c>
      <c r="AL15" s="14">
        <v>0.31669999999999998</v>
      </c>
      <c r="AM15" s="14">
        <v>8.0000000000000004E-4</v>
      </c>
      <c r="AN15" s="14">
        <v>4.3067000000000002</v>
      </c>
      <c r="AO15" s="14">
        <v>3.4299999999999997E-2</v>
      </c>
      <c r="AP15" s="14">
        <v>0.34920000000000001</v>
      </c>
      <c r="AQ15" s="14">
        <v>2.8E-3</v>
      </c>
      <c r="AR15" s="14">
        <v>17.1965</v>
      </c>
      <c r="AS15" s="14">
        <v>7.8200000000000006E-2</v>
      </c>
      <c r="AT15" s="14">
        <v>0.30890000000000001</v>
      </c>
      <c r="AU15" s="14">
        <v>1.4E-3</v>
      </c>
      <c r="AV15" s="14">
        <v>30.338899999999999</v>
      </c>
      <c r="AW15" s="14">
        <v>0.129</v>
      </c>
      <c r="AX15" s="14">
        <v>0.375</v>
      </c>
      <c r="AY15" s="14">
        <v>1.6000000000000001E-3</v>
      </c>
      <c r="AZ15" s="14">
        <v>3.5625517812758897E-2</v>
      </c>
      <c r="BA15" s="14">
        <v>1.2139851084493363</v>
      </c>
      <c r="BB15" s="14">
        <v>9.6651557245211281E-2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0.29766250000000005</v>
      </c>
      <c r="BH15" s="16">
        <f>DSTDEV(PlotSort,"PhxRed",$BL$35:$BL$36)/SQRT($BF15)</f>
        <v>3.1842770821199394E-3</v>
      </c>
      <c r="BI15" s="16">
        <f>DAVERAGE(PlotSort,"PhxRedEdge",$BL$35:$BL$36)</f>
        <v>0.33633750000000001</v>
      </c>
      <c r="BJ15" s="16">
        <f>DSTDEV(PlotSort,"PhxRedEdge",$BL$35:$BL$36)/SQRT($BF15)</f>
        <v>3.0762882028741809E-3</v>
      </c>
      <c r="BK15" s="16">
        <f>DAVERAGE(PlotSort,"TMRed",$BL$35:$BL$36)</f>
        <v>0.29486249999999992</v>
      </c>
      <c r="BL15" s="16">
        <f>DSTDEV(PlotSort,"TMRed",$BL$35:$BL$36)/SQRT($BF15)</f>
        <v>2.995051722663331E-3</v>
      </c>
      <c r="BM15" s="16">
        <f>DAVERAGE(PlotSort,"TMNIR",$BL$35:$BL$36)</f>
        <v>0.37592499999999995</v>
      </c>
      <c r="BN15" s="16">
        <f>DSTDEV(PlotSort,"TMNIR",$BL$35:$BL$36)/SQRT($BF15)</f>
        <v>3.3366873007306423E-3</v>
      </c>
      <c r="BO15" s="16">
        <f>DAVERAGE(PlotSort,"NRR",$BL$35:$BL$36)</f>
        <v>5.5586803076761712E-2</v>
      </c>
      <c r="BP15" s="16">
        <f>DSTDEV(PlotSort,"NRR",$BL$35:$BL$36)/SQRT($BF15)</f>
        <v>1.8581058617816275E-3</v>
      </c>
      <c r="BQ15" s="16">
        <f>DAVERAGE(PlotSort,"rvi",$BL$35:$BL$36)</f>
        <v>1.2751804363605319</v>
      </c>
      <c r="BR15" s="16">
        <f>DSTDEV(PlotSort,"rvi",$BL$35:$BL$36)/SQRT($BF15)</f>
        <v>7.4601638292891206E-3</v>
      </c>
      <c r="BS15" s="17">
        <f>DAVERAGE(PlotSort,"ndvi",$BL$35:$BL$36)</f>
        <v>0.12088233378034846</v>
      </c>
      <c r="BT15" s="16">
        <f>DSTDEV(PlotSort,"ndvi",$BL$35:$BL$36)/SQRT($BF15)</f>
        <v>2.8976777110158616E-3</v>
      </c>
    </row>
    <row r="16" spans="1:72" ht="13.5" customHeight="1" x14ac:dyDescent="0.2">
      <c r="B16" s="12">
        <v>143</v>
      </c>
      <c r="C16" s="12">
        <v>9.0069999999999997</v>
      </c>
      <c r="D16" s="12">
        <v>143.37529000000001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24.7</v>
      </c>
      <c r="Q16" s="12">
        <v>0.52</v>
      </c>
      <c r="R16" s="12">
        <v>2.59</v>
      </c>
      <c r="S16" s="12">
        <v>46.75</v>
      </c>
      <c r="T16" s="12">
        <v>92.07</v>
      </c>
      <c r="U16" s="12">
        <v>2</v>
      </c>
      <c r="V16" s="12">
        <v>0</v>
      </c>
      <c r="W16" s="12">
        <v>1</v>
      </c>
      <c r="X16" s="12">
        <v>0</v>
      </c>
      <c r="Y16" s="12">
        <v>0</v>
      </c>
      <c r="Z16" s="12">
        <v>1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9.1974999999999998</v>
      </c>
      <c r="AK16" s="12">
        <v>0.10580000000000001</v>
      </c>
      <c r="AL16" s="14">
        <v>0.31259999999999999</v>
      </c>
      <c r="AM16" s="14">
        <v>3.5999999999999999E-3</v>
      </c>
      <c r="AN16" s="14">
        <v>4.2671999999999999</v>
      </c>
      <c r="AO16" s="14">
        <v>6.25E-2</v>
      </c>
      <c r="AP16" s="14">
        <v>0.34670000000000001</v>
      </c>
      <c r="AQ16" s="14">
        <v>5.1000000000000004E-3</v>
      </c>
      <c r="AR16" s="14">
        <v>17.231000000000002</v>
      </c>
      <c r="AS16" s="14">
        <v>0.18679999999999999</v>
      </c>
      <c r="AT16" s="14">
        <v>0.31009999999999999</v>
      </c>
      <c r="AU16" s="14">
        <v>3.3999999999999998E-3</v>
      </c>
      <c r="AV16" s="14">
        <v>30.883800000000001</v>
      </c>
      <c r="AW16" s="14">
        <v>0.24959999999999999</v>
      </c>
      <c r="AX16" s="14">
        <v>0.38200000000000001</v>
      </c>
      <c r="AY16" s="14">
        <v>3.0999999999999999E-3</v>
      </c>
      <c r="AZ16" s="14">
        <v>4.8442431727734318E-2</v>
      </c>
      <c r="BA16" s="14">
        <v>1.2318606900999678</v>
      </c>
      <c r="BB16" s="14">
        <v>0.1038867215720272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0.30869374999999999</v>
      </c>
      <c r="BH16" s="16">
        <f>DSTDEV(PlotSort,"PhxRed",$BI$31:$BI$32)/SQRT($BF16)</f>
        <v>3.1225719734165724E-3</v>
      </c>
      <c r="BI16" s="16">
        <f>DAVERAGE(PlotSort,"PhxRedEdge",$BI$31:$BI$32)</f>
        <v>0.34185624999999997</v>
      </c>
      <c r="BJ16" s="16">
        <f>DSTDEV(PlotSort,"PhxRedEdge",$BI$31:$BI$32)/SQRT($BF16)</f>
        <v>2.7903698791558094E-3</v>
      </c>
      <c r="BK16" s="16">
        <f>DAVERAGE(PlotSort,"TMRed",$BI$31:$BI$32)</f>
        <v>0.30526875000000003</v>
      </c>
      <c r="BL16" s="16">
        <f>DSTDEV(PlotSort,"TMRed",$BI$31:$BI$32)/SQRT($BF16)</f>
        <v>2.9442701239016768E-3</v>
      </c>
      <c r="BM16" s="16">
        <f>DAVERAGE(PlotSort,"TMNIR",$BI$31:$BI$32)</f>
        <v>0.37960624999999992</v>
      </c>
      <c r="BN16" s="16">
        <f>DSTDEV(PlotSort,"TMNIR",$BI$31:$BI$32)/SQRT($BF16)</f>
        <v>2.7350421805095934E-3</v>
      </c>
      <c r="BO16" s="16">
        <f>DAVERAGE(PlotSort,"NRR",$BI$31:$BI$32)</f>
        <v>5.2377997461692465E-2</v>
      </c>
      <c r="BP16" s="16">
        <f>DSTDEV(PlotSort,"NRR",$BI$31:$BI$32)/SQRT($BF16)</f>
        <v>1.1190958229248744E-3</v>
      </c>
      <c r="BQ16" s="16">
        <f>DAVERAGE(PlotSort,"rvi",$BI$31:$BI$32)</f>
        <v>1.2440855180955244</v>
      </c>
      <c r="BR16" s="16">
        <f>DSTDEV(PlotSort,"rvi",$BI$31:$BI$32)/SQRT($BF16)</f>
        <v>5.5609419129029206E-3</v>
      </c>
      <c r="BS16" s="17">
        <f>DAVERAGE(PlotSort,"ndvi",$BI$31:$BI$32)</f>
        <v>0.10868720412122714</v>
      </c>
      <c r="BT16" s="16">
        <f>DSTDEV(PlotSort,"ndvi",$BI$31:$BI$32)/SQRT($BF16)</f>
        <v>2.183626348141828E-3</v>
      </c>
    </row>
    <row r="17" spans="2:72" ht="13.5" customHeight="1" x14ac:dyDescent="0.2">
      <c r="B17" s="12">
        <v>143</v>
      </c>
      <c r="C17" s="12">
        <v>9</v>
      </c>
      <c r="D17" s="12">
        <v>143.375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24.7</v>
      </c>
      <c r="Q17" s="12">
        <v>0.52</v>
      </c>
      <c r="R17" s="12">
        <v>2.59</v>
      </c>
      <c r="S17" s="12">
        <v>46.84</v>
      </c>
      <c r="T17" s="12">
        <v>92.01</v>
      </c>
      <c r="U17" s="12">
        <v>2</v>
      </c>
      <c r="V17" s="12">
        <v>0</v>
      </c>
      <c r="W17" s="12">
        <v>1</v>
      </c>
      <c r="X17" s="12">
        <v>0</v>
      </c>
      <c r="Y17" s="12">
        <v>0</v>
      </c>
      <c r="Z17" s="12">
        <v>1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8.7050000000000001</v>
      </c>
      <c r="AK17" s="12">
        <v>8.2500000000000004E-2</v>
      </c>
      <c r="AL17" s="14">
        <v>0.29630000000000001</v>
      </c>
      <c r="AM17" s="14">
        <v>2.8E-3</v>
      </c>
      <c r="AN17" s="14">
        <v>4.0075000000000003</v>
      </c>
      <c r="AO17" s="14">
        <v>6.1899999999999997E-2</v>
      </c>
      <c r="AP17" s="14">
        <v>0.32619999999999999</v>
      </c>
      <c r="AQ17" s="14">
        <v>5.0000000000000001E-3</v>
      </c>
      <c r="AR17" s="14">
        <v>16.4223</v>
      </c>
      <c r="AS17" s="14">
        <v>0.105</v>
      </c>
      <c r="AT17" s="14">
        <v>0.29609999999999997</v>
      </c>
      <c r="AU17" s="14">
        <v>1.9E-3</v>
      </c>
      <c r="AV17" s="14">
        <v>29.300999999999998</v>
      </c>
      <c r="AW17" s="14">
        <v>0.32240000000000002</v>
      </c>
      <c r="AX17" s="14">
        <v>0.36259999999999998</v>
      </c>
      <c r="AY17" s="14">
        <v>4.0000000000000001E-3</v>
      </c>
      <c r="AZ17" s="14">
        <v>5.2845528455284535E-2</v>
      </c>
      <c r="BA17" s="14">
        <v>1.2245862884160756</v>
      </c>
      <c r="BB17" s="14">
        <v>0.10095642933049948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0.30555624999999997</v>
      </c>
      <c r="BH17" s="16">
        <f>DSTDEV(PlotSort,"PhxRed",$BJ$31:$BJ$32)/SQRT($BF17)</f>
        <v>1.8083872879815664E-3</v>
      </c>
      <c r="BI17" s="16">
        <f>DAVERAGE(PlotSort,"PhxRedEdge",$BJ$31:$BJ$32)</f>
        <v>0.34114375000000002</v>
      </c>
      <c r="BJ17" s="16">
        <f>DSTDEV(PlotSort,"PhxRedEdge",$BJ$31:$BJ$32)/SQRT($BF17)</f>
        <v>1.5708165339508421E-3</v>
      </c>
      <c r="BK17" s="16">
        <f>DAVERAGE(PlotSort,"TMRed",$BJ$31:$BJ$32)</f>
        <v>0.30250625000000003</v>
      </c>
      <c r="BL17" s="16">
        <f>DSTDEV(PlotSort,"TMRed",$BJ$31:$BJ$32)/SQRT($BF17)</f>
        <v>1.5004325765147419E-3</v>
      </c>
      <c r="BM17" s="16">
        <f>DAVERAGE(PlotSort,"TMNIR",$BJ$31:$BJ$32)</f>
        <v>0.37867500000000009</v>
      </c>
      <c r="BN17" s="16">
        <f>DSTDEV(PlotSort,"TMNIR",$BJ$31:$BJ$32)/SQRT($BF17)</f>
        <v>1.7933116479481941E-3</v>
      </c>
      <c r="BO17" s="16">
        <f>DAVERAGE(PlotSort,"NRR",$BJ$31:$BJ$32)</f>
        <v>5.2131665697570065E-2</v>
      </c>
      <c r="BP17" s="16">
        <f>DSTDEV(PlotSort,"NRR",$BJ$31:$BJ$32)/SQRT($BF17)</f>
        <v>1.5888883295445968E-3</v>
      </c>
      <c r="BQ17" s="16">
        <f>DAVERAGE(PlotSort,"rvi",$BJ$31:$BJ$32)</f>
        <v>1.2520698734200877</v>
      </c>
      <c r="BR17" s="16">
        <f>DSTDEV(PlotSort,"rvi",$BJ$31:$BJ$32)/SQRT($BF17)</f>
        <v>5.8006164377471994E-3</v>
      </c>
      <c r="BS17" s="17">
        <f>DAVERAGE(PlotSort,"ndvi",$BJ$31:$BJ$32)</f>
        <v>0.11181801621150576</v>
      </c>
      <c r="BT17" s="16">
        <f>DSTDEV(PlotSort,"ndvi",$BJ$31:$BJ$32)/SQRT($BF17)</f>
        <v>2.2792871788869557E-3</v>
      </c>
    </row>
    <row r="18" spans="2:72" ht="13.5" customHeight="1" x14ac:dyDescent="0.2">
      <c r="B18" s="12">
        <v>143</v>
      </c>
      <c r="C18" s="12">
        <v>9.0809999999999995</v>
      </c>
      <c r="D18" s="12">
        <v>143.37837999999999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24.7</v>
      </c>
      <c r="Q18" s="12">
        <v>0.52</v>
      </c>
      <c r="R18" s="12">
        <v>2.59</v>
      </c>
      <c r="S18" s="12">
        <v>45.82</v>
      </c>
      <c r="T18" s="12">
        <v>92.71</v>
      </c>
      <c r="U18" s="12">
        <v>2</v>
      </c>
      <c r="V18" s="12">
        <v>0</v>
      </c>
      <c r="W18" s="12">
        <v>1</v>
      </c>
      <c r="X18" s="12">
        <v>0</v>
      </c>
      <c r="Y18" s="12">
        <v>0</v>
      </c>
      <c r="Z18" s="12">
        <v>1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8.7078000000000007</v>
      </c>
      <c r="AK18" s="12">
        <v>0.1</v>
      </c>
      <c r="AL18" s="14">
        <v>0.29049999999999998</v>
      </c>
      <c r="AM18" s="14">
        <v>3.3E-3</v>
      </c>
      <c r="AN18" s="14">
        <v>4.1205999999999996</v>
      </c>
      <c r="AO18" s="14">
        <v>8.6999999999999994E-3</v>
      </c>
      <c r="AP18" s="14">
        <v>0.3286</v>
      </c>
      <c r="AQ18" s="14">
        <v>6.9999999999999999E-4</v>
      </c>
      <c r="AR18" s="14">
        <v>16.1769</v>
      </c>
      <c r="AS18" s="14">
        <v>0.14299999999999999</v>
      </c>
      <c r="AT18" s="14">
        <v>0.28570000000000001</v>
      </c>
      <c r="AU18" s="14">
        <v>2.5000000000000001E-3</v>
      </c>
      <c r="AV18" s="14">
        <v>29.729399999999998</v>
      </c>
      <c r="AW18" s="14">
        <v>7.6999999999999999E-2</v>
      </c>
      <c r="AX18" s="14">
        <v>0.3654</v>
      </c>
      <c r="AY18" s="14">
        <v>8.9999999999999998E-4</v>
      </c>
      <c r="AZ18" s="14">
        <v>5.3025936599423631E-2</v>
      </c>
      <c r="BA18" s="14">
        <v>1.2789639481974098</v>
      </c>
      <c r="BB18" s="14">
        <v>0.12240823222239286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0.30305625000000003</v>
      </c>
      <c r="BH18" s="16">
        <f>DSTDEV(PlotSort,"PhxRed",$BH$35:$BH$36)/SQRT($BF18)</f>
        <v>2.3988880887819666E-3</v>
      </c>
      <c r="BI18" s="16">
        <f>DAVERAGE(PlotSort,"PhxRedEdge",$BH$35:$BH$36)</f>
        <v>0.33718124999999993</v>
      </c>
      <c r="BJ18" s="16">
        <f>DSTDEV(PlotSort,"PhxRedEdge",$BH$35:$BH$36)/SQRT($BF18)</f>
        <v>2.0356452447565627E-3</v>
      </c>
      <c r="BK18" s="16">
        <f>DAVERAGE(PlotSort,"TMRed",$BH$35:$BH$36)</f>
        <v>0.30072500000000002</v>
      </c>
      <c r="BL18" s="16">
        <f>DSTDEV(PlotSort,"TMRed",$BH$35:$BH$36)/SQRT($BF18)</f>
        <v>2.2331685262574038E-3</v>
      </c>
      <c r="BM18" s="16">
        <f>DAVERAGE(PlotSort,"TMNIR",$BH$35:$BH$36)</f>
        <v>0.37303125000000004</v>
      </c>
      <c r="BN18" s="16">
        <f>DSTDEV(PlotSort,"TMNIR",$BH$35:$BH$36)/SQRT($BF18)</f>
        <v>2.0868979920366675E-3</v>
      </c>
      <c r="BO18" s="16">
        <f>DAVERAGE(PlotSort,"NRR",$BH$35:$BH$36)</f>
        <v>5.0496466779870845E-2</v>
      </c>
      <c r="BP18" s="16">
        <f>DSTDEV(PlotSort,"NRR",$BH$35:$BH$36)/SQRT($BF18)</f>
        <v>1.2856648363554287E-3</v>
      </c>
      <c r="BQ18" s="16">
        <f>DAVERAGE(PlotSort,"rvi",$BH$35:$BH$36)</f>
        <v>1.2408528148607092</v>
      </c>
      <c r="BR18" s="16">
        <f>DSTDEV(PlotSort,"rvi",$BH$35:$BH$36)/SQRT($BF18)</f>
        <v>5.652502479473881E-3</v>
      </c>
      <c r="BS18" s="17">
        <f>DAVERAGE(PlotSort,"ndvi",$BH$35:$BH$36)</f>
        <v>0.10739851513347522</v>
      </c>
      <c r="BT18" s="16">
        <f>DSTDEV(PlotSort,"ndvi",$BH$35:$BH$36)/SQRT($BF18)</f>
        <v>2.2238923307371073E-3</v>
      </c>
    </row>
    <row r="19" spans="2:72" ht="13.5" customHeight="1" x14ac:dyDescent="0.2">
      <c r="B19" s="12">
        <v>143</v>
      </c>
      <c r="C19" s="12">
        <v>9.0890000000000004</v>
      </c>
      <c r="D19" s="12">
        <v>143.37871000000001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24.7</v>
      </c>
      <c r="Q19" s="12">
        <v>0.52</v>
      </c>
      <c r="R19" s="12">
        <v>2.59</v>
      </c>
      <c r="S19" s="12">
        <v>45.72</v>
      </c>
      <c r="T19" s="12">
        <v>92.78</v>
      </c>
      <c r="U19" s="12">
        <v>2</v>
      </c>
      <c r="V19" s="12">
        <v>0</v>
      </c>
      <c r="W19" s="12">
        <v>1</v>
      </c>
      <c r="X19" s="12">
        <v>0</v>
      </c>
      <c r="Y19" s="12">
        <v>0</v>
      </c>
      <c r="Z19" s="12">
        <v>1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9.2545000000000002</v>
      </c>
      <c r="AK19" s="12">
        <v>0.12870000000000001</v>
      </c>
      <c r="AL19" s="14">
        <v>0.30809999999999998</v>
      </c>
      <c r="AM19" s="14">
        <v>4.3E-3</v>
      </c>
      <c r="AN19" s="14">
        <v>4.3178999999999998</v>
      </c>
      <c r="AO19" s="14">
        <v>4.3099999999999999E-2</v>
      </c>
      <c r="AP19" s="14">
        <v>0.34360000000000002</v>
      </c>
      <c r="AQ19" s="14">
        <v>3.3999999999999998E-3</v>
      </c>
      <c r="AR19" s="14">
        <v>17.353899999999999</v>
      </c>
      <c r="AS19" s="14">
        <v>0.25080000000000002</v>
      </c>
      <c r="AT19" s="14">
        <v>0.30590000000000001</v>
      </c>
      <c r="AU19" s="14">
        <v>4.4000000000000003E-3</v>
      </c>
      <c r="AV19" s="14">
        <v>30.775700000000001</v>
      </c>
      <c r="AW19" s="14">
        <v>0.26619999999999999</v>
      </c>
      <c r="AX19" s="14">
        <v>0.378</v>
      </c>
      <c r="AY19" s="14">
        <v>3.3E-3</v>
      </c>
      <c r="AZ19" s="14">
        <v>4.767184035476716E-2</v>
      </c>
      <c r="BA19" s="14">
        <v>1.2356979405034325</v>
      </c>
      <c r="BB19" s="14">
        <v>0.10542476970317298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0.31119374999999999</v>
      </c>
      <c r="BH19" s="16">
        <f>DSTDEV(PlotSort,"PhxRed",$BI$35:$BI$36)/SQRT($BF19)</f>
        <v>2.4908744908498821E-3</v>
      </c>
      <c r="BI19" s="16">
        <f>DAVERAGE(PlotSort,"PhxRedEdge",$BI$35:$BI$36)</f>
        <v>0.34581875000000001</v>
      </c>
      <c r="BJ19" s="16">
        <f>DSTDEV(PlotSort,"PhxRedEdge",$BI$35:$BI$36)/SQRT($BF19)</f>
        <v>2.0631735011465563E-3</v>
      </c>
      <c r="BK19" s="16">
        <f>DAVERAGE(PlotSort,"TMRed",$BI$35:$BI$36)</f>
        <v>0.30704999999999999</v>
      </c>
      <c r="BL19" s="16">
        <f>DSTDEV(PlotSort,"TMRed",$BI$35:$BI$36)/SQRT($BF19)</f>
        <v>2.3273733406281561E-3</v>
      </c>
      <c r="BM19" s="16">
        <f>DAVERAGE(PlotSort,"TMNIR",$BI$35:$BI$36)</f>
        <v>0.38525000000000004</v>
      </c>
      <c r="BN19" s="16">
        <f>DSTDEV(PlotSort,"TMNIR",$BI$35:$BI$36)/SQRT($BF19)</f>
        <v>1.4824248154066144E-3</v>
      </c>
      <c r="BO19" s="16">
        <f>DAVERAGE(PlotSort,"NRR",$BI$35:$BI$36)</f>
        <v>5.4013196379391677E-2</v>
      </c>
      <c r="BP19" s="16">
        <f>DSTDEV(PlotSort,"NRR",$BI$35:$BI$36)/SQRT($BF19)</f>
        <v>1.5313149424203477E-3</v>
      </c>
      <c r="BQ19" s="16">
        <f>DAVERAGE(PlotSort,"rvi",$BI$35:$BI$36)</f>
        <v>1.2553025766549031</v>
      </c>
      <c r="BR19" s="16">
        <f>DSTDEV(PlotSort,"rvi",$BI$35:$BI$36)/SQRT($BF19)</f>
        <v>6.0164252926369803E-3</v>
      </c>
      <c r="BS19" s="17">
        <f>DAVERAGE(PlotSort,"ndvi",$BI$35:$BI$36)</f>
        <v>0.11310670519925768</v>
      </c>
      <c r="BT19" s="16">
        <f>DSTDEV(PlotSort,"ndvi",$BI$35:$BI$36)/SQRT($BF19)</f>
        <v>2.3573465665808545E-3</v>
      </c>
    </row>
    <row r="20" spans="2:72" ht="13.5" customHeight="1" x14ac:dyDescent="0.2">
      <c r="B20" s="12">
        <v>143</v>
      </c>
      <c r="C20" s="12">
        <v>9.0960000000000001</v>
      </c>
      <c r="D20" s="12">
        <v>143.37899999999999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24.7</v>
      </c>
      <c r="Q20" s="12">
        <v>0.52</v>
      </c>
      <c r="R20" s="12">
        <v>2.59</v>
      </c>
      <c r="S20" s="12">
        <v>45.64</v>
      </c>
      <c r="T20" s="12">
        <v>92.84</v>
      </c>
      <c r="U20" s="12">
        <v>2</v>
      </c>
      <c r="V20" s="12">
        <v>0</v>
      </c>
      <c r="W20" s="12">
        <v>1</v>
      </c>
      <c r="X20" s="12">
        <v>0</v>
      </c>
      <c r="Y20" s="12">
        <v>0</v>
      </c>
      <c r="Z20" s="12">
        <v>1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9.0620999999999992</v>
      </c>
      <c r="AK20" s="12">
        <v>0.15440000000000001</v>
      </c>
      <c r="AL20" s="14">
        <v>0.30120000000000002</v>
      </c>
      <c r="AM20" s="14">
        <v>5.1000000000000004E-3</v>
      </c>
      <c r="AN20" s="14">
        <v>4.2295999999999996</v>
      </c>
      <c r="AO20" s="14">
        <v>5.8200000000000002E-2</v>
      </c>
      <c r="AP20" s="14">
        <v>0.33600000000000002</v>
      </c>
      <c r="AQ20" s="14">
        <v>4.5999999999999999E-3</v>
      </c>
      <c r="AR20" s="14">
        <v>17.051300000000001</v>
      </c>
      <c r="AS20" s="14">
        <v>0.2298</v>
      </c>
      <c r="AT20" s="14">
        <v>0.3</v>
      </c>
      <c r="AU20" s="14">
        <v>4.0000000000000001E-3</v>
      </c>
      <c r="AV20" s="14">
        <v>30.0456</v>
      </c>
      <c r="AW20" s="14">
        <v>0.35149999999999998</v>
      </c>
      <c r="AX20" s="14">
        <v>0.36880000000000002</v>
      </c>
      <c r="AY20" s="14">
        <v>4.3E-3</v>
      </c>
      <c r="AZ20" s="14">
        <v>4.653802497162314E-2</v>
      </c>
      <c r="BA20" s="14">
        <v>1.2293333333333334</v>
      </c>
      <c r="BB20" s="14">
        <v>0.10287081339712922</v>
      </c>
      <c r="BC20" s="15"/>
    </row>
    <row r="21" spans="2:72" ht="13.5" customHeight="1" x14ac:dyDescent="0.2">
      <c r="B21" s="12">
        <v>143</v>
      </c>
      <c r="C21" s="12">
        <v>9.1039999999999992</v>
      </c>
      <c r="D21" s="12">
        <v>143.37933000000001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24.7</v>
      </c>
      <c r="Q21" s="12">
        <v>0.52</v>
      </c>
      <c r="R21" s="12">
        <v>2.59</v>
      </c>
      <c r="S21" s="12">
        <v>45.54</v>
      </c>
      <c r="T21" s="12">
        <v>92.91</v>
      </c>
      <c r="U21" s="12">
        <v>2</v>
      </c>
      <c r="V21" s="12">
        <v>0</v>
      </c>
      <c r="W21" s="12">
        <v>1</v>
      </c>
      <c r="X21" s="12">
        <v>0</v>
      </c>
      <c r="Y21" s="12">
        <v>0</v>
      </c>
      <c r="Z21" s="12">
        <v>1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8.6255000000000006</v>
      </c>
      <c r="AK21" s="12">
        <v>0.44929999999999998</v>
      </c>
      <c r="AL21" s="14">
        <v>0.28610000000000002</v>
      </c>
      <c r="AM21" s="14">
        <v>1.49E-2</v>
      </c>
      <c r="AN21" s="14">
        <v>4.1646000000000001</v>
      </c>
      <c r="AO21" s="14">
        <v>0.1016</v>
      </c>
      <c r="AP21" s="14">
        <v>0.33019999999999999</v>
      </c>
      <c r="AQ21" s="14">
        <v>8.0999999999999996E-3</v>
      </c>
      <c r="AR21" s="14">
        <v>16.254300000000001</v>
      </c>
      <c r="AS21" s="14">
        <v>0.84079999999999999</v>
      </c>
      <c r="AT21" s="14">
        <v>0.28539999999999999</v>
      </c>
      <c r="AU21" s="14">
        <v>1.4800000000000001E-2</v>
      </c>
      <c r="AV21" s="14">
        <v>30.16</v>
      </c>
      <c r="AW21" s="14">
        <v>0.4909</v>
      </c>
      <c r="AX21" s="14">
        <v>0.37</v>
      </c>
      <c r="AY21" s="14">
        <v>6.0000000000000001E-3</v>
      </c>
      <c r="AZ21" s="14">
        <v>5.6840902599257365E-2</v>
      </c>
      <c r="BA21" s="14">
        <v>1.2964260686755431</v>
      </c>
      <c r="BB21" s="14">
        <v>0.12908147696063474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0.24360000000000001</v>
      </c>
      <c r="BH21" s="21">
        <v>0</v>
      </c>
      <c r="BI21" s="20">
        <f>AVERAGE(AP50)</f>
        <v>0.26479999999999998</v>
      </c>
      <c r="BJ21" s="21">
        <v>0</v>
      </c>
      <c r="BK21" s="20">
        <f>AVERAGE(AT50)</f>
        <v>0.24260000000000001</v>
      </c>
      <c r="BL21" s="21">
        <v>0</v>
      </c>
      <c r="BM21" s="20">
        <f>AVERAGE(AX50)</f>
        <v>0.30709999999999998</v>
      </c>
      <c r="BN21" s="21">
        <v>0</v>
      </c>
      <c r="BO21" s="20">
        <f>AVERAGE(AZ50)</f>
        <v>7.3963979716733713E-2</v>
      </c>
      <c r="BP21" s="21">
        <v>0</v>
      </c>
      <c r="BQ21" s="20">
        <f>AVERAGE(BA50)</f>
        <v>1.2658697444352842</v>
      </c>
      <c r="BR21" s="21">
        <v>0</v>
      </c>
      <c r="BS21" s="22">
        <f>AVERAGE(BB50)</f>
        <v>0.11733672912497722</v>
      </c>
      <c r="BT21" s="21">
        <v>0</v>
      </c>
    </row>
    <row r="22" spans="2:72" ht="13.5" customHeight="1" x14ac:dyDescent="0.2">
      <c r="B22" s="12">
        <v>143</v>
      </c>
      <c r="C22" s="12">
        <v>9.1140000000000008</v>
      </c>
      <c r="D22" s="12">
        <v>143.37975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24.7</v>
      </c>
      <c r="Q22" s="12">
        <v>0.52</v>
      </c>
      <c r="R22" s="12">
        <v>2.59</v>
      </c>
      <c r="S22" s="12">
        <v>45.41</v>
      </c>
      <c r="T22" s="12">
        <v>93</v>
      </c>
      <c r="U22" s="12">
        <v>2</v>
      </c>
      <c r="V22" s="12">
        <v>0</v>
      </c>
      <c r="W22" s="12">
        <v>1</v>
      </c>
      <c r="X22" s="12">
        <v>0</v>
      </c>
      <c r="Y22" s="12">
        <v>0</v>
      </c>
      <c r="Z22" s="12">
        <v>1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9.1150000000000002</v>
      </c>
      <c r="AK22" s="12">
        <v>0.1192</v>
      </c>
      <c r="AL22" s="14">
        <v>0.30159999999999998</v>
      </c>
      <c r="AM22" s="14">
        <v>3.8999999999999998E-3</v>
      </c>
      <c r="AN22" s="14">
        <v>4.2274000000000003</v>
      </c>
      <c r="AO22" s="14">
        <v>6.0499999999999998E-2</v>
      </c>
      <c r="AP22" s="14">
        <v>0.33439999999999998</v>
      </c>
      <c r="AQ22" s="14">
        <v>4.7999999999999996E-3</v>
      </c>
      <c r="AR22" s="14">
        <v>17.023499999999999</v>
      </c>
      <c r="AS22" s="14">
        <v>0.29680000000000001</v>
      </c>
      <c r="AT22" s="14">
        <v>0.29820000000000002</v>
      </c>
      <c r="AU22" s="14">
        <v>5.1999999999999998E-3</v>
      </c>
      <c r="AV22" s="14">
        <v>29.9</v>
      </c>
      <c r="AW22" s="14">
        <v>0.48049999999999998</v>
      </c>
      <c r="AX22" s="14">
        <v>0.36649999999999999</v>
      </c>
      <c r="AY22" s="14">
        <v>5.8999999999999999E-3</v>
      </c>
      <c r="AZ22" s="14">
        <v>4.5798259380796146E-2</v>
      </c>
      <c r="BA22" s="14">
        <v>1.2290409121395036</v>
      </c>
      <c r="BB22" s="14">
        <v>0.10275312170904162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0.28179999999999999</v>
      </c>
      <c r="BH22" s="21">
        <v>0</v>
      </c>
      <c r="BI22" s="20">
        <f>AVERAGE(AP48)</f>
        <v>0.30320000000000003</v>
      </c>
      <c r="BJ22" s="21">
        <v>0</v>
      </c>
      <c r="BK22" s="20">
        <f>AVERAGE(AT48)</f>
        <v>0.27639999999999998</v>
      </c>
      <c r="BL22" s="21">
        <v>0</v>
      </c>
      <c r="BM22" s="20">
        <f>AVERAGE(AX48)</f>
        <v>0.33689999999999998</v>
      </c>
      <c r="BN22" s="21">
        <v>0</v>
      </c>
      <c r="BO22" s="20">
        <f>AVERAGE(AZ48)</f>
        <v>5.2648023746289567E-2</v>
      </c>
      <c r="BP22" s="21">
        <v>0</v>
      </c>
      <c r="BQ22" s="20">
        <f>AVERAGE(BA48)</f>
        <v>1.2188856729377713</v>
      </c>
      <c r="BR22" s="21">
        <v>0</v>
      </c>
      <c r="BS22" s="22">
        <f>AVERAGE(BB48)</f>
        <v>9.8646665579651072E-2</v>
      </c>
      <c r="BT22" s="21">
        <v>0</v>
      </c>
    </row>
    <row r="23" spans="2:72" ht="13.5" customHeight="1" x14ac:dyDescent="0.2">
      <c r="B23" s="12">
        <v>143</v>
      </c>
      <c r="C23" s="12">
        <v>9.1240000000000006</v>
      </c>
      <c r="D23" s="12">
        <v>143.38016999999999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24.7</v>
      </c>
      <c r="Q23" s="12">
        <v>0.52</v>
      </c>
      <c r="R23" s="12">
        <v>2.59</v>
      </c>
      <c r="S23" s="12">
        <v>45.28</v>
      </c>
      <c r="T23" s="12">
        <v>93.09</v>
      </c>
      <c r="U23" s="12">
        <v>2</v>
      </c>
      <c r="V23" s="12">
        <v>0</v>
      </c>
      <c r="W23" s="12">
        <v>1</v>
      </c>
      <c r="X23" s="12">
        <v>0</v>
      </c>
      <c r="Y23" s="12">
        <v>0</v>
      </c>
      <c r="Z23" s="12">
        <v>1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9.1611999999999991</v>
      </c>
      <c r="AK23" s="12">
        <v>0.1646</v>
      </c>
      <c r="AL23" s="14">
        <v>0.3024</v>
      </c>
      <c r="AM23" s="14">
        <v>5.4000000000000003E-3</v>
      </c>
      <c r="AN23" s="14">
        <v>4.2054</v>
      </c>
      <c r="AO23" s="14">
        <v>6.5000000000000002E-2</v>
      </c>
      <c r="AP23" s="14">
        <v>0.33179999999999998</v>
      </c>
      <c r="AQ23" s="14">
        <v>5.1000000000000004E-3</v>
      </c>
      <c r="AR23" s="14">
        <v>17.213999999999999</v>
      </c>
      <c r="AS23" s="14">
        <v>0.29060000000000002</v>
      </c>
      <c r="AT23" s="14">
        <v>0.30070000000000002</v>
      </c>
      <c r="AU23" s="14">
        <v>5.1000000000000004E-3</v>
      </c>
      <c r="AV23" s="14">
        <v>30.0518</v>
      </c>
      <c r="AW23" s="14">
        <v>0.42020000000000002</v>
      </c>
      <c r="AX23" s="14">
        <v>0.36799999999999999</v>
      </c>
      <c r="AY23" s="14">
        <v>5.1000000000000004E-3</v>
      </c>
      <c r="AZ23" s="14">
        <v>5.1729065447270663E-2</v>
      </c>
      <c r="BA23" s="14">
        <v>1.2238111074160292</v>
      </c>
      <c r="BB23" s="14">
        <v>0.10064303873186775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0.18340000000000001</v>
      </c>
      <c r="BH23" s="21">
        <v>0</v>
      </c>
      <c r="BI23" s="20">
        <f>AVERAGE(AP46)</f>
        <v>0.2056</v>
      </c>
      <c r="BJ23" s="21">
        <v>0</v>
      </c>
      <c r="BK23" s="20">
        <f>AVERAGE(AT46)</f>
        <v>0.18260000000000001</v>
      </c>
      <c r="BL23" s="21">
        <v>0</v>
      </c>
      <c r="BM23" s="20">
        <f>AVERAGE(AX46)</f>
        <v>0.2379</v>
      </c>
      <c r="BN23" s="21">
        <v>0</v>
      </c>
      <c r="BO23" s="20">
        <f>AVERAGE(AZ46)</f>
        <v>7.2829763246899645E-2</v>
      </c>
      <c r="BP23" s="21">
        <v>0</v>
      </c>
      <c r="BQ23" s="20">
        <f>AVERAGE(BA46)</f>
        <v>1.3028477546549835</v>
      </c>
      <c r="BR23" s="21">
        <v>0</v>
      </c>
      <c r="BS23" s="22">
        <f>AVERAGE(BB46)</f>
        <v>0.13151010701545776</v>
      </c>
      <c r="BT23" s="21">
        <v>0</v>
      </c>
    </row>
    <row r="24" spans="2:72" ht="13.5" customHeight="1" x14ac:dyDescent="0.2">
      <c r="B24" s="12">
        <v>143</v>
      </c>
      <c r="C24" s="12">
        <v>9.1319999999999997</v>
      </c>
      <c r="D24" s="12">
        <v>143.38050000000001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24.7</v>
      </c>
      <c r="Q24" s="12">
        <v>0.52</v>
      </c>
      <c r="R24" s="12">
        <v>2.59</v>
      </c>
      <c r="S24" s="12">
        <v>45.18</v>
      </c>
      <c r="T24" s="12">
        <v>93.16</v>
      </c>
      <c r="U24" s="12">
        <v>2</v>
      </c>
      <c r="V24" s="12">
        <v>0</v>
      </c>
      <c r="W24" s="12">
        <v>1</v>
      </c>
      <c r="X24" s="12">
        <v>0</v>
      </c>
      <c r="Y24" s="12">
        <v>0</v>
      </c>
      <c r="Z24" s="12">
        <v>1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9.2314000000000007</v>
      </c>
      <c r="AK24" s="12">
        <v>0.13070000000000001</v>
      </c>
      <c r="AL24" s="14">
        <v>0.30409999999999998</v>
      </c>
      <c r="AM24" s="14">
        <v>4.3E-3</v>
      </c>
      <c r="AN24" s="14">
        <v>4.2508999999999997</v>
      </c>
      <c r="AO24" s="14">
        <v>3.7100000000000001E-2</v>
      </c>
      <c r="AP24" s="14">
        <v>0.3347</v>
      </c>
      <c r="AQ24" s="14">
        <v>2.8999999999999998E-3</v>
      </c>
      <c r="AR24" s="14">
        <v>17.264900000000001</v>
      </c>
      <c r="AS24" s="14">
        <v>0.22889999999999999</v>
      </c>
      <c r="AT24" s="14">
        <v>0.30099999999999999</v>
      </c>
      <c r="AU24" s="14">
        <v>4.0000000000000001E-3</v>
      </c>
      <c r="AV24" s="14">
        <v>30.282699999999998</v>
      </c>
      <c r="AW24" s="14">
        <v>0.11020000000000001</v>
      </c>
      <c r="AX24" s="14">
        <v>0.37059999999999998</v>
      </c>
      <c r="AY24" s="14">
        <v>1.2999999999999999E-3</v>
      </c>
      <c r="AZ24" s="14">
        <v>5.090032610236777E-2</v>
      </c>
      <c r="BA24" s="14">
        <v>1.2312292358803987</v>
      </c>
      <c r="BB24" s="14">
        <v>0.10363311494937462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0.71950000000000003</v>
      </c>
      <c r="BH24" s="26">
        <v>0</v>
      </c>
      <c r="BI24" s="25">
        <f>AVERAGE(AP51)</f>
        <v>0.70400000000000007</v>
      </c>
      <c r="BJ24" s="26">
        <v>0</v>
      </c>
      <c r="BK24" s="25">
        <f>AVERAGE(AT51)</f>
        <v>0.71750000000000003</v>
      </c>
      <c r="BL24" s="26">
        <v>0</v>
      </c>
      <c r="BM24" s="25">
        <f>AVERAGE(AX51)</f>
        <v>0.66739999999999999</v>
      </c>
      <c r="BN24" s="26">
        <v>0</v>
      </c>
      <c r="BO24" s="25">
        <f>AVERAGE(AZ51)</f>
        <v>-2.6688056001166749E-2</v>
      </c>
      <c r="BP24" s="26">
        <v>0</v>
      </c>
      <c r="BQ24" s="25">
        <f>AVERAGE(BA51)</f>
        <v>0.93017421602787453</v>
      </c>
      <c r="BR24" s="26">
        <v>0</v>
      </c>
      <c r="BS24" s="25">
        <f>AVERAGE(BB51)</f>
        <v>-3.6175897176691479E-2</v>
      </c>
      <c r="BT24" s="26">
        <v>0</v>
      </c>
    </row>
    <row r="25" spans="2:72" ht="13.5" customHeight="1" x14ac:dyDescent="0.2">
      <c r="B25" s="12">
        <v>143</v>
      </c>
      <c r="C25" s="12">
        <v>9.14</v>
      </c>
      <c r="D25" s="12">
        <v>143.38083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24.7</v>
      </c>
      <c r="Q25" s="12">
        <v>0.52</v>
      </c>
      <c r="R25" s="12">
        <v>2.59</v>
      </c>
      <c r="S25" s="12">
        <v>45.08</v>
      </c>
      <c r="T25" s="12">
        <v>93.23</v>
      </c>
      <c r="U25" s="12">
        <v>2</v>
      </c>
      <c r="V25" s="12">
        <v>0</v>
      </c>
      <c r="W25" s="12">
        <v>1</v>
      </c>
      <c r="X25" s="12">
        <v>0</v>
      </c>
      <c r="Y25" s="12">
        <v>0</v>
      </c>
      <c r="Z25" s="12">
        <v>1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9.1793999999999993</v>
      </c>
      <c r="AK25" s="12">
        <v>1.04E-2</v>
      </c>
      <c r="AL25" s="14">
        <v>0.30180000000000001</v>
      </c>
      <c r="AM25" s="14">
        <v>2.9999999999999997E-4</v>
      </c>
      <c r="AN25" s="14">
        <v>4.2572999999999999</v>
      </c>
      <c r="AO25" s="14">
        <v>1.7000000000000001E-2</v>
      </c>
      <c r="AP25" s="14">
        <v>0.33460000000000001</v>
      </c>
      <c r="AQ25" s="14">
        <v>1.2999999999999999E-3</v>
      </c>
      <c r="AR25" s="14">
        <v>17.237200000000001</v>
      </c>
      <c r="AS25" s="14">
        <v>0.1573</v>
      </c>
      <c r="AT25" s="14">
        <v>0.2999</v>
      </c>
      <c r="AU25" s="14">
        <v>2.7000000000000001E-3</v>
      </c>
      <c r="AV25" s="14">
        <v>30.455400000000001</v>
      </c>
      <c r="AW25" s="14">
        <v>0.25380000000000003</v>
      </c>
      <c r="AX25" s="14">
        <v>0.3725</v>
      </c>
      <c r="AY25" s="14">
        <v>3.0999999999999999E-3</v>
      </c>
      <c r="AZ25" s="14">
        <v>5.3599208032810049E-2</v>
      </c>
      <c r="BA25" s="14">
        <v>1.2420806935645214</v>
      </c>
      <c r="BB25" s="14">
        <v>0.10797144556811422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1.0037</v>
      </c>
      <c r="BH25" s="16">
        <f>STDEV(AL52:AL54)/SQRT(BF25)</f>
        <v>3.9849717690342333E-3</v>
      </c>
      <c r="BI25" s="27">
        <f>AVERAGE(AP52:AP54)</f>
        <v>1.0034999999999998</v>
      </c>
      <c r="BJ25" s="16">
        <f>STDEV(AP52:AP54)/SQRT(BF25)</f>
        <v>4.04268887416944E-3</v>
      </c>
      <c r="BK25" s="27">
        <f>AVERAGE(AT52:AT54)</f>
        <v>1.0037</v>
      </c>
      <c r="BL25" s="16">
        <f>STDEV(AT52:AT54)/SQRT(BF25)</f>
        <v>3.9849717690342333E-3</v>
      </c>
      <c r="BM25" s="27">
        <f>AVERAGE(AX52:AX54)</f>
        <v>1.0034999999999998</v>
      </c>
      <c r="BN25" s="16">
        <f>STDEV(AX52:AX54)/SQRT(BF25)</f>
        <v>4.04268887416944E-3</v>
      </c>
      <c r="BO25" s="27">
        <f>AVERAGE(AZ52:AZ54)</f>
        <v>0.73304611567290801</v>
      </c>
      <c r="BP25" s="16">
        <f>STDEV(AZ52:AZ54)/SQRT(BF25)</f>
        <v>2.929141867121393E-3</v>
      </c>
      <c r="BQ25" s="27">
        <f>AVERAGE(BA52:BA54)</f>
        <v>1.4374293041109978</v>
      </c>
      <c r="BR25" s="16">
        <f>STDEV(BA52:BA54)/SQRT(BF25)</f>
        <v>1.8947938202131306E-2</v>
      </c>
      <c r="BS25" s="27">
        <f>AVERAGE(BB52:BB54)</f>
        <v>0.17936486626018969</v>
      </c>
      <c r="BT25" s="16">
        <f>STDEV(BB52:BB54)/SQRT(BF25)</f>
        <v>6.3364330286138585E-3</v>
      </c>
    </row>
    <row r="26" spans="2:72" ht="13.5" customHeight="1" x14ac:dyDescent="0.2">
      <c r="B26" s="12">
        <v>143</v>
      </c>
      <c r="C26" s="12">
        <v>9.3130000000000006</v>
      </c>
      <c r="D26" s="12">
        <v>143.38803999999999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24.7</v>
      </c>
      <c r="Q26" s="12">
        <v>0.52</v>
      </c>
      <c r="R26" s="12">
        <v>2.59</v>
      </c>
      <c r="S26" s="12">
        <v>42.91</v>
      </c>
      <c r="T26" s="12">
        <v>94.8</v>
      </c>
      <c r="U26" s="12">
        <v>2</v>
      </c>
      <c r="V26" s="12">
        <v>0</v>
      </c>
      <c r="W26" s="12">
        <v>1</v>
      </c>
      <c r="X26" s="12">
        <v>0</v>
      </c>
      <c r="Y26" s="12">
        <v>0</v>
      </c>
      <c r="Z26" s="12">
        <v>1</v>
      </c>
      <c r="AA26" s="12">
        <v>180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10.1861</v>
      </c>
      <c r="AK26" s="12">
        <v>0.29139999999999999</v>
      </c>
      <c r="AL26" s="14">
        <v>0.32179999999999997</v>
      </c>
      <c r="AM26" s="14">
        <v>9.1999999999999998E-3</v>
      </c>
      <c r="AN26" s="14">
        <v>4.7081999999999997</v>
      </c>
      <c r="AO26" s="14">
        <v>0.1135</v>
      </c>
      <c r="AP26" s="14">
        <v>0.35470000000000002</v>
      </c>
      <c r="AQ26" s="14">
        <v>8.6E-3</v>
      </c>
      <c r="AR26" s="14">
        <v>18.839300000000001</v>
      </c>
      <c r="AS26" s="14">
        <v>0.312</v>
      </c>
      <c r="AT26" s="14">
        <v>0.314</v>
      </c>
      <c r="AU26" s="14">
        <v>5.1999999999999998E-3</v>
      </c>
      <c r="AV26" s="14">
        <v>33.311199999999999</v>
      </c>
      <c r="AW26" s="14">
        <v>0.40139999999999998</v>
      </c>
      <c r="AX26" s="14">
        <v>0.3911</v>
      </c>
      <c r="AY26" s="14">
        <v>4.7000000000000002E-3</v>
      </c>
      <c r="AZ26" s="14">
        <v>4.8806650576562062E-2</v>
      </c>
      <c r="BA26" s="14">
        <v>1.2455414012738855</v>
      </c>
      <c r="BB26" s="14">
        <v>0.10934619202949936</v>
      </c>
      <c r="BC26" s="15"/>
    </row>
    <row r="27" spans="2:72" ht="13.5" customHeight="1" x14ac:dyDescent="0.2">
      <c r="B27" s="12">
        <v>143</v>
      </c>
      <c r="C27" s="12">
        <v>9.2989999999999995</v>
      </c>
      <c r="D27" s="12">
        <v>143.38746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24.7</v>
      </c>
      <c r="Q27" s="12">
        <v>0.52</v>
      </c>
      <c r="R27" s="12">
        <v>2.59</v>
      </c>
      <c r="S27" s="12">
        <v>43.09</v>
      </c>
      <c r="T27" s="12">
        <v>94.67</v>
      </c>
      <c r="U27" s="12">
        <v>2</v>
      </c>
      <c r="V27" s="12">
        <v>0</v>
      </c>
      <c r="W27" s="12">
        <v>1</v>
      </c>
      <c r="X27" s="12">
        <v>0</v>
      </c>
      <c r="Y27" s="12">
        <v>0</v>
      </c>
      <c r="Z27" s="12">
        <v>1</v>
      </c>
      <c r="AA27" s="12">
        <v>180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10.1144</v>
      </c>
      <c r="AK27" s="12">
        <v>5.7200000000000001E-2</v>
      </c>
      <c r="AL27" s="14">
        <v>0.32050000000000001</v>
      </c>
      <c r="AM27" s="14">
        <v>1.8E-3</v>
      </c>
      <c r="AN27" s="14">
        <v>4.6612999999999998</v>
      </c>
      <c r="AO27" s="14">
        <v>2.7000000000000001E-3</v>
      </c>
      <c r="AP27" s="14">
        <v>0.3523</v>
      </c>
      <c r="AQ27" s="14">
        <v>2.0000000000000001E-4</v>
      </c>
      <c r="AR27" s="14">
        <v>18.993500000000001</v>
      </c>
      <c r="AS27" s="14">
        <v>8.5000000000000006E-3</v>
      </c>
      <c r="AT27" s="14">
        <v>0.31769999999999998</v>
      </c>
      <c r="AU27" s="14">
        <v>1E-4</v>
      </c>
      <c r="AV27" s="14">
        <v>33.211399999999998</v>
      </c>
      <c r="AW27" s="14">
        <v>0.1019</v>
      </c>
      <c r="AX27" s="14">
        <v>0.39140000000000003</v>
      </c>
      <c r="AY27" s="14">
        <v>1.1999999999999999E-3</v>
      </c>
      <c r="AZ27" s="14">
        <v>5.2574963022724248E-2</v>
      </c>
      <c r="BA27" s="14">
        <v>1.2319798552093171</v>
      </c>
      <c r="BB27" s="14">
        <v>0.10393456494147515</v>
      </c>
      <c r="BC27" s="15"/>
      <c r="BD27" s="28"/>
    </row>
    <row r="28" spans="2:72" ht="13.5" customHeight="1" x14ac:dyDescent="0.2">
      <c r="B28" s="12">
        <v>143</v>
      </c>
      <c r="C28" s="12">
        <v>9.2889999999999997</v>
      </c>
      <c r="D28" s="12">
        <v>143.38704000000001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24.7</v>
      </c>
      <c r="Q28" s="12">
        <v>0.52</v>
      </c>
      <c r="R28" s="12">
        <v>2.59</v>
      </c>
      <c r="S28" s="12">
        <v>43.22</v>
      </c>
      <c r="T28" s="12">
        <v>94.58</v>
      </c>
      <c r="U28" s="12">
        <v>2</v>
      </c>
      <c r="V28" s="12">
        <v>0</v>
      </c>
      <c r="W28" s="12">
        <v>1</v>
      </c>
      <c r="X28" s="12">
        <v>0</v>
      </c>
      <c r="Y28" s="12">
        <v>0</v>
      </c>
      <c r="Z28" s="12">
        <v>1</v>
      </c>
      <c r="AA28" s="12">
        <v>180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10.2507</v>
      </c>
      <c r="AK28" s="12">
        <v>0.26479999999999998</v>
      </c>
      <c r="AL28" s="14">
        <v>0.3256</v>
      </c>
      <c r="AM28" s="14">
        <v>8.3999999999999995E-3</v>
      </c>
      <c r="AN28" s="14">
        <v>4.7102000000000004</v>
      </c>
      <c r="AO28" s="14">
        <v>0.1249</v>
      </c>
      <c r="AP28" s="14">
        <v>0.3569</v>
      </c>
      <c r="AQ28" s="14">
        <v>9.4999999999999998E-3</v>
      </c>
      <c r="AR28" s="14">
        <v>19.224599999999999</v>
      </c>
      <c r="AS28" s="14">
        <v>0.50960000000000005</v>
      </c>
      <c r="AT28" s="14">
        <v>0.32229999999999998</v>
      </c>
      <c r="AU28" s="14">
        <v>8.5000000000000006E-3</v>
      </c>
      <c r="AV28" s="14">
        <v>33.263399999999997</v>
      </c>
      <c r="AW28" s="14">
        <v>0.83620000000000005</v>
      </c>
      <c r="AX28" s="14">
        <v>0.3931</v>
      </c>
      <c r="AY28" s="14">
        <v>9.9000000000000008E-3</v>
      </c>
      <c r="AZ28" s="14">
        <v>4.826666666666668E-2</v>
      </c>
      <c r="BA28" s="14">
        <v>1.2196711138690661</v>
      </c>
      <c r="BB28" s="14">
        <v>9.8965613642717401E-2</v>
      </c>
      <c r="BC28" s="15"/>
      <c r="BD28" s="28"/>
    </row>
    <row r="29" spans="2:72" ht="13.5" customHeight="1" x14ac:dyDescent="0.2">
      <c r="B29" s="12">
        <v>143</v>
      </c>
      <c r="C29" s="12">
        <v>9.2810000000000006</v>
      </c>
      <c r="D29" s="12">
        <v>143.38670999999999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24.7</v>
      </c>
      <c r="Q29" s="12">
        <v>0.52</v>
      </c>
      <c r="R29" s="12">
        <v>2.59</v>
      </c>
      <c r="S29" s="12">
        <v>43.32</v>
      </c>
      <c r="T29" s="12">
        <v>94.5</v>
      </c>
      <c r="U29" s="12">
        <v>2</v>
      </c>
      <c r="V29" s="12">
        <v>0</v>
      </c>
      <c r="W29" s="12">
        <v>1</v>
      </c>
      <c r="X29" s="12">
        <v>0</v>
      </c>
      <c r="Y29" s="12">
        <v>0</v>
      </c>
      <c r="Z29" s="12">
        <v>1</v>
      </c>
      <c r="AA29" s="12">
        <v>180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10.182499999999999</v>
      </c>
      <c r="AK29" s="12">
        <v>0.30890000000000001</v>
      </c>
      <c r="AL29" s="14">
        <v>0.32400000000000001</v>
      </c>
      <c r="AM29" s="14">
        <v>9.7999999999999997E-3</v>
      </c>
      <c r="AN29" s="14">
        <v>4.7146999999999997</v>
      </c>
      <c r="AO29" s="14">
        <v>0.158</v>
      </c>
      <c r="AP29" s="14">
        <v>0.3579</v>
      </c>
      <c r="AQ29" s="14">
        <v>1.2E-2</v>
      </c>
      <c r="AR29" s="14">
        <v>19.010899999999999</v>
      </c>
      <c r="AS29" s="14">
        <v>0.51229999999999998</v>
      </c>
      <c r="AT29" s="14">
        <v>0.31940000000000002</v>
      </c>
      <c r="AU29" s="14">
        <v>8.6E-3</v>
      </c>
      <c r="AV29" s="14">
        <v>33.240499999999997</v>
      </c>
      <c r="AW29" s="14">
        <v>0.97140000000000004</v>
      </c>
      <c r="AX29" s="14">
        <v>0.39379999999999998</v>
      </c>
      <c r="AY29" s="14">
        <v>1.15E-2</v>
      </c>
      <c r="AZ29" s="14">
        <v>4.775841426100836E-2</v>
      </c>
      <c r="BA29" s="14">
        <v>1.2329367564182843</v>
      </c>
      <c r="BB29" s="14">
        <v>0.10431856421761071</v>
      </c>
      <c r="BC29" s="15"/>
      <c r="BD29" s="28"/>
    </row>
    <row r="30" spans="2:72" ht="13.5" customHeight="1" x14ac:dyDescent="0.2">
      <c r="B30" s="12">
        <v>143</v>
      </c>
      <c r="C30" s="12">
        <v>9.2729999999999997</v>
      </c>
      <c r="D30" s="12">
        <v>143.38638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24.7</v>
      </c>
      <c r="Q30" s="12">
        <v>0.52</v>
      </c>
      <c r="R30" s="12">
        <v>2.59</v>
      </c>
      <c r="S30" s="12">
        <v>43.42</v>
      </c>
      <c r="T30" s="12">
        <v>94.43</v>
      </c>
      <c r="U30" s="12">
        <v>2</v>
      </c>
      <c r="V30" s="12">
        <v>0</v>
      </c>
      <c r="W30" s="12">
        <v>1</v>
      </c>
      <c r="X30" s="12">
        <v>0</v>
      </c>
      <c r="Y30" s="12">
        <v>0</v>
      </c>
      <c r="Z30" s="12">
        <v>1</v>
      </c>
      <c r="AA30" s="12">
        <v>180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9.6142000000000003</v>
      </c>
      <c r="AK30" s="12">
        <v>0.2888</v>
      </c>
      <c r="AL30" s="14">
        <v>0.30649999999999999</v>
      </c>
      <c r="AM30" s="14">
        <v>9.1999999999999998E-3</v>
      </c>
      <c r="AN30" s="14">
        <v>4.5869</v>
      </c>
      <c r="AO30" s="14">
        <v>0.1061</v>
      </c>
      <c r="AP30" s="14">
        <v>0.34889999999999999</v>
      </c>
      <c r="AQ30" s="14">
        <v>8.0999999999999996E-3</v>
      </c>
      <c r="AR30" s="14">
        <v>17.7727</v>
      </c>
      <c r="AS30" s="14">
        <v>0.26550000000000001</v>
      </c>
      <c r="AT30" s="14">
        <v>0.29920000000000002</v>
      </c>
      <c r="AU30" s="14">
        <v>4.4999999999999997E-3</v>
      </c>
      <c r="AV30" s="14">
        <v>32.520800000000001</v>
      </c>
      <c r="AW30" s="14">
        <v>0.58860000000000001</v>
      </c>
      <c r="AX30" s="14">
        <v>0.3861</v>
      </c>
      <c r="AY30" s="14">
        <v>7.0000000000000001E-3</v>
      </c>
      <c r="AZ30" s="14">
        <v>5.0612244897959201E-2</v>
      </c>
      <c r="BA30" s="14">
        <v>1.2904411764705881</v>
      </c>
      <c r="BB30" s="14">
        <v>0.12680577849117172</v>
      </c>
      <c r="BC30" s="15"/>
      <c r="BD30" s="28"/>
      <c r="BF30" s="29" t="s">
        <v>175</v>
      </c>
    </row>
    <row r="31" spans="2:72" ht="13.5" customHeight="1" x14ac:dyDescent="0.2">
      <c r="B31" s="12">
        <v>143</v>
      </c>
      <c r="C31" s="12">
        <v>9.2650000000000006</v>
      </c>
      <c r="D31" s="12">
        <v>143.38604000000001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24.7</v>
      </c>
      <c r="Q31" s="12">
        <v>0.52</v>
      </c>
      <c r="R31" s="12">
        <v>2.59</v>
      </c>
      <c r="S31" s="12">
        <v>43.52</v>
      </c>
      <c r="T31" s="12">
        <v>94.36</v>
      </c>
      <c r="U31" s="12">
        <v>2</v>
      </c>
      <c r="V31" s="12">
        <v>0</v>
      </c>
      <c r="W31" s="12">
        <v>1</v>
      </c>
      <c r="X31" s="12">
        <v>0</v>
      </c>
      <c r="Y31" s="12">
        <v>0</v>
      </c>
      <c r="Z31" s="12">
        <v>1</v>
      </c>
      <c r="AA31" s="12">
        <v>180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9.8346999999999998</v>
      </c>
      <c r="AK31" s="12">
        <v>3.5900000000000001E-2</v>
      </c>
      <c r="AL31" s="14">
        <v>0.31409999999999999</v>
      </c>
      <c r="AM31" s="14">
        <v>1.1000000000000001E-3</v>
      </c>
      <c r="AN31" s="14">
        <v>4.569</v>
      </c>
      <c r="AO31" s="14">
        <v>3.3500000000000002E-2</v>
      </c>
      <c r="AP31" s="14">
        <v>0.34820000000000001</v>
      </c>
      <c r="AQ31" s="14">
        <v>2.5999999999999999E-3</v>
      </c>
      <c r="AR31" s="14">
        <v>18.2197</v>
      </c>
      <c r="AS31" s="14">
        <v>0.2056</v>
      </c>
      <c r="AT31" s="14">
        <v>0.30730000000000002</v>
      </c>
      <c r="AU31" s="14">
        <v>3.5000000000000001E-3</v>
      </c>
      <c r="AV31" s="14">
        <v>32.173400000000001</v>
      </c>
      <c r="AW31" s="14">
        <v>0.24959999999999999</v>
      </c>
      <c r="AX31" s="14">
        <v>0.38279999999999997</v>
      </c>
      <c r="AY31" s="14">
        <v>3.0000000000000001E-3</v>
      </c>
      <c r="AZ31" s="14">
        <v>4.7332421340629226E-2</v>
      </c>
      <c r="BA31" s="14">
        <v>1.2456882525219652</v>
      </c>
      <c r="BB31" s="14">
        <v>0.10940443413997966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143</v>
      </c>
      <c r="C32" s="12">
        <v>9.2569999999999997</v>
      </c>
      <c r="D32" s="12">
        <v>143.38570999999999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24.7</v>
      </c>
      <c r="Q32" s="12">
        <v>0.52</v>
      </c>
      <c r="R32" s="12">
        <v>2.59</v>
      </c>
      <c r="S32" s="12">
        <v>43.62</v>
      </c>
      <c r="T32" s="12">
        <v>94.28</v>
      </c>
      <c r="U32" s="12">
        <v>2</v>
      </c>
      <c r="V32" s="12">
        <v>0</v>
      </c>
      <c r="W32" s="12">
        <v>1</v>
      </c>
      <c r="X32" s="12">
        <v>0</v>
      </c>
      <c r="Y32" s="12">
        <v>0</v>
      </c>
      <c r="Z32" s="12">
        <v>1</v>
      </c>
      <c r="AA32" s="12">
        <v>180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9.8999000000000006</v>
      </c>
      <c r="AK32" s="12">
        <v>6.7000000000000004E-2</v>
      </c>
      <c r="AL32" s="14">
        <v>0.31669999999999998</v>
      </c>
      <c r="AM32" s="14">
        <v>2.0999999999999999E-3</v>
      </c>
      <c r="AN32" s="14">
        <v>4.5784000000000002</v>
      </c>
      <c r="AO32" s="14">
        <v>4.6300000000000001E-2</v>
      </c>
      <c r="AP32" s="14">
        <v>0.34960000000000002</v>
      </c>
      <c r="AQ32" s="14">
        <v>3.5000000000000001E-3</v>
      </c>
      <c r="AR32" s="14">
        <v>18.462</v>
      </c>
      <c r="AS32" s="14">
        <v>4.5600000000000002E-2</v>
      </c>
      <c r="AT32" s="14">
        <v>0.312</v>
      </c>
      <c r="AU32" s="14">
        <v>8.0000000000000004E-4</v>
      </c>
      <c r="AV32" s="14">
        <v>32.177599999999998</v>
      </c>
      <c r="AW32" s="14">
        <v>0.20380000000000001</v>
      </c>
      <c r="AX32" s="14">
        <v>0.38369999999999999</v>
      </c>
      <c r="AY32" s="14">
        <v>2.3999999999999998E-3</v>
      </c>
      <c r="AZ32" s="14">
        <v>4.6502113732442334E-2</v>
      </c>
      <c r="BA32" s="14">
        <v>1.2298076923076922</v>
      </c>
      <c r="BB32" s="14">
        <v>0.10306166451056488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143</v>
      </c>
      <c r="C33" s="12">
        <v>9.2490000000000006</v>
      </c>
      <c r="D33" s="12">
        <v>143.38538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24.7</v>
      </c>
      <c r="Q33" s="12">
        <v>0.52</v>
      </c>
      <c r="R33" s="12">
        <v>2.59</v>
      </c>
      <c r="S33" s="12">
        <v>43.72</v>
      </c>
      <c r="T33" s="12">
        <v>94.21</v>
      </c>
      <c r="U33" s="12">
        <v>2</v>
      </c>
      <c r="V33" s="12">
        <v>0</v>
      </c>
      <c r="W33" s="12">
        <v>1</v>
      </c>
      <c r="X33" s="12">
        <v>0</v>
      </c>
      <c r="Y33" s="12">
        <v>0</v>
      </c>
      <c r="Z33" s="12">
        <v>1</v>
      </c>
      <c r="AA33" s="12">
        <v>180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9.6251999999999995</v>
      </c>
      <c r="AK33" s="12">
        <v>0.15720000000000001</v>
      </c>
      <c r="AL33" s="14">
        <v>0.3085</v>
      </c>
      <c r="AM33" s="14">
        <v>5.0000000000000001E-3</v>
      </c>
      <c r="AN33" s="14">
        <v>4.5305</v>
      </c>
      <c r="AO33" s="14">
        <v>5.4699999999999999E-2</v>
      </c>
      <c r="AP33" s="14">
        <v>0.34660000000000002</v>
      </c>
      <c r="AQ33" s="14">
        <v>4.1999999999999997E-3</v>
      </c>
      <c r="AR33" s="14">
        <v>18.137</v>
      </c>
      <c r="AS33" s="14">
        <v>6.4799999999999996E-2</v>
      </c>
      <c r="AT33" s="14">
        <v>0.30709999999999998</v>
      </c>
      <c r="AU33" s="14">
        <v>1.1000000000000001E-3</v>
      </c>
      <c r="AV33" s="14">
        <v>32.651800000000001</v>
      </c>
      <c r="AW33" s="14">
        <v>8.3000000000000001E-3</v>
      </c>
      <c r="AX33" s="14">
        <v>0.39029999999999998</v>
      </c>
      <c r="AY33" s="14">
        <v>1E-4</v>
      </c>
      <c r="AZ33" s="14">
        <v>5.9302483376306094E-2</v>
      </c>
      <c r="BA33" s="14">
        <v>1.2709215239335721</v>
      </c>
      <c r="BB33" s="14">
        <v>0.11930025810151992</v>
      </c>
      <c r="BC33" s="15"/>
      <c r="BD33" s="28"/>
    </row>
    <row r="34" spans="2:64" ht="13.5" customHeight="1" x14ac:dyDescent="0.2">
      <c r="B34" s="12">
        <v>143</v>
      </c>
      <c r="C34" s="12">
        <v>9.3330000000000002</v>
      </c>
      <c r="D34" s="12">
        <v>143.38887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24.7</v>
      </c>
      <c r="Q34" s="12">
        <v>0.52</v>
      </c>
      <c r="R34" s="12">
        <v>2.59</v>
      </c>
      <c r="S34" s="12">
        <v>42.66</v>
      </c>
      <c r="T34" s="12">
        <v>94.99</v>
      </c>
      <c r="U34" s="12">
        <v>2</v>
      </c>
      <c r="V34" s="12">
        <v>0</v>
      </c>
      <c r="W34" s="12">
        <v>1</v>
      </c>
      <c r="X34" s="12">
        <v>0</v>
      </c>
      <c r="Y34" s="12">
        <v>0</v>
      </c>
      <c r="Z34" s="12">
        <v>1</v>
      </c>
      <c r="AA34" s="12">
        <v>180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10.020899999999999</v>
      </c>
      <c r="AK34" s="12">
        <v>1.6799999999999999E-2</v>
      </c>
      <c r="AL34" s="14">
        <v>0.31519999999999998</v>
      </c>
      <c r="AM34" s="14">
        <v>5.0000000000000001E-4</v>
      </c>
      <c r="AN34" s="14">
        <v>4.6436000000000002</v>
      </c>
      <c r="AO34" s="14">
        <v>2.7799999999999998E-2</v>
      </c>
      <c r="AP34" s="14">
        <v>0.34810000000000002</v>
      </c>
      <c r="AQ34" s="14">
        <v>2.0999999999999999E-3</v>
      </c>
      <c r="AR34" s="14">
        <v>18.635899999999999</v>
      </c>
      <c r="AS34" s="14">
        <v>0.21410000000000001</v>
      </c>
      <c r="AT34" s="14">
        <v>0.30909999999999999</v>
      </c>
      <c r="AU34" s="14">
        <v>3.5999999999999999E-3</v>
      </c>
      <c r="AV34" s="14">
        <v>32.778700000000001</v>
      </c>
      <c r="AW34" s="14">
        <v>6.8599999999999994E-2</v>
      </c>
      <c r="AX34" s="14">
        <v>0.38269999999999998</v>
      </c>
      <c r="AY34" s="14">
        <v>8.0000000000000004E-4</v>
      </c>
      <c r="AZ34" s="14">
        <v>4.734537493158178E-2</v>
      </c>
      <c r="BA34" s="14">
        <v>1.2381106438045939</v>
      </c>
      <c r="BB34" s="14">
        <v>0.1063891298063024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143</v>
      </c>
      <c r="C35" s="12">
        <v>9.3409999999999993</v>
      </c>
      <c r="D35" s="12">
        <v>143.38920999999999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24.7</v>
      </c>
      <c r="Q35" s="12">
        <v>0.52</v>
      </c>
      <c r="R35" s="12">
        <v>2.59</v>
      </c>
      <c r="S35" s="12">
        <v>42.56</v>
      </c>
      <c r="T35" s="12">
        <v>95.06</v>
      </c>
      <c r="U35" s="12">
        <v>2</v>
      </c>
      <c r="V35" s="12">
        <v>0</v>
      </c>
      <c r="W35" s="12">
        <v>1</v>
      </c>
      <c r="X35" s="12">
        <v>0</v>
      </c>
      <c r="Y35" s="12">
        <v>0</v>
      </c>
      <c r="Z35" s="12">
        <v>1</v>
      </c>
      <c r="AA35" s="12">
        <v>180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9.8873999999999995</v>
      </c>
      <c r="AK35" s="12">
        <v>6.3100000000000003E-2</v>
      </c>
      <c r="AL35" s="14">
        <v>0.31040000000000001</v>
      </c>
      <c r="AM35" s="14">
        <v>2E-3</v>
      </c>
      <c r="AN35" s="14">
        <v>4.5774999999999997</v>
      </c>
      <c r="AO35" s="14">
        <v>8.6999999999999994E-3</v>
      </c>
      <c r="AP35" s="14">
        <v>0.34250000000000003</v>
      </c>
      <c r="AQ35" s="14">
        <v>6.9999999999999999E-4</v>
      </c>
      <c r="AR35" s="14">
        <v>18.736000000000001</v>
      </c>
      <c r="AS35" s="14">
        <v>7.1099999999999997E-2</v>
      </c>
      <c r="AT35" s="14">
        <v>0.31019999999999998</v>
      </c>
      <c r="AU35" s="14">
        <v>1.1999999999999999E-3</v>
      </c>
      <c r="AV35" s="14">
        <v>32.965899999999998</v>
      </c>
      <c r="AW35" s="14">
        <v>0.18509999999999999</v>
      </c>
      <c r="AX35" s="14">
        <v>0.3841</v>
      </c>
      <c r="AY35" s="14">
        <v>2.2000000000000001E-3</v>
      </c>
      <c r="AZ35" s="14">
        <v>5.7252958987062993E-2</v>
      </c>
      <c r="BA35" s="14">
        <v>1.2382333978078659</v>
      </c>
      <c r="BB35" s="14">
        <v>0.10643813913293969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143</v>
      </c>
      <c r="C36" s="12">
        <v>9.3490000000000002</v>
      </c>
      <c r="D36" s="12">
        <v>143.38954000000001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24.7</v>
      </c>
      <c r="Q36" s="12">
        <v>0.52</v>
      </c>
      <c r="R36" s="12">
        <v>2.59</v>
      </c>
      <c r="S36" s="12">
        <v>42.46</v>
      </c>
      <c r="T36" s="12">
        <v>95.14</v>
      </c>
      <c r="U36" s="12">
        <v>2</v>
      </c>
      <c r="V36" s="12">
        <v>0</v>
      </c>
      <c r="W36" s="12">
        <v>1</v>
      </c>
      <c r="X36" s="12">
        <v>0</v>
      </c>
      <c r="Y36" s="12">
        <v>0</v>
      </c>
      <c r="Z36" s="12">
        <v>1</v>
      </c>
      <c r="AA36" s="12">
        <v>180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9.6057000000000006</v>
      </c>
      <c r="AK36" s="12">
        <v>0.1188</v>
      </c>
      <c r="AL36" s="14">
        <v>0.30099999999999999</v>
      </c>
      <c r="AM36" s="14">
        <v>3.7000000000000002E-3</v>
      </c>
      <c r="AN36" s="14">
        <v>4.5034999999999998</v>
      </c>
      <c r="AO36" s="14">
        <v>5.3199999999999997E-2</v>
      </c>
      <c r="AP36" s="14">
        <v>0.33629999999999999</v>
      </c>
      <c r="AQ36" s="14">
        <v>4.0000000000000001E-3</v>
      </c>
      <c r="AR36" s="14">
        <v>18.050799999999999</v>
      </c>
      <c r="AS36" s="14">
        <v>0.2646</v>
      </c>
      <c r="AT36" s="14">
        <v>0.29820000000000002</v>
      </c>
      <c r="AU36" s="14">
        <v>4.4000000000000003E-3</v>
      </c>
      <c r="AV36" s="14">
        <v>32.726700000000001</v>
      </c>
      <c r="AW36" s="14">
        <v>0.14979999999999999</v>
      </c>
      <c r="AX36" s="14">
        <v>0.3805</v>
      </c>
      <c r="AY36" s="14">
        <v>1.6999999999999999E-3</v>
      </c>
      <c r="AZ36" s="14">
        <v>6.1662946428571452E-2</v>
      </c>
      <c r="BA36" s="14">
        <v>1.2759892689470154</v>
      </c>
      <c r="BB36" s="14">
        <v>0.12126123471342268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143</v>
      </c>
      <c r="C37" s="12">
        <v>9.3569999999999993</v>
      </c>
      <c r="D37" s="12">
        <v>143.38988000000001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24.7</v>
      </c>
      <c r="Q37" s="12">
        <v>0.52</v>
      </c>
      <c r="R37" s="12">
        <v>2.59</v>
      </c>
      <c r="S37" s="12">
        <v>42.36</v>
      </c>
      <c r="T37" s="12">
        <v>95.21</v>
      </c>
      <c r="U37" s="12">
        <v>2</v>
      </c>
      <c r="V37" s="12">
        <v>0</v>
      </c>
      <c r="W37" s="12">
        <v>1</v>
      </c>
      <c r="X37" s="12">
        <v>0</v>
      </c>
      <c r="Y37" s="12">
        <v>0</v>
      </c>
      <c r="Z37" s="12">
        <v>1</v>
      </c>
      <c r="AA37" s="12">
        <v>180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9.9695</v>
      </c>
      <c r="AK37" s="12">
        <v>1.2999999999999999E-3</v>
      </c>
      <c r="AL37" s="14">
        <v>0.31190000000000001</v>
      </c>
      <c r="AM37" s="14">
        <v>0</v>
      </c>
      <c r="AN37" s="14">
        <v>4.6154000000000002</v>
      </c>
      <c r="AO37" s="14">
        <v>2.69E-2</v>
      </c>
      <c r="AP37" s="14">
        <v>0.34399999999999997</v>
      </c>
      <c r="AQ37" s="14">
        <v>2E-3</v>
      </c>
      <c r="AR37" s="14">
        <v>18.575099999999999</v>
      </c>
      <c r="AS37" s="14">
        <v>0.13189999999999999</v>
      </c>
      <c r="AT37" s="14">
        <v>0.30630000000000002</v>
      </c>
      <c r="AU37" s="14">
        <v>2.2000000000000001E-3</v>
      </c>
      <c r="AV37" s="14">
        <v>33.313299999999998</v>
      </c>
      <c r="AW37" s="14">
        <v>0.24129999999999999</v>
      </c>
      <c r="AX37" s="14">
        <v>0.38640000000000002</v>
      </c>
      <c r="AY37" s="14">
        <v>2.8E-3</v>
      </c>
      <c r="AZ37" s="14">
        <v>5.8050383351588242E-2</v>
      </c>
      <c r="BA37" s="14">
        <v>1.2615083251714005</v>
      </c>
      <c r="BB37" s="14">
        <v>0.11563447379818102</v>
      </c>
      <c r="BC37" s="15"/>
      <c r="BD37" s="28"/>
      <c r="BG37" s="30">
        <v>2</v>
      </c>
    </row>
    <row r="38" spans="2:64" ht="13.5" customHeight="1" x14ac:dyDescent="0.2">
      <c r="B38" s="12">
        <v>143</v>
      </c>
      <c r="C38" s="12">
        <v>9.3710000000000004</v>
      </c>
      <c r="D38" s="12">
        <v>143.39045999999999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24.7</v>
      </c>
      <c r="Q38" s="12">
        <v>0.52</v>
      </c>
      <c r="R38" s="12">
        <v>2.59</v>
      </c>
      <c r="S38" s="12">
        <v>42.19</v>
      </c>
      <c r="T38" s="12">
        <v>95.34</v>
      </c>
      <c r="U38" s="12">
        <v>2</v>
      </c>
      <c r="V38" s="12">
        <v>0</v>
      </c>
      <c r="W38" s="12">
        <v>1</v>
      </c>
      <c r="X38" s="12">
        <v>0</v>
      </c>
      <c r="Y38" s="12">
        <v>0</v>
      </c>
      <c r="Z38" s="12">
        <v>1</v>
      </c>
      <c r="AA38" s="12">
        <v>180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9.2416</v>
      </c>
      <c r="AK38" s="12">
        <v>0.1525</v>
      </c>
      <c r="AL38" s="14">
        <v>0.28820000000000001</v>
      </c>
      <c r="AM38" s="14">
        <v>4.7999999999999996E-3</v>
      </c>
      <c r="AN38" s="14">
        <v>4.3987999999999996</v>
      </c>
      <c r="AO38" s="14">
        <v>7.9100000000000004E-2</v>
      </c>
      <c r="AP38" s="14">
        <v>0.32679999999999998</v>
      </c>
      <c r="AQ38" s="14">
        <v>5.8999999999999999E-3</v>
      </c>
      <c r="AR38" s="14">
        <v>17.3691</v>
      </c>
      <c r="AS38" s="14">
        <v>0.2132</v>
      </c>
      <c r="AT38" s="14">
        <v>0.28549999999999998</v>
      </c>
      <c r="AU38" s="14">
        <v>3.5000000000000001E-3</v>
      </c>
      <c r="AV38" s="14">
        <v>32.065300000000001</v>
      </c>
      <c r="AW38" s="14">
        <v>0.54910000000000003</v>
      </c>
      <c r="AX38" s="14">
        <v>0.37059999999999998</v>
      </c>
      <c r="AY38" s="14">
        <v>6.3E-3</v>
      </c>
      <c r="AZ38" s="14">
        <v>6.2804703183252084E-2</v>
      </c>
      <c r="BA38" s="14">
        <v>1.2980735551663749</v>
      </c>
      <c r="BB38" s="14">
        <v>0.12970583752476761</v>
      </c>
      <c r="BC38" s="15"/>
      <c r="BD38" s="28"/>
      <c r="BG38" s="30">
        <v>3</v>
      </c>
      <c r="BH38" s="34"/>
    </row>
    <row r="39" spans="2:64" ht="13.5" customHeight="1" x14ac:dyDescent="0.2">
      <c r="B39" s="12">
        <v>143</v>
      </c>
      <c r="C39" s="12">
        <v>9.3780000000000001</v>
      </c>
      <c r="D39" s="12">
        <v>143.39075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24.7</v>
      </c>
      <c r="Q39" s="12">
        <v>0.52</v>
      </c>
      <c r="R39" s="12">
        <v>2.59</v>
      </c>
      <c r="S39" s="12">
        <v>42.1</v>
      </c>
      <c r="T39" s="12">
        <v>95.41</v>
      </c>
      <c r="U39" s="12">
        <v>2</v>
      </c>
      <c r="V39" s="12">
        <v>0</v>
      </c>
      <c r="W39" s="12">
        <v>1</v>
      </c>
      <c r="X39" s="12">
        <v>0</v>
      </c>
      <c r="Y39" s="12">
        <v>0</v>
      </c>
      <c r="Z39" s="12">
        <v>1</v>
      </c>
      <c r="AA39" s="12">
        <v>180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9.6434999999999995</v>
      </c>
      <c r="AK39" s="12">
        <v>6.0699999999999997E-2</v>
      </c>
      <c r="AL39" s="14">
        <v>0.30030000000000001</v>
      </c>
      <c r="AM39" s="14">
        <v>1.9E-3</v>
      </c>
      <c r="AN39" s="14">
        <v>4.5279999999999996</v>
      </c>
      <c r="AO39" s="14">
        <v>4.9299999999999997E-2</v>
      </c>
      <c r="AP39" s="14">
        <v>0.33579999999999999</v>
      </c>
      <c r="AQ39" s="14">
        <v>3.7000000000000002E-3</v>
      </c>
      <c r="AR39" s="14">
        <v>18.314499999999999</v>
      </c>
      <c r="AS39" s="14">
        <v>6.1699999999999998E-2</v>
      </c>
      <c r="AT39" s="14">
        <v>0.30049999999999999</v>
      </c>
      <c r="AU39" s="14">
        <v>1E-3</v>
      </c>
      <c r="AV39" s="14">
        <v>32.9285</v>
      </c>
      <c r="AW39" s="14">
        <v>0.32240000000000002</v>
      </c>
      <c r="AX39" s="14">
        <v>0.37980000000000003</v>
      </c>
      <c r="AY39" s="14">
        <v>3.7000000000000002E-3</v>
      </c>
      <c r="AZ39" s="14">
        <v>6.1486864169927387E-2</v>
      </c>
      <c r="BA39" s="14">
        <v>1.263893510815308</v>
      </c>
      <c r="BB39" s="14">
        <v>0.11656622078494787</v>
      </c>
      <c r="BC39" s="15"/>
      <c r="BD39" s="28"/>
    </row>
    <row r="40" spans="2:64" ht="13.5" customHeight="1" x14ac:dyDescent="0.2">
      <c r="B40" s="12">
        <v>143</v>
      </c>
      <c r="C40" s="12">
        <v>9.3879999999999999</v>
      </c>
      <c r="D40" s="12">
        <v>143.39116999999999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24.7</v>
      </c>
      <c r="Q40" s="12">
        <v>0.52</v>
      </c>
      <c r="R40" s="12">
        <v>2.59</v>
      </c>
      <c r="S40" s="12">
        <v>41.98</v>
      </c>
      <c r="T40" s="12">
        <v>95.51</v>
      </c>
      <c r="U40" s="12">
        <v>2</v>
      </c>
      <c r="V40" s="12">
        <v>0</v>
      </c>
      <c r="W40" s="12">
        <v>1</v>
      </c>
      <c r="X40" s="12">
        <v>0</v>
      </c>
      <c r="Y40" s="12">
        <v>0</v>
      </c>
      <c r="Z40" s="12">
        <v>1</v>
      </c>
      <c r="AA40" s="12">
        <v>180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9.7272999999999996</v>
      </c>
      <c r="AK40" s="12">
        <v>2.4400000000000002E-2</v>
      </c>
      <c r="AL40" s="14">
        <v>0.30220000000000002</v>
      </c>
      <c r="AM40" s="14">
        <v>8.0000000000000004E-4</v>
      </c>
      <c r="AN40" s="14">
        <v>4.6058000000000003</v>
      </c>
      <c r="AO40" s="14">
        <v>3.9600000000000003E-2</v>
      </c>
      <c r="AP40" s="14">
        <v>0.34079999999999999</v>
      </c>
      <c r="AQ40" s="14">
        <v>2.8999999999999998E-3</v>
      </c>
      <c r="AR40" s="14">
        <v>18.280100000000001</v>
      </c>
      <c r="AS40" s="14">
        <v>6.8400000000000002E-2</v>
      </c>
      <c r="AT40" s="14">
        <v>0.29920000000000002</v>
      </c>
      <c r="AU40" s="14">
        <v>1.1000000000000001E-3</v>
      </c>
      <c r="AV40" s="14">
        <v>33.515000000000001</v>
      </c>
      <c r="AW40" s="14">
        <v>0.59699999999999998</v>
      </c>
      <c r="AX40" s="14">
        <v>0.38550000000000001</v>
      </c>
      <c r="AY40" s="14">
        <v>6.8999999999999999E-3</v>
      </c>
      <c r="AZ40" s="14">
        <v>6.1544816191656367E-2</v>
      </c>
      <c r="BA40" s="14">
        <v>1.2884358288770053</v>
      </c>
      <c r="BB40" s="14">
        <v>0.12604060172338247</v>
      </c>
      <c r="BC40" s="15"/>
      <c r="BD40" s="28"/>
    </row>
    <row r="41" spans="2:64" ht="13.5" customHeight="1" x14ac:dyDescent="0.2">
      <c r="B41" s="12">
        <v>143</v>
      </c>
      <c r="C41" s="12">
        <v>9.3970000000000002</v>
      </c>
      <c r="D41" s="12">
        <v>143.39153999999999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24.7</v>
      </c>
      <c r="Q41" s="12">
        <v>0.52</v>
      </c>
      <c r="R41" s="12">
        <v>2.59</v>
      </c>
      <c r="S41" s="12">
        <v>41.86</v>
      </c>
      <c r="T41" s="12">
        <v>95.59</v>
      </c>
      <c r="U41" s="12">
        <v>2</v>
      </c>
      <c r="V41" s="12">
        <v>0</v>
      </c>
      <c r="W41" s="12">
        <v>1</v>
      </c>
      <c r="X41" s="12">
        <v>0</v>
      </c>
      <c r="Y41" s="12">
        <v>0</v>
      </c>
      <c r="Z41" s="12">
        <v>1</v>
      </c>
      <c r="AA41" s="12">
        <v>180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10.068</v>
      </c>
      <c r="AK41" s="12">
        <v>0.1089</v>
      </c>
      <c r="AL41" s="14">
        <v>0.31219999999999998</v>
      </c>
      <c r="AM41" s="14">
        <v>3.3999999999999998E-3</v>
      </c>
      <c r="AN41" s="14">
        <v>4.6550000000000002</v>
      </c>
      <c r="AO41" s="14">
        <v>2.5700000000000001E-2</v>
      </c>
      <c r="AP41" s="14">
        <v>0.34370000000000001</v>
      </c>
      <c r="AQ41" s="14">
        <v>1.9E-3</v>
      </c>
      <c r="AR41" s="14">
        <v>18.66</v>
      </c>
      <c r="AS41" s="14">
        <v>0.16139999999999999</v>
      </c>
      <c r="AT41" s="14">
        <v>0.30480000000000002</v>
      </c>
      <c r="AU41" s="14">
        <v>2.5999999999999999E-3</v>
      </c>
      <c r="AV41" s="14">
        <v>33.300800000000002</v>
      </c>
      <c r="AW41" s="14">
        <v>9.5699999999999993E-2</v>
      </c>
      <c r="AX41" s="14">
        <v>0.3821</v>
      </c>
      <c r="AY41" s="14">
        <v>1.1000000000000001E-3</v>
      </c>
      <c r="AZ41" s="14">
        <v>5.2907136952328453E-2</v>
      </c>
      <c r="BA41" s="14">
        <v>1.2536089238845143</v>
      </c>
      <c r="BB41" s="14">
        <v>0.11253457562964038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143</v>
      </c>
      <c r="C46" s="12">
        <v>9.2189999999999994</v>
      </c>
      <c r="D46" s="12">
        <v>143.38413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24.7</v>
      </c>
      <c r="Q46" s="12">
        <v>0.52</v>
      </c>
      <c r="R46" s="12">
        <v>2.59</v>
      </c>
      <c r="S46" s="12">
        <v>44.09</v>
      </c>
      <c r="T46" s="12">
        <v>93.94</v>
      </c>
      <c r="U46" s="12">
        <v>2</v>
      </c>
      <c r="V46" s="12">
        <v>0</v>
      </c>
      <c r="W46" s="12">
        <v>1</v>
      </c>
      <c r="X46" s="12">
        <v>0</v>
      </c>
      <c r="Y46" s="12">
        <v>0</v>
      </c>
      <c r="Z46" s="12">
        <v>1</v>
      </c>
      <c r="AA46" s="12">
        <v>180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5.6833999999999998</v>
      </c>
      <c r="AK46" s="12">
        <v>3.1800000000000002E-2</v>
      </c>
      <c r="AL46" s="14">
        <v>0.18340000000000001</v>
      </c>
      <c r="AM46" s="14">
        <v>1E-3</v>
      </c>
      <c r="AN46" s="14">
        <v>2.6671</v>
      </c>
      <c r="AO46" s="14">
        <v>9.9000000000000008E-3</v>
      </c>
      <c r="AP46" s="14">
        <v>0.2056</v>
      </c>
      <c r="AQ46" s="14">
        <v>8.0000000000000004E-4</v>
      </c>
      <c r="AR46" s="14">
        <v>10.704800000000001</v>
      </c>
      <c r="AS46" s="14">
        <v>6.9699999999999998E-2</v>
      </c>
      <c r="AT46" s="14">
        <v>0.18260000000000001</v>
      </c>
      <c r="AU46" s="14">
        <v>1.1999999999999999E-3</v>
      </c>
      <c r="AV46" s="14">
        <v>19.7392</v>
      </c>
      <c r="AW46" s="14">
        <v>0.14979999999999999</v>
      </c>
      <c r="AX46" s="14">
        <v>0.2379</v>
      </c>
      <c r="AY46" s="14">
        <v>1.8E-3</v>
      </c>
      <c r="AZ46" s="14">
        <v>7.2829763246899645E-2</v>
      </c>
      <c r="BA46" s="14">
        <v>1.3028477546549835</v>
      </c>
      <c r="BB46" s="14">
        <v>0.13151010701545776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143</v>
      </c>
      <c r="C48" s="12">
        <v>9.2319999999999993</v>
      </c>
      <c r="D48" s="12">
        <v>143.38467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24.7</v>
      </c>
      <c r="Q48" s="12">
        <v>0.52</v>
      </c>
      <c r="R48" s="12">
        <v>2.59</v>
      </c>
      <c r="S48" s="12">
        <v>43.93</v>
      </c>
      <c r="T48" s="12">
        <v>94.05</v>
      </c>
      <c r="U48" s="12">
        <v>2</v>
      </c>
      <c r="V48" s="12">
        <v>0</v>
      </c>
      <c r="W48" s="12">
        <v>1</v>
      </c>
      <c r="X48" s="12">
        <v>0</v>
      </c>
      <c r="Y48" s="12">
        <v>0</v>
      </c>
      <c r="Z48" s="12">
        <v>1</v>
      </c>
      <c r="AA48" s="12">
        <v>180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8.7599</v>
      </c>
      <c r="AK48" s="12">
        <v>7.9899999999999999E-2</v>
      </c>
      <c r="AL48" s="14">
        <v>0.28179999999999999</v>
      </c>
      <c r="AM48" s="14">
        <v>2.5999999999999999E-3</v>
      </c>
      <c r="AN48" s="14">
        <v>3.9468000000000001</v>
      </c>
      <c r="AO48" s="14">
        <v>4.9200000000000001E-2</v>
      </c>
      <c r="AP48" s="14">
        <v>0.30320000000000003</v>
      </c>
      <c r="AQ48" s="14">
        <v>3.8E-3</v>
      </c>
      <c r="AR48" s="14">
        <v>16.251999999999999</v>
      </c>
      <c r="AS48" s="14">
        <v>6.2600000000000003E-2</v>
      </c>
      <c r="AT48" s="14">
        <v>0.27639999999999998</v>
      </c>
      <c r="AU48" s="14">
        <v>1.1000000000000001E-3</v>
      </c>
      <c r="AV48" s="14">
        <v>28.050899999999999</v>
      </c>
      <c r="AW48" s="14">
        <v>1.66E-2</v>
      </c>
      <c r="AX48" s="14">
        <v>0.33689999999999998</v>
      </c>
      <c r="AY48" s="14">
        <v>2.0000000000000001E-4</v>
      </c>
      <c r="AZ48" s="14">
        <v>5.2648023746289567E-2</v>
      </c>
      <c r="BA48" s="14">
        <v>1.2188856729377713</v>
      </c>
      <c r="BB48" s="14">
        <v>9.8646665579651072E-2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143</v>
      </c>
      <c r="C50" s="12">
        <v>9.1890000000000001</v>
      </c>
      <c r="D50" s="12">
        <v>143.38287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24.7</v>
      </c>
      <c r="Q50" s="12">
        <v>0.52</v>
      </c>
      <c r="R50" s="12">
        <v>2.59</v>
      </c>
      <c r="S50" s="12">
        <v>44.47</v>
      </c>
      <c r="T50" s="12">
        <v>93.67</v>
      </c>
      <c r="U50" s="12">
        <v>2</v>
      </c>
      <c r="V50" s="12">
        <v>0</v>
      </c>
      <c r="W50" s="12">
        <v>1</v>
      </c>
      <c r="X50" s="12">
        <v>0</v>
      </c>
      <c r="Y50" s="12">
        <v>0</v>
      </c>
      <c r="Z50" s="12">
        <v>1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7.4980000000000002</v>
      </c>
      <c r="AK50" s="12">
        <v>8.2900000000000001E-2</v>
      </c>
      <c r="AL50" s="14">
        <v>0.24360000000000001</v>
      </c>
      <c r="AM50" s="14">
        <v>2.7000000000000001E-3</v>
      </c>
      <c r="AN50" s="14">
        <v>3.4098999999999999</v>
      </c>
      <c r="AO50" s="14">
        <v>4.2299999999999997E-2</v>
      </c>
      <c r="AP50" s="14">
        <v>0.26479999999999998</v>
      </c>
      <c r="AQ50" s="14">
        <v>3.3E-3</v>
      </c>
      <c r="AR50" s="14">
        <v>14.11</v>
      </c>
      <c r="AS50" s="14">
        <v>0.1734</v>
      </c>
      <c r="AT50" s="14">
        <v>0.24260000000000001</v>
      </c>
      <c r="AU50" s="14">
        <v>3.0000000000000001E-3</v>
      </c>
      <c r="AV50" s="14">
        <v>25.261600000000001</v>
      </c>
      <c r="AW50" s="14">
        <v>0.20180000000000001</v>
      </c>
      <c r="AX50" s="14">
        <v>0.30709999999999998</v>
      </c>
      <c r="AY50" s="14">
        <v>2.5000000000000001E-3</v>
      </c>
      <c r="AZ50" s="14">
        <v>7.3963979716733713E-2</v>
      </c>
      <c r="BA50" s="14">
        <v>1.2658697444352842</v>
      </c>
      <c r="BB50" s="14">
        <v>0.11733672912497722</v>
      </c>
    </row>
    <row r="51" spans="2:54" ht="13.5" customHeight="1" x14ac:dyDescent="0.2">
      <c r="B51" s="12">
        <v>143</v>
      </c>
      <c r="C51" s="12">
        <v>8.9510000000000005</v>
      </c>
      <c r="D51" s="12">
        <v>143.37296000000001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24.7</v>
      </c>
      <c r="Q51" s="12">
        <v>0.52</v>
      </c>
      <c r="R51" s="12">
        <v>2.59</v>
      </c>
      <c r="S51" s="12">
        <v>47.46</v>
      </c>
      <c r="T51" s="12">
        <v>91.59</v>
      </c>
      <c r="U51" s="12">
        <v>2</v>
      </c>
      <c r="V51" s="12">
        <v>0</v>
      </c>
      <c r="W51" s="12">
        <v>1</v>
      </c>
      <c r="X51" s="12">
        <v>0</v>
      </c>
      <c r="Y51" s="12">
        <v>0</v>
      </c>
      <c r="Z51" s="12">
        <v>1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20.865499999999997</v>
      </c>
      <c r="AK51" s="38">
        <v>1.4E-2</v>
      </c>
      <c r="AL51" s="38">
        <v>0.71950000000000003</v>
      </c>
      <c r="AM51" s="38">
        <v>5.0000000000000001E-4</v>
      </c>
      <c r="AN51" s="38">
        <v>8.5395000000000003</v>
      </c>
      <c r="AO51" s="38">
        <v>5.0000000000000001E-4</v>
      </c>
      <c r="AP51" s="38">
        <v>0.70400000000000007</v>
      </c>
      <c r="AQ51" s="38">
        <v>0</v>
      </c>
      <c r="AR51" s="38">
        <v>39.2864</v>
      </c>
      <c r="AS51" s="38">
        <v>4.0000000000000001E-3</v>
      </c>
      <c r="AT51" s="38">
        <v>0.71750000000000003</v>
      </c>
      <c r="AU51" s="38">
        <v>1E-4</v>
      </c>
      <c r="AV51" s="38">
        <v>53.705599999999997</v>
      </c>
      <c r="AW51" s="38">
        <v>3.7400000000000003E-2</v>
      </c>
      <c r="AX51" s="38">
        <v>0.66739999999999999</v>
      </c>
      <c r="AY51" s="38">
        <v>5.0000000000000001E-4</v>
      </c>
      <c r="AZ51" s="14">
        <v>-2.6688056001166749E-2</v>
      </c>
      <c r="BA51" s="14">
        <v>0.93017421602787453</v>
      </c>
      <c r="BB51" s="14">
        <v>-3.6175897176691479E-2</v>
      </c>
    </row>
    <row r="52" spans="2:54" ht="13.5" customHeight="1" x14ac:dyDescent="0.2">
      <c r="B52" s="12">
        <v>143</v>
      </c>
      <c r="C52" s="12">
        <v>8.93</v>
      </c>
      <c r="D52" s="12">
        <v>143.37208000000001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24.7</v>
      </c>
      <c r="Q52" s="12">
        <v>0.52</v>
      </c>
      <c r="R52" s="12">
        <v>2.59</v>
      </c>
      <c r="S52" s="12">
        <v>47.72</v>
      </c>
      <c r="T52" s="12">
        <v>91.41</v>
      </c>
      <c r="U52" s="12">
        <v>2</v>
      </c>
      <c r="V52" s="12">
        <v>0</v>
      </c>
      <c r="W52" s="12">
        <v>1</v>
      </c>
      <c r="X52" s="12">
        <v>0</v>
      </c>
      <c r="Y52" s="12">
        <v>0</v>
      </c>
      <c r="Z52" s="12">
        <v>1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28.754999999999999</v>
      </c>
      <c r="AK52" s="12">
        <v>2.1700000000000001E-2</v>
      </c>
      <c r="AL52" s="14">
        <v>0.99670000000000003</v>
      </c>
      <c r="AM52" s="14">
        <v>6.9999999999999999E-4</v>
      </c>
      <c r="AN52" s="14">
        <v>12.024100000000001</v>
      </c>
      <c r="AO52" s="14">
        <v>2.3E-3</v>
      </c>
      <c r="AP52" s="14">
        <v>0.99639999999999995</v>
      </c>
      <c r="AQ52" s="14">
        <v>2.0000000000000001E-4</v>
      </c>
      <c r="AR52" s="14">
        <v>54.272500000000001</v>
      </c>
      <c r="AS52" s="14">
        <v>5.6099999999999997E-2</v>
      </c>
      <c r="AT52" s="14">
        <v>0.99670000000000003</v>
      </c>
      <c r="AU52" s="14">
        <v>1E-3</v>
      </c>
      <c r="AV52" s="14">
        <v>80.040499999999994</v>
      </c>
      <c r="AW52" s="14">
        <v>0.27760000000000001</v>
      </c>
      <c r="AX52" s="14">
        <v>0.99639999999999995</v>
      </c>
      <c r="AY52" s="14">
        <v>3.3999999999999998E-3</v>
      </c>
      <c r="AZ52" s="38">
        <v>0.7387899366314522</v>
      </c>
      <c r="BA52" s="38">
        <v>1.4747892579114652</v>
      </c>
      <c r="BB52" s="38">
        <v>0.19185037933781537</v>
      </c>
    </row>
    <row r="53" spans="2:54" ht="13.5" customHeight="1" x14ac:dyDescent="0.2">
      <c r="B53" s="12">
        <v>143</v>
      </c>
      <c r="C53" s="12">
        <v>9.18</v>
      </c>
      <c r="D53" s="12">
        <v>143.38249999999999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24.7</v>
      </c>
      <c r="Q53" s="12">
        <v>0.52</v>
      </c>
      <c r="R53" s="12">
        <v>2.59</v>
      </c>
      <c r="S53" s="12">
        <v>44.58</v>
      </c>
      <c r="T53" s="12">
        <v>93.58</v>
      </c>
      <c r="U53" s="12">
        <v>2</v>
      </c>
      <c r="V53" s="12">
        <v>0</v>
      </c>
      <c r="W53" s="12">
        <v>1</v>
      </c>
      <c r="X53" s="12">
        <v>0</v>
      </c>
      <c r="Y53" s="12">
        <v>0</v>
      </c>
      <c r="Z53" s="12">
        <v>1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30.834</v>
      </c>
      <c r="AK53" s="12">
        <v>1.61E-2</v>
      </c>
      <c r="AL53" s="14">
        <v>1.0039</v>
      </c>
      <c r="AM53" s="14">
        <v>5.0000000000000001E-4</v>
      </c>
      <c r="AN53" s="14">
        <v>12.8969</v>
      </c>
      <c r="AO53" s="14">
        <v>4.5999999999999999E-3</v>
      </c>
      <c r="AP53" s="14">
        <v>1.0037</v>
      </c>
      <c r="AQ53" s="14">
        <v>4.0000000000000002E-4</v>
      </c>
      <c r="AR53" s="14">
        <v>58.266500000000001</v>
      </c>
      <c r="AS53" s="14">
        <v>3.56E-2</v>
      </c>
      <c r="AT53" s="14">
        <v>1.0039</v>
      </c>
      <c r="AU53" s="14">
        <v>5.9999999999999995E-4</v>
      </c>
      <c r="AV53" s="14">
        <v>82.345100000000002</v>
      </c>
      <c r="AW53" s="14">
        <v>6.1999999999999998E-3</v>
      </c>
      <c r="AX53" s="14">
        <v>1.0037</v>
      </c>
      <c r="AY53" s="14">
        <v>1E-4</v>
      </c>
      <c r="AZ53" s="38">
        <v>0.72917620377564518</v>
      </c>
      <c r="BA53" s="38">
        <v>1.4132494658165498</v>
      </c>
      <c r="BB53" s="38">
        <v>0.1712419174520452</v>
      </c>
    </row>
    <row r="54" spans="2:54" ht="13.5" customHeight="1" x14ac:dyDescent="0.2">
      <c r="B54" s="12">
        <v>143</v>
      </c>
      <c r="C54" s="12">
        <v>9.4239999999999995</v>
      </c>
      <c r="D54" s="12">
        <v>143.39267000000001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24.7</v>
      </c>
      <c r="Q54" s="12">
        <v>0.52</v>
      </c>
      <c r="R54" s="12">
        <v>2.59</v>
      </c>
      <c r="S54" s="12">
        <v>41.52</v>
      </c>
      <c r="T54" s="12">
        <v>95.85</v>
      </c>
      <c r="U54" s="12">
        <v>2</v>
      </c>
      <c r="V54" s="12">
        <v>0</v>
      </c>
      <c r="W54" s="12">
        <v>1</v>
      </c>
      <c r="X54" s="12">
        <v>0</v>
      </c>
      <c r="Y54" s="12">
        <v>0</v>
      </c>
      <c r="Z54" s="12">
        <v>1</v>
      </c>
      <c r="AA54" s="12">
        <v>180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32.777999999999999</v>
      </c>
      <c r="AK54" s="12">
        <v>3.7400000000000003E-2</v>
      </c>
      <c r="AL54" s="14">
        <v>1.0105</v>
      </c>
      <c r="AM54" s="14">
        <v>1.1999999999999999E-3</v>
      </c>
      <c r="AN54" s="14">
        <v>13.7719</v>
      </c>
      <c r="AO54" s="14">
        <v>2.29E-2</v>
      </c>
      <c r="AP54" s="14">
        <v>1.0104</v>
      </c>
      <c r="AQ54" s="14">
        <v>1.6999999999999999E-3</v>
      </c>
      <c r="AR54" s="14">
        <v>62.269300000000001</v>
      </c>
      <c r="AS54" s="14">
        <v>0.1968</v>
      </c>
      <c r="AT54" s="14">
        <v>1.0105</v>
      </c>
      <c r="AU54" s="14">
        <v>3.2000000000000002E-3</v>
      </c>
      <c r="AV54" s="14">
        <v>88.686999999999998</v>
      </c>
      <c r="AW54" s="14">
        <v>0.1153</v>
      </c>
      <c r="AX54" s="14">
        <v>1.0104</v>
      </c>
      <c r="AY54" s="14">
        <v>1.2999999999999999E-3</v>
      </c>
      <c r="AZ54" s="38">
        <v>0.73117220661162663</v>
      </c>
      <c r="BA54" s="38">
        <v>1.4242491886049786</v>
      </c>
      <c r="BB54" s="38">
        <v>0.17500230199070854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AF72-5A28-402F-9D3D-828C57E20F66}">
  <sheetPr codeName="Sheet12"/>
  <dimension ref="A1:BT54"/>
  <sheetViews>
    <sheetView workbookViewId="0">
      <selection activeCell="D44" sqref="D44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148</v>
      </c>
      <c r="C10" s="12">
        <v>8.9710000000000001</v>
      </c>
      <c r="D10" s="12">
        <v>148.37379000000001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26.7</v>
      </c>
      <c r="Q10" s="12">
        <v>0.91</v>
      </c>
      <c r="R10" s="12">
        <v>2.59</v>
      </c>
      <c r="S10" s="12">
        <v>46.93</v>
      </c>
      <c r="T10" s="12">
        <v>90.61</v>
      </c>
      <c r="U10" s="12">
        <v>2</v>
      </c>
      <c r="V10" s="12">
        <v>0</v>
      </c>
      <c r="W10" s="12">
        <v>1</v>
      </c>
      <c r="X10" s="12">
        <v>1</v>
      </c>
      <c r="Y10" s="12">
        <v>0.1</v>
      </c>
      <c r="Z10" s="12">
        <v>1</v>
      </c>
      <c r="AA10" s="12">
        <v>45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8.8895</v>
      </c>
      <c r="AK10" s="12">
        <v>9.35E-2</v>
      </c>
      <c r="AL10" s="14">
        <v>0.30420000000000003</v>
      </c>
      <c r="AM10" s="14">
        <v>3.2000000000000002E-3</v>
      </c>
      <c r="AN10" s="14">
        <v>4.0683999999999996</v>
      </c>
      <c r="AO10" s="14">
        <v>2.63E-2</v>
      </c>
      <c r="AP10" s="14">
        <v>0.3417</v>
      </c>
      <c r="AQ10" s="14">
        <v>2.2000000000000001E-3</v>
      </c>
      <c r="AR10" s="14">
        <v>16.383900000000001</v>
      </c>
      <c r="AS10" s="14">
        <v>0.24759999999999999</v>
      </c>
      <c r="AT10" s="14">
        <v>0.2964</v>
      </c>
      <c r="AU10" s="14">
        <v>4.4999999999999997E-3</v>
      </c>
      <c r="AV10" s="14">
        <v>29.550599999999999</v>
      </c>
      <c r="AW10" s="14">
        <v>0.21629999999999999</v>
      </c>
      <c r="AX10" s="14">
        <v>0.37690000000000001</v>
      </c>
      <c r="AY10" s="14">
        <v>2.8E-3</v>
      </c>
      <c r="AZ10" s="14">
        <v>4.8984135819649333E-2</v>
      </c>
      <c r="BA10" s="14">
        <v>1.2715924426450742</v>
      </c>
      <c r="BB10" s="14">
        <v>0.11956037427595427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0.29959687499999993</v>
      </c>
      <c r="BH10" s="16">
        <f>DSTDEV(PlotSort,"PhxRed",$BG$35:$BG$38)/SQRT($BF10)</f>
        <v>2.1050437994021491E-3</v>
      </c>
      <c r="BI10" s="16">
        <f>DAVERAGE(PlotSort,"PhxRedEdge",$BG$35:$BG$38)</f>
        <v>0.33987499999999998</v>
      </c>
      <c r="BJ10" s="16">
        <f>DSTDEV(PlotSort,"PhxRedEdge",$BG$35:$BG$38)/SQRT($BF10)</f>
        <v>1.6767383853491353E-3</v>
      </c>
      <c r="BK10" s="16">
        <f>DAVERAGE(PlotSort,"TMRed",$BG$35:$BG$38)</f>
        <v>0.29519687500000003</v>
      </c>
      <c r="BL10" s="16">
        <f>DSTDEV(PlotSort,"TMRed",$BG$35:$BG$38)/SQRT($BF10)</f>
        <v>2.0324671360320156E-3</v>
      </c>
      <c r="BM10" s="16">
        <f>DAVERAGE(PlotSort,"TMNIR",$BG$35:$BG$38)</f>
        <v>0.38306249999999997</v>
      </c>
      <c r="BN10" s="16">
        <f>DSTDEV(PlotSort,"TMNIR",$BG$35:$BG$38)/SQRT($BF10)</f>
        <v>1.6702850506837552E-3</v>
      </c>
      <c r="BO10" s="16">
        <f>DAVERAGE(PlotSort,"NRR",$BG$35:$BG$38)</f>
        <v>5.9783577519437428E-2</v>
      </c>
      <c r="BP10" s="16">
        <f>DSTDEV(PlotSort,"NRR",$BG$35:$BG$38)/SQRT($BF10)</f>
        <v>1.133507235554995E-3</v>
      </c>
      <c r="BQ10" s="16">
        <f>DAVERAGE(PlotSort,"rvi",$BG$35:$BG$38)</f>
        <v>1.2990704963812358</v>
      </c>
      <c r="BR10" s="16">
        <f>DSTDEV(PlotSort,"rvi",$BG$35:$BG$38)/SQRT($BF10)</f>
        <v>7.6265015581913039E-3</v>
      </c>
      <c r="BS10" s="17">
        <f>DAVERAGE(PlotSort,"ndvi",$BG$35:$BG$38)</f>
        <v>0.12975597860480756</v>
      </c>
      <c r="BT10" s="16">
        <f>DSTDEV(PlotSort,"ndvi",$BG$35:$BG$38)/SQRT($BF10)</f>
        <v>2.82939814304182E-3</v>
      </c>
    </row>
    <row r="11" spans="1:72" ht="13.5" customHeight="1" x14ac:dyDescent="0.2">
      <c r="B11" s="12">
        <v>148</v>
      </c>
      <c r="C11" s="12">
        <v>8.9629999999999992</v>
      </c>
      <c r="D11" s="12">
        <v>148.37345999999999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26.7</v>
      </c>
      <c r="Q11" s="12">
        <v>0.91</v>
      </c>
      <c r="R11" s="12">
        <v>2.59</v>
      </c>
      <c r="S11" s="12">
        <v>47.03</v>
      </c>
      <c r="T11" s="12">
        <v>90.54</v>
      </c>
      <c r="U11" s="12">
        <v>2</v>
      </c>
      <c r="V11" s="12">
        <v>0</v>
      </c>
      <c r="W11" s="12">
        <v>1</v>
      </c>
      <c r="X11" s="12">
        <v>1</v>
      </c>
      <c r="Y11" s="12">
        <v>0.1</v>
      </c>
      <c r="Z11" s="12">
        <v>1</v>
      </c>
      <c r="AA11" s="12">
        <v>45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9.0306999999999995</v>
      </c>
      <c r="AK11" s="12">
        <v>5.0299999999999997E-2</v>
      </c>
      <c r="AL11" s="14">
        <v>0.30969999999999998</v>
      </c>
      <c r="AM11" s="14">
        <v>1.6999999999999999E-3</v>
      </c>
      <c r="AN11" s="14">
        <v>4.1082999999999998</v>
      </c>
      <c r="AO11" s="14">
        <v>1.2500000000000001E-2</v>
      </c>
      <c r="AP11" s="14">
        <v>0.3458</v>
      </c>
      <c r="AQ11" s="14">
        <v>1.1000000000000001E-3</v>
      </c>
      <c r="AR11" s="14">
        <v>16.6767</v>
      </c>
      <c r="AS11" s="14">
        <v>5.3199999999999997E-2</v>
      </c>
      <c r="AT11" s="14">
        <v>0.30230000000000001</v>
      </c>
      <c r="AU11" s="14">
        <v>1E-3</v>
      </c>
      <c r="AV11" s="14">
        <v>29.947800000000001</v>
      </c>
      <c r="AW11" s="14">
        <v>0.56779999999999997</v>
      </c>
      <c r="AX11" s="14">
        <v>0.3826</v>
      </c>
      <c r="AY11" s="14">
        <v>7.3000000000000001E-3</v>
      </c>
      <c r="AZ11" s="14">
        <v>5.0521691378363542E-2</v>
      </c>
      <c r="BA11" s="14">
        <v>1.2656301687065827</v>
      </c>
      <c r="BB11" s="14">
        <v>0.11724339319608698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0.29896875000000001</v>
      </c>
      <c r="BH11" s="16">
        <f>DSTDEV(PlotSort,"PhxRed",$BG$31:$BG$32)/SQRT($BF11)</f>
        <v>2.2987264363483243E-3</v>
      </c>
      <c r="BI11" s="16">
        <f>DAVERAGE(PlotSort,"PhxRedEdge",$BG$31:$BG$32)</f>
        <v>0.33915624999999994</v>
      </c>
      <c r="BJ11" s="16">
        <f>DSTDEV(PlotSort,"PhxRedEdge",$BG$31:$BG$32)/SQRT($BF11)</f>
        <v>2.1692734718871498E-3</v>
      </c>
      <c r="BK11" s="16">
        <f>DAVERAGE(PlotSort,"TMRed",$BG$31:$BG$32)</f>
        <v>0.29449999999999993</v>
      </c>
      <c r="BL11" s="16">
        <f>DSTDEV(PlotSort,"TMRed",$BG$31:$BG$32)/SQRT($BF11)</f>
        <v>2.2689204481426851E-3</v>
      </c>
      <c r="BM11" s="16">
        <f>DAVERAGE(PlotSort,"TMNIR",$BG$31:$BG$32)</f>
        <v>0.38219375</v>
      </c>
      <c r="BN11" s="16">
        <f>DSTDEV(PlotSort,"TMNIR",$BG$31:$BG$32)/SQRT($BF11)</f>
        <v>2.3887491278561128E-3</v>
      </c>
      <c r="BO11" s="16">
        <f>DAVERAGE(PlotSort,"NRR",$BG$31:$BG$32)</f>
        <v>5.9668683584229755E-2</v>
      </c>
      <c r="BP11" s="16">
        <f>DSTDEV(PlotSort,"NRR",$BG$31:$BG$32)/SQRT($BF11)</f>
        <v>1.2239325153128471E-3</v>
      </c>
      <c r="BQ11" s="16">
        <f>DAVERAGE(PlotSort,"rvi",$BG$31:$BG$32)</f>
        <v>1.2984144816668022</v>
      </c>
      <c r="BR11" s="16">
        <f>DSTDEV(PlotSort,"rvi",$BG$31:$BG$32)/SQRT($BF11)</f>
        <v>8.8150369540205588E-3</v>
      </c>
      <c r="BS11" s="17">
        <f>DAVERAGE(PlotSort,"ndvi",$BG$31:$BG$32)</f>
        <v>0.12964406392264774</v>
      </c>
      <c r="BT11" s="16">
        <f>DSTDEV(PlotSort,"ndvi",$BG$31:$BG$32)/SQRT($BF11)</f>
        <v>3.3180516722327107E-3</v>
      </c>
    </row>
    <row r="12" spans="1:72" ht="13.5" customHeight="1" x14ac:dyDescent="0.2">
      <c r="B12" s="12">
        <v>148</v>
      </c>
      <c r="C12" s="12">
        <v>8.9540000000000006</v>
      </c>
      <c r="D12" s="12">
        <v>148.37307999999999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26.7</v>
      </c>
      <c r="Q12" s="12">
        <v>0.91</v>
      </c>
      <c r="R12" s="12">
        <v>2.59</v>
      </c>
      <c r="S12" s="12">
        <v>47.14</v>
      </c>
      <c r="T12" s="12">
        <v>90.47</v>
      </c>
      <c r="U12" s="12">
        <v>2</v>
      </c>
      <c r="V12" s="12">
        <v>0</v>
      </c>
      <c r="W12" s="12">
        <v>1</v>
      </c>
      <c r="X12" s="12">
        <v>1</v>
      </c>
      <c r="Y12" s="12">
        <v>0.1</v>
      </c>
      <c r="Z12" s="12">
        <v>1</v>
      </c>
      <c r="AA12" s="12">
        <v>45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8.2479999999999993</v>
      </c>
      <c r="AK12" s="12">
        <v>1.9199999999999998E-2</v>
      </c>
      <c r="AL12" s="14">
        <v>0.28360000000000002</v>
      </c>
      <c r="AM12" s="14">
        <v>6.9999999999999999E-4</v>
      </c>
      <c r="AN12" s="14">
        <v>3.9159000000000002</v>
      </c>
      <c r="AO12" s="14">
        <v>4.58E-2</v>
      </c>
      <c r="AP12" s="14">
        <v>0.33050000000000002</v>
      </c>
      <c r="AQ12" s="14">
        <v>3.8999999999999998E-3</v>
      </c>
      <c r="AR12" s="14">
        <v>15.273999999999999</v>
      </c>
      <c r="AS12" s="14">
        <v>0.22309999999999999</v>
      </c>
      <c r="AT12" s="14">
        <v>0.27760000000000001</v>
      </c>
      <c r="AU12" s="14">
        <v>4.1000000000000003E-3</v>
      </c>
      <c r="AV12" s="14">
        <v>29.226099999999999</v>
      </c>
      <c r="AW12" s="14">
        <v>9.1499999999999998E-2</v>
      </c>
      <c r="AX12" s="14">
        <v>0.37409999999999999</v>
      </c>
      <c r="AY12" s="14">
        <v>1.1999999999999999E-3</v>
      </c>
      <c r="AZ12" s="14">
        <v>6.1879080329264792E-2</v>
      </c>
      <c r="BA12" s="14">
        <v>1.347622478386167</v>
      </c>
      <c r="BB12" s="14">
        <v>0.14807426730090531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0.30022500000000002</v>
      </c>
      <c r="BH12" s="16">
        <f>DSTDEV(PlotSort,"PhxRed",$BH$31:$BH$32)/SQRT($BF12)</f>
        <v>3.9074768073527966E-3</v>
      </c>
      <c r="BI12" s="16">
        <f>DAVERAGE(PlotSort,"PhxRedEdge",$BH$31:$BH$32)</f>
        <v>0.34059374999999997</v>
      </c>
      <c r="BJ12" s="16">
        <f>DSTDEV(PlotSort,"PhxRedEdge",$BH$31:$BH$32)/SQRT($BF12)</f>
        <v>2.8807329615626182E-3</v>
      </c>
      <c r="BK12" s="16">
        <f>DAVERAGE(PlotSort,"TMRed",$BH$31:$BH$32)</f>
        <v>0.29589375000000001</v>
      </c>
      <c r="BL12" s="16">
        <f>DSTDEV(PlotSort,"TMRed",$BH$31:$BH$32)/SQRT($BF12)</f>
        <v>3.7411280467928389E-3</v>
      </c>
      <c r="BM12" s="16">
        <f>DAVERAGE(PlotSort,"TMNIR",$BH$31:$BH$32)</f>
        <v>0.38393124999999995</v>
      </c>
      <c r="BN12" s="16">
        <f>DSTDEV(PlotSort,"TMNIR",$BH$31:$BH$32)/SQRT($BF12)</f>
        <v>2.6769497372631647E-3</v>
      </c>
      <c r="BO12" s="16">
        <f>DAVERAGE(PlotSort,"NRR",$BH$31:$BH$32)</f>
        <v>5.9898471454645094E-2</v>
      </c>
      <c r="BP12" s="16">
        <f>DSTDEV(PlotSort,"NRR",$BH$31:$BH$32)/SQRT($BF12)</f>
        <v>2.115355490807296E-3</v>
      </c>
      <c r="BQ12" s="16">
        <f>DAVERAGE(PlotSort,"rvi",$BH$31:$BH$32)</f>
        <v>1.2997265110956697</v>
      </c>
      <c r="BR12" s="16">
        <f>DSTDEV(PlotSort,"rvi",$BH$31:$BH$32)/SQRT($BF12)</f>
        <v>1.3881575514736564E-2</v>
      </c>
      <c r="BS12" s="17">
        <f>DAVERAGE(PlotSort,"ndvi",$BH$31:$BH$32)</f>
        <v>0.1298678932869673</v>
      </c>
      <c r="BT12" s="16">
        <f>DSTDEV(PlotSort,"ndvi",$BH$31:$BH$32)/SQRT($BF12)</f>
        <v>5.1200009302094316E-3</v>
      </c>
    </row>
    <row r="13" spans="1:72" ht="13.5" customHeight="1" x14ac:dyDescent="0.2">
      <c r="B13" s="12">
        <v>148</v>
      </c>
      <c r="C13" s="12">
        <v>8.9459999999999997</v>
      </c>
      <c r="D13" s="12">
        <v>148.37275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26.7</v>
      </c>
      <c r="Q13" s="12">
        <v>0.91</v>
      </c>
      <c r="R13" s="12">
        <v>2.59</v>
      </c>
      <c r="S13" s="12">
        <v>47.24</v>
      </c>
      <c r="T13" s="12">
        <v>90.4</v>
      </c>
      <c r="U13" s="12">
        <v>2</v>
      </c>
      <c r="V13" s="12">
        <v>0</v>
      </c>
      <c r="W13" s="12">
        <v>1</v>
      </c>
      <c r="X13" s="12">
        <v>1</v>
      </c>
      <c r="Y13" s="12">
        <v>0.1</v>
      </c>
      <c r="Z13" s="12">
        <v>1</v>
      </c>
      <c r="AA13" s="12">
        <v>45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8.7597000000000005</v>
      </c>
      <c r="AK13" s="12">
        <v>0.33960000000000001</v>
      </c>
      <c r="AL13" s="14">
        <v>0.30180000000000001</v>
      </c>
      <c r="AM13" s="14">
        <v>1.17E-2</v>
      </c>
      <c r="AN13" s="14">
        <v>4.0092999999999996</v>
      </c>
      <c r="AO13" s="14">
        <v>0.1767</v>
      </c>
      <c r="AP13" s="14">
        <v>0.3392</v>
      </c>
      <c r="AQ13" s="14">
        <v>1.49E-2</v>
      </c>
      <c r="AR13" s="14">
        <v>16.073699999999999</v>
      </c>
      <c r="AS13" s="14">
        <v>0.41120000000000001</v>
      </c>
      <c r="AT13" s="14">
        <v>0.2928</v>
      </c>
      <c r="AU13" s="14">
        <v>7.4999999999999997E-3</v>
      </c>
      <c r="AV13" s="14">
        <v>29.1907</v>
      </c>
      <c r="AW13" s="14">
        <v>0.83819999999999995</v>
      </c>
      <c r="AX13" s="14">
        <v>0.37430000000000002</v>
      </c>
      <c r="AY13" s="14">
        <v>1.0699999999999999E-2</v>
      </c>
      <c r="AZ13" s="14">
        <v>4.9194113524877389E-2</v>
      </c>
      <c r="BA13" s="14">
        <v>1.2783469945355193</v>
      </c>
      <c r="BB13" s="14">
        <v>0.12217058911707392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0.30502499999999999</v>
      </c>
      <c r="BH13" s="16">
        <f>DSTDEV(PlotSort,"PhxRed",$BJ$35:$BJ$36)/SQRT($BF13)</f>
        <v>4.5047494777337924E-3</v>
      </c>
      <c r="BI13" s="16">
        <f>DAVERAGE(PlotSort,"PhxRedEdge",$BJ$35:$BJ$36)</f>
        <v>0.33818749999999997</v>
      </c>
      <c r="BJ13" s="16">
        <f>DSTDEV(PlotSort,"PhxRedEdge",$BJ$35:$BJ$36)/SQRT($BF13)</f>
        <v>4.9944411062986501E-3</v>
      </c>
      <c r="BK13" s="16">
        <f>DAVERAGE(PlotSort,"TMRed",$BJ$35:$BJ$36)</f>
        <v>0.30049999999999999</v>
      </c>
      <c r="BL13" s="16">
        <f>DSTDEV(PlotSort,"TMRed",$BJ$35:$BJ$36)/SQRT($BF13)</f>
        <v>4.3288484116943381E-3</v>
      </c>
      <c r="BM13" s="16">
        <f>DAVERAGE(PlotSort,"TMNIR",$BJ$35:$BJ$36)</f>
        <v>0.37788750000000004</v>
      </c>
      <c r="BN13" s="16">
        <f>DSTDEV(PlotSort,"TMNIR",$BJ$35:$BJ$36)/SQRT($BF13)</f>
        <v>4.8457432534722081E-3</v>
      </c>
      <c r="BO13" s="16">
        <f>DAVERAGE(PlotSort,"NRR",$BJ$35:$BJ$36)</f>
        <v>5.5535052173561236E-2</v>
      </c>
      <c r="BP13" s="16">
        <f>DSTDEV(PlotSort,"NRR",$BJ$35:$BJ$36)/SQRT($BF13)</f>
        <v>1.4081955169285034E-3</v>
      </c>
      <c r="BQ13" s="16">
        <f>DAVERAGE(PlotSort,"rvi",$BJ$35:$BJ$36)</f>
        <v>1.2577802319476517</v>
      </c>
      <c r="BR13" s="16">
        <f>DSTDEV(PlotSort,"rvi",$BJ$35:$BJ$36)/SQRT($BF13)</f>
        <v>4.8355853996822932E-3</v>
      </c>
      <c r="BS13" s="17">
        <f>DAVERAGE(PlotSort,"ndvi",$BJ$35:$BJ$36)</f>
        <v>0.11414570854586138</v>
      </c>
      <c r="BT13" s="16">
        <f>DSTDEV(PlotSort,"ndvi",$BJ$35:$BJ$36)/SQRT($BF13)</f>
        <v>1.8998467741298567E-3</v>
      </c>
    </row>
    <row r="14" spans="1:72" ht="13.5" customHeight="1" x14ac:dyDescent="0.2">
      <c r="B14" s="12">
        <v>148</v>
      </c>
      <c r="C14" s="12">
        <v>8.9380000000000006</v>
      </c>
      <c r="D14" s="12">
        <v>148.37242000000001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26.7</v>
      </c>
      <c r="Q14" s="12">
        <v>0.91</v>
      </c>
      <c r="R14" s="12">
        <v>2.59</v>
      </c>
      <c r="S14" s="12">
        <v>47.34</v>
      </c>
      <c r="T14" s="12">
        <v>90.34</v>
      </c>
      <c r="U14" s="12">
        <v>2</v>
      </c>
      <c r="V14" s="12">
        <v>0</v>
      </c>
      <c r="W14" s="12">
        <v>1</v>
      </c>
      <c r="X14" s="12">
        <v>1</v>
      </c>
      <c r="Y14" s="12">
        <v>0.1</v>
      </c>
      <c r="Z14" s="12">
        <v>1</v>
      </c>
      <c r="AA14" s="12">
        <v>45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8.3594000000000008</v>
      </c>
      <c r="AK14" s="12">
        <v>0.1186</v>
      </c>
      <c r="AL14" s="14">
        <v>0.28870000000000001</v>
      </c>
      <c r="AM14" s="14">
        <v>4.1000000000000003E-3</v>
      </c>
      <c r="AN14" s="14">
        <v>3.9721000000000002</v>
      </c>
      <c r="AO14" s="14">
        <v>5.28E-2</v>
      </c>
      <c r="AP14" s="14">
        <v>0.33679999999999999</v>
      </c>
      <c r="AQ14" s="14">
        <v>4.4999999999999997E-3</v>
      </c>
      <c r="AR14" s="14">
        <v>15.680300000000001</v>
      </c>
      <c r="AS14" s="14">
        <v>9.9199999999999997E-2</v>
      </c>
      <c r="AT14" s="14">
        <v>0.2863</v>
      </c>
      <c r="AU14" s="14">
        <v>1.8E-3</v>
      </c>
      <c r="AV14" s="14">
        <v>29.710699999999999</v>
      </c>
      <c r="AW14" s="14">
        <v>0.1144</v>
      </c>
      <c r="AX14" s="14">
        <v>0.38159999999999999</v>
      </c>
      <c r="AY14" s="14">
        <v>1.5E-3</v>
      </c>
      <c r="AZ14" s="14">
        <v>6.236080178173721E-2</v>
      </c>
      <c r="BA14" s="14">
        <v>1.3328676213761788</v>
      </c>
      <c r="BB14" s="14">
        <v>0.14268603084294057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0.30382500000000001</v>
      </c>
      <c r="BH14" s="16">
        <f>DSTDEV(PlotSort,"PhxRed",$BK$35:$BK$36)/SQRT($BF14)</f>
        <v>1.6059784141347186E-3</v>
      </c>
      <c r="BI14" s="16">
        <f>DAVERAGE(PlotSort,"PhxRedEdge",$BK$35:$BK$36)</f>
        <v>0.34268749999999998</v>
      </c>
      <c r="BJ14" s="16">
        <f>DSTDEV(PlotSort,"PhxRedEdge",$BK$35:$BK$36)/SQRT($BF14)</f>
        <v>1.4749661013053828E-3</v>
      </c>
      <c r="BK14" s="16">
        <f>DAVERAGE(PlotSort,"TMRed",$BK$35:$BK$36)</f>
        <v>0.29944999999999999</v>
      </c>
      <c r="BL14" s="16">
        <f>DSTDEV(PlotSort,"TMRed",$BK$35:$BK$36)/SQRT($BF14)</f>
        <v>1.5628819533157331E-3</v>
      </c>
      <c r="BM14" s="16">
        <f>DAVERAGE(PlotSort,"TMNIR",$BK$35:$BK$36)</f>
        <v>0.38504999999999995</v>
      </c>
      <c r="BN14" s="16">
        <f>DSTDEV(PlotSort,"TMNIR",$BK$35:$BK$36)/SQRT($BF14)</f>
        <v>1.6157557571200732E-3</v>
      </c>
      <c r="BO14" s="16">
        <f>DAVERAGE(PlotSort,"NRR",$BK$35:$BK$36)</f>
        <v>5.8214605224483774E-2</v>
      </c>
      <c r="BP14" s="16">
        <f>DSTDEV(PlotSort,"NRR",$BK$35:$BK$36)/SQRT($BF14)</f>
        <v>1.2316943077729241E-3</v>
      </c>
      <c r="BQ14" s="16">
        <f>DAVERAGE(PlotSort,"rvi",$BK$35:$BK$36)</f>
        <v>1.2860675717384595</v>
      </c>
      <c r="BR14" s="16">
        <f>DSTDEV(PlotSort,"rvi",$BK$35:$BK$36)/SQRT($BF14)</f>
        <v>3.588661862924526E-3</v>
      </c>
      <c r="BS14" s="17">
        <f>DAVERAGE(PlotSort,"ndvi",$BK$35:$BK$36)</f>
        <v>0.12509478867560989</v>
      </c>
      <c r="BT14" s="16">
        <f>DSTDEV(PlotSort,"ndvi",$BK$35:$BK$36)/SQRT($BF14)</f>
        <v>1.3737289405922029E-3</v>
      </c>
    </row>
    <row r="15" spans="1:72" ht="13.5" customHeight="1" x14ac:dyDescent="0.2">
      <c r="B15" s="12">
        <v>148</v>
      </c>
      <c r="C15" s="12">
        <v>8.93</v>
      </c>
      <c r="D15" s="12">
        <v>148.37208000000001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26.7</v>
      </c>
      <c r="Q15" s="12">
        <v>0.91</v>
      </c>
      <c r="R15" s="12">
        <v>2.59</v>
      </c>
      <c r="S15" s="12">
        <v>47.44</v>
      </c>
      <c r="T15" s="12">
        <v>90.27</v>
      </c>
      <c r="U15" s="12">
        <v>2</v>
      </c>
      <c r="V15" s="12">
        <v>0</v>
      </c>
      <c r="W15" s="12">
        <v>1</v>
      </c>
      <c r="X15" s="12">
        <v>1</v>
      </c>
      <c r="Y15" s="12">
        <v>0.1</v>
      </c>
      <c r="Z15" s="12">
        <v>1</v>
      </c>
      <c r="AA15" s="12">
        <v>45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8.9992000000000001</v>
      </c>
      <c r="AK15" s="12">
        <v>0.14019999999999999</v>
      </c>
      <c r="AL15" s="14">
        <v>0.3115</v>
      </c>
      <c r="AM15" s="14">
        <v>4.8999999999999998E-3</v>
      </c>
      <c r="AN15" s="14">
        <v>4.0968999999999998</v>
      </c>
      <c r="AO15" s="14">
        <v>5.0599999999999999E-2</v>
      </c>
      <c r="AP15" s="14">
        <v>0.34820000000000001</v>
      </c>
      <c r="AQ15" s="14">
        <v>4.3E-3</v>
      </c>
      <c r="AR15" s="14">
        <v>16.681100000000001</v>
      </c>
      <c r="AS15" s="14">
        <v>0.27579999999999999</v>
      </c>
      <c r="AT15" s="14">
        <v>0.30520000000000003</v>
      </c>
      <c r="AU15" s="14">
        <v>5.0000000000000001E-3</v>
      </c>
      <c r="AV15" s="14">
        <v>29.816800000000001</v>
      </c>
      <c r="AW15" s="14">
        <v>0.33700000000000002</v>
      </c>
      <c r="AX15" s="14">
        <v>0.3836</v>
      </c>
      <c r="AY15" s="14">
        <v>4.3E-3</v>
      </c>
      <c r="AZ15" s="14">
        <v>4.8373872642798563E-2</v>
      </c>
      <c r="BA15" s="14">
        <v>1.2568807339449539</v>
      </c>
      <c r="BB15" s="14">
        <v>0.11382113821138205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0.28571250000000004</v>
      </c>
      <c r="BH15" s="16">
        <f>DSTDEV(PlotSort,"PhxRed",$BL$35:$BL$36)/SQRT($BF15)</f>
        <v>4.1643228526890884E-3</v>
      </c>
      <c r="BI15" s="16">
        <f>DAVERAGE(PlotSort,"PhxRedEdge",$BL$35:$BL$36)</f>
        <v>0.3359375</v>
      </c>
      <c r="BJ15" s="16">
        <f>DSTDEV(PlotSort,"PhxRedEdge",$BL$35:$BL$36)/SQRT($BF15)</f>
        <v>3.814115582749353E-3</v>
      </c>
      <c r="BK15" s="16">
        <f>DAVERAGE(PlotSort,"TMRed",$BL$35:$BL$36)</f>
        <v>0.28138750000000001</v>
      </c>
      <c r="BL15" s="16">
        <f>DSTDEV(PlotSort,"TMRed",$BL$35:$BL$36)/SQRT($BF15)</f>
        <v>3.7510683002122381E-3</v>
      </c>
      <c r="BM15" s="16">
        <f>DAVERAGE(PlotSort,"TMNIR",$BL$35:$BL$36)</f>
        <v>0.38426249999999995</v>
      </c>
      <c r="BN15" s="16">
        <f>DSTDEV(PlotSort,"TMNIR",$BL$35:$BL$36)/SQRT($BF15)</f>
        <v>3.6014846888867565E-3</v>
      </c>
      <c r="BO15" s="16">
        <f>DAVERAGE(PlotSort,"NRR",$BL$35:$BL$36)</f>
        <v>6.7170047455220913E-2</v>
      </c>
      <c r="BP15" s="16">
        <f>DSTDEV(PlotSort,"NRR",$BL$35:$BL$36)/SQRT($BF15)</f>
        <v>2.1020560822342213E-3</v>
      </c>
      <c r="BQ15" s="16">
        <f>DAVERAGE(PlotSort,"rvi",$BL$35:$BL$36)</f>
        <v>1.3663666101003724</v>
      </c>
      <c r="BR15" s="16">
        <f>DSTDEV(PlotSort,"rvi",$BL$35:$BL$36)/SQRT($BF15)</f>
        <v>1.1309813660933902E-2</v>
      </c>
      <c r="BS15" s="17">
        <f>DAVERAGE(PlotSort,"ndvi",$BL$35:$BL$36)</f>
        <v>0.15468862852214896</v>
      </c>
      <c r="BT15" s="16">
        <f>DSTDEV(PlotSort,"ndvi",$BL$35:$BL$36)/SQRT($BF15)</f>
        <v>3.9993231850145869E-3</v>
      </c>
    </row>
    <row r="16" spans="1:72" ht="13.5" customHeight="1" x14ac:dyDescent="0.2">
      <c r="B16" s="12">
        <v>148</v>
      </c>
      <c r="C16" s="12">
        <v>8.9220000000000006</v>
      </c>
      <c r="D16" s="12">
        <v>148.37174999999999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26.7</v>
      </c>
      <c r="Q16" s="12">
        <v>0.91</v>
      </c>
      <c r="R16" s="12">
        <v>2.59</v>
      </c>
      <c r="S16" s="12">
        <v>47.54</v>
      </c>
      <c r="T16" s="12">
        <v>90.2</v>
      </c>
      <c r="U16" s="12">
        <v>2</v>
      </c>
      <c r="V16" s="12">
        <v>0</v>
      </c>
      <c r="W16" s="12">
        <v>1</v>
      </c>
      <c r="X16" s="12">
        <v>1</v>
      </c>
      <c r="Y16" s="12">
        <v>0.1</v>
      </c>
      <c r="Z16" s="12">
        <v>1</v>
      </c>
      <c r="AA16" s="12">
        <v>45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8.8758999999999997</v>
      </c>
      <c r="AK16" s="12">
        <v>6.8999999999999999E-3</v>
      </c>
      <c r="AL16" s="14">
        <v>0.30790000000000001</v>
      </c>
      <c r="AM16" s="14">
        <v>2.0000000000000001E-4</v>
      </c>
      <c r="AN16" s="14">
        <v>4.0475000000000003</v>
      </c>
      <c r="AO16" s="14">
        <v>4.3700000000000003E-2</v>
      </c>
      <c r="AP16" s="14">
        <v>0.3448</v>
      </c>
      <c r="AQ16" s="14">
        <v>3.7000000000000002E-3</v>
      </c>
      <c r="AR16" s="14">
        <v>16.6007</v>
      </c>
      <c r="AS16" s="14">
        <v>0.19980000000000001</v>
      </c>
      <c r="AT16" s="14">
        <v>0.30449999999999999</v>
      </c>
      <c r="AU16" s="14">
        <v>3.7000000000000002E-3</v>
      </c>
      <c r="AV16" s="14">
        <v>30.282699999999998</v>
      </c>
      <c r="AW16" s="14">
        <v>9.5699999999999993E-2</v>
      </c>
      <c r="AX16" s="14">
        <v>0.39029999999999998</v>
      </c>
      <c r="AY16" s="14">
        <v>1.1999999999999999E-3</v>
      </c>
      <c r="AZ16" s="14">
        <v>6.1896340633927335E-2</v>
      </c>
      <c r="BA16" s="14">
        <v>1.2817733990147784</v>
      </c>
      <c r="BB16" s="14">
        <v>0.12348877374784109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0.30160624999999996</v>
      </c>
      <c r="BH16" s="16">
        <f>DSTDEV(PlotSort,"PhxRed",$BI$31:$BI$32)/SQRT($BF16)</f>
        <v>3.4858101491379795E-3</v>
      </c>
      <c r="BI16" s="16">
        <f>DAVERAGE(PlotSort,"PhxRedEdge",$BI$31:$BI$32)</f>
        <v>0.34054999999999996</v>
      </c>
      <c r="BJ16" s="16">
        <f>DSTDEV(PlotSort,"PhxRedEdge",$BI$31:$BI$32)/SQRT($BF16)</f>
        <v>2.8107086888066726E-3</v>
      </c>
      <c r="BK16" s="16">
        <f>DAVERAGE(PlotSort,"TMRed",$BI$31:$BI$32)</f>
        <v>0.2976375</v>
      </c>
      <c r="BL16" s="16">
        <f>DSTDEV(PlotSort,"TMRed",$BI$31:$BI$32)/SQRT($BF16)</f>
        <v>3.4854205269952729E-3</v>
      </c>
      <c r="BM16" s="16">
        <f>DAVERAGE(PlotSort,"TMNIR",$BI$31:$BI$32)</f>
        <v>0.38375625000000002</v>
      </c>
      <c r="BN16" s="16">
        <f>DSTDEV(PlotSort,"TMNIR",$BI$31:$BI$32)/SQRT($BF16)</f>
        <v>2.6771248375511611E-3</v>
      </c>
      <c r="BO16" s="16">
        <f>DAVERAGE(PlotSort,"NRR",$BI$31:$BI$32)</f>
        <v>5.9723303841783273E-2</v>
      </c>
      <c r="BP16" s="16">
        <f>DSTDEV(PlotSort,"NRR",$BI$31:$BI$32)/SQRT($BF16)</f>
        <v>1.6691968071642497E-3</v>
      </c>
      <c r="BQ16" s="16">
        <f>DAVERAGE(PlotSort,"rvi",$BI$31:$BI$32)</f>
        <v>1.2909300199485614</v>
      </c>
      <c r="BR16" s="16">
        <f>DSTDEV(PlotSort,"rvi",$BI$31:$BI$32)/SQRT($BF16)</f>
        <v>1.1165030011143402E-2</v>
      </c>
      <c r="BS16" s="17">
        <f>DAVERAGE(PlotSort,"ndvi",$BI$31:$BI$32)</f>
        <v>0.12668720663417343</v>
      </c>
      <c r="BT16" s="16">
        <f>DSTDEV(PlotSort,"ndvi",$BI$31:$BI$32)/SQRT($BF16)</f>
        <v>4.1716969037902873E-3</v>
      </c>
    </row>
    <row r="17" spans="2:72" ht="13.5" customHeight="1" x14ac:dyDescent="0.2">
      <c r="B17" s="12">
        <v>148</v>
      </c>
      <c r="C17" s="12">
        <v>8.9139999999999997</v>
      </c>
      <c r="D17" s="12">
        <v>148.37142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26.7</v>
      </c>
      <c r="Q17" s="12">
        <v>0.91</v>
      </c>
      <c r="R17" s="12">
        <v>2.59</v>
      </c>
      <c r="S17" s="12">
        <v>47.65</v>
      </c>
      <c r="T17" s="12">
        <v>90.14</v>
      </c>
      <c r="U17" s="12">
        <v>2</v>
      </c>
      <c r="V17" s="12">
        <v>0</v>
      </c>
      <c r="W17" s="12">
        <v>1</v>
      </c>
      <c r="X17" s="12">
        <v>1</v>
      </c>
      <c r="Y17" s="12">
        <v>0.1</v>
      </c>
      <c r="Z17" s="12">
        <v>1</v>
      </c>
      <c r="AA17" s="12">
        <v>45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8.8932000000000002</v>
      </c>
      <c r="AK17" s="12">
        <v>0.10539999999999999</v>
      </c>
      <c r="AL17" s="14">
        <v>0.30919999999999997</v>
      </c>
      <c r="AM17" s="14">
        <v>3.7000000000000002E-3</v>
      </c>
      <c r="AN17" s="14">
        <v>4.0631000000000004</v>
      </c>
      <c r="AO17" s="14">
        <v>5.8099999999999999E-2</v>
      </c>
      <c r="AP17" s="14">
        <v>0.34689999999999999</v>
      </c>
      <c r="AQ17" s="14">
        <v>5.0000000000000001E-3</v>
      </c>
      <c r="AR17" s="14">
        <v>16.592199999999998</v>
      </c>
      <c r="AS17" s="14">
        <v>0.16089999999999999</v>
      </c>
      <c r="AT17" s="14">
        <v>0.30499999999999999</v>
      </c>
      <c r="AU17" s="14">
        <v>3.0000000000000001E-3</v>
      </c>
      <c r="AV17" s="14">
        <v>30.2182</v>
      </c>
      <c r="AW17" s="14">
        <v>0.16020000000000001</v>
      </c>
      <c r="AX17" s="14">
        <v>0.3901</v>
      </c>
      <c r="AY17" s="14">
        <v>2.0999999999999999E-3</v>
      </c>
      <c r="AZ17" s="14">
        <v>5.8616010854816845E-2</v>
      </c>
      <c r="BA17" s="14">
        <v>1.2790163934426231</v>
      </c>
      <c r="BB17" s="14">
        <v>0.12242842756437923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0.2975875</v>
      </c>
      <c r="BH17" s="16">
        <f>DSTDEV(PlotSort,"PhxRed",$BJ$31:$BJ$32)/SQRT($BF17)</f>
        <v>2.5164906119435446E-3</v>
      </c>
      <c r="BI17" s="16">
        <f>DAVERAGE(PlotSort,"PhxRedEdge",$BJ$31:$BJ$32)</f>
        <v>0.33919999999999995</v>
      </c>
      <c r="BJ17" s="16">
        <f>DSTDEV(PlotSort,"PhxRedEdge",$BJ$31:$BJ$32)/SQRT($BF17)</f>
        <v>2.0223583592759559E-3</v>
      </c>
      <c r="BK17" s="16">
        <f>DAVERAGE(PlotSort,"TMRed",$BJ$31:$BJ$32)</f>
        <v>0.29275624999999994</v>
      </c>
      <c r="BL17" s="16">
        <f>DSTDEV(PlotSort,"TMRed",$BJ$31:$BJ$32)/SQRT($BF17)</f>
        <v>2.2390022889671188E-3</v>
      </c>
      <c r="BM17" s="16">
        <f>DAVERAGE(PlotSort,"TMNIR",$BJ$31:$BJ$32)</f>
        <v>0.38236874999999992</v>
      </c>
      <c r="BN17" s="16">
        <f>DSTDEV(PlotSort,"TMNIR",$BJ$31:$BJ$32)/SQRT($BF17)</f>
        <v>2.1432019464654598E-3</v>
      </c>
      <c r="BO17" s="16">
        <f>DAVERAGE(PlotSort,"NRR",$BJ$31:$BJ$32)</f>
        <v>5.9843851197091569E-2</v>
      </c>
      <c r="BP17" s="16">
        <f>DSTDEV(PlotSort,"NRR",$BJ$31:$BJ$32)/SQRT($BF17)</f>
        <v>1.5969464278633306E-3</v>
      </c>
      <c r="BQ17" s="16">
        <f>DAVERAGE(PlotSort,"rvi",$BJ$31:$BJ$32)</f>
        <v>1.3072109728139101</v>
      </c>
      <c r="BR17" s="16">
        <f>DSTDEV(PlotSort,"rvi",$BJ$31:$BJ$32)/SQRT($BF17)</f>
        <v>1.046773531532519E-2</v>
      </c>
      <c r="BS17" s="17">
        <f>DAVERAGE(PlotSort,"ndvi",$BJ$31:$BJ$32)</f>
        <v>0.13282475057544163</v>
      </c>
      <c r="BT17" s="16">
        <f>DSTDEV(PlotSort,"ndvi",$BJ$31:$BJ$32)/SQRT($BF17)</f>
        <v>3.8540205672832795E-3</v>
      </c>
    </row>
    <row r="18" spans="2:72" ht="13.5" customHeight="1" x14ac:dyDescent="0.2">
      <c r="B18" s="12">
        <v>148</v>
      </c>
      <c r="C18" s="12">
        <v>8.9920000000000009</v>
      </c>
      <c r="D18" s="12">
        <v>148.37467000000001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26.7</v>
      </c>
      <c r="Q18" s="12">
        <v>0.91</v>
      </c>
      <c r="R18" s="12">
        <v>2.59</v>
      </c>
      <c r="S18" s="12">
        <v>46.66</v>
      </c>
      <c r="T18" s="12">
        <v>90.78</v>
      </c>
      <c r="U18" s="12">
        <v>2</v>
      </c>
      <c r="V18" s="12">
        <v>0</v>
      </c>
      <c r="W18" s="12">
        <v>1</v>
      </c>
      <c r="X18" s="12">
        <v>1</v>
      </c>
      <c r="Y18" s="12">
        <v>0.1</v>
      </c>
      <c r="Z18" s="12">
        <v>1</v>
      </c>
      <c r="AA18" s="12">
        <v>45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7.843</v>
      </c>
      <c r="AK18" s="12">
        <v>9.2399999999999996E-2</v>
      </c>
      <c r="AL18" s="14">
        <v>0.26679999999999998</v>
      </c>
      <c r="AM18" s="14">
        <v>3.0999999999999999E-3</v>
      </c>
      <c r="AN18" s="14">
        <v>3.8094999999999999</v>
      </c>
      <c r="AO18" s="14">
        <v>4.5900000000000003E-2</v>
      </c>
      <c r="AP18" s="14">
        <v>0.318</v>
      </c>
      <c r="AQ18" s="14">
        <v>3.8E-3</v>
      </c>
      <c r="AR18" s="14">
        <v>14.652699999999999</v>
      </c>
      <c r="AS18" s="14">
        <v>0.20610000000000001</v>
      </c>
      <c r="AT18" s="14">
        <v>0.26350000000000001</v>
      </c>
      <c r="AU18" s="14">
        <v>3.7000000000000002E-3</v>
      </c>
      <c r="AV18" s="14">
        <v>29.107500000000002</v>
      </c>
      <c r="AW18" s="14">
        <v>0.23499999999999999</v>
      </c>
      <c r="AX18" s="14">
        <v>0.36969999999999997</v>
      </c>
      <c r="AY18" s="14">
        <v>3.0000000000000001E-3</v>
      </c>
      <c r="AZ18" s="14">
        <v>7.517812999854584E-2</v>
      </c>
      <c r="BA18" s="14">
        <v>1.4030360531309296</v>
      </c>
      <c r="BB18" s="14">
        <v>0.16771951989892603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0.29510000000000003</v>
      </c>
      <c r="BH18" s="16">
        <f>DSTDEV(PlotSort,"PhxRed",$BH$35:$BH$36)/SQRT($BF18)</f>
        <v>3.3629104458291277E-3</v>
      </c>
      <c r="BI18" s="16">
        <f>DAVERAGE(PlotSort,"PhxRedEdge",$BH$35:$BH$36)</f>
        <v>0.33448124999999995</v>
      </c>
      <c r="BJ18" s="16">
        <f>DSTDEV(PlotSort,"PhxRedEdge",$BH$35:$BH$36)/SQRT($BF18)</f>
        <v>2.4242218467995041E-3</v>
      </c>
      <c r="BK18" s="16">
        <f>DAVERAGE(PlotSort,"TMRed",$BH$35:$BH$36)</f>
        <v>0.29075000000000006</v>
      </c>
      <c r="BL18" s="16">
        <f>DSTDEV(PlotSort,"TMRed",$BH$35:$BH$36)/SQRT($BF18)</f>
        <v>3.1290839980202927E-3</v>
      </c>
      <c r="BM18" s="16">
        <f>DAVERAGE(PlotSort,"TMNIR",$BH$35:$BH$36)</f>
        <v>0.37713749999999996</v>
      </c>
      <c r="BN18" s="16">
        <f>DSTDEV(PlotSort,"TMNIR",$BH$35:$BH$36)/SQRT($BF18)</f>
        <v>2.0971384273178852E-3</v>
      </c>
      <c r="BO18" s="16">
        <f>DAVERAGE(PlotSort,"NRR",$BH$35:$BH$36)</f>
        <v>6.0019555260884948E-2</v>
      </c>
      <c r="BP18" s="16">
        <f>DSTDEV(PlotSort,"NRR",$BH$35:$BH$36)/SQRT($BF18)</f>
        <v>2.103707858901736E-3</v>
      </c>
      <c r="BQ18" s="16">
        <f>DAVERAGE(PlotSort,"rvi",$BH$35:$BH$36)</f>
        <v>1.2989460889404159</v>
      </c>
      <c r="BR18" s="16">
        <f>DSTDEV(PlotSort,"rvi",$BH$35:$BH$36)/SQRT($BF18)</f>
        <v>1.3204334808672774E-2</v>
      </c>
      <c r="BS18" s="17">
        <f>DAVERAGE(PlotSort,"ndvi",$BH$35:$BH$36)</f>
        <v>0.12961721116174696</v>
      </c>
      <c r="BT18" s="16">
        <f>DSTDEV(PlotSort,"ndvi",$BH$35:$BH$36)/SQRT($BF18)</f>
        <v>4.8637093754589772E-3</v>
      </c>
    </row>
    <row r="19" spans="2:72" ht="13.5" customHeight="1" x14ac:dyDescent="0.2">
      <c r="B19" s="12">
        <v>148</v>
      </c>
      <c r="C19" s="12">
        <v>8.9990000000000006</v>
      </c>
      <c r="D19" s="12">
        <v>148.37495999999999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26.7</v>
      </c>
      <c r="Q19" s="12">
        <v>0.91</v>
      </c>
      <c r="R19" s="12">
        <v>2.59</v>
      </c>
      <c r="S19" s="12">
        <v>46.58</v>
      </c>
      <c r="T19" s="12">
        <v>90.84</v>
      </c>
      <c r="U19" s="12">
        <v>2</v>
      </c>
      <c r="V19" s="12">
        <v>0</v>
      </c>
      <c r="W19" s="12">
        <v>1</v>
      </c>
      <c r="X19" s="12">
        <v>1</v>
      </c>
      <c r="Y19" s="12">
        <v>0.1</v>
      </c>
      <c r="Z19" s="12">
        <v>1</v>
      </c>
      <c r="AA19" s="12">
        <v>45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8.6653000000000002</v>
      </c>
      <c r="AK19" s="12">
        <v>2.01E-2</v>
      </c>
      <c r="AL19" s="14">
        <v>0.29420000000000002</v>
      </c>
      <c r="AM19" s="14">
        <v>6.9999999999999999E-4</v>
      </c>
      <c r="AN19" s="14">
        <v>3.9925000000000002</v>
      </c>
      <c r="AO19" s="14">
        <v>1.5299999999999999E-2</v>
      </c>
      <c r="AP19" s="14">
        <v>0.33260000000000001</v>
      </c>
      <c r="AQ19" s="14">
        <v>1.2999999999999999E-3</v>
      </c>
      <c r="AR19" s="14">
        <v>16.3307</v>
      </c>
      <c r="AS19" s="14">
        <v>4.5100000000000001E-2</v>
      </c>
      <c r="AT19" s="14">
        <v>0.29310000000000003</v>
      </c>
      <c r="AU19" s="14">
        <v>8.0000000000000004E-4</v>
      </c>
      <c r="AV19" s="14">
        <v>29.8064</v>
      </c>
      <c r="AW19" s="14">
        <v>6.8599999999999994E-2</v>
      </c>
      <c r="AX19" s="14">
        <v>0.378</v>
      </c>
      <c r="AY19" s="14">
        <v>8.9999999999999998E-4</v>
      </c>
      <c r="AZ19" s="14">
        <v>6.3889670700816206E-2</v>
      </c>
      <c r="BA19" s="14">
        <v>1.2896622313203683</v>
      </c>
      <c r="BB19" s="14">
        <v>0.12650871703173888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0.30409375</v>
      </c>
      <c r="BH19" s="16">
        <f>DSTDEV(PlotSort,"PhxRed",$BI$35:$BI$36)/SQRT($BF19)</f>
        <v>2.5689892427113569E-3</v>
      </c>
      <c r="BI19" s="16">
        <f>DAVERAGE(PlotSort,"PhxRedEdge",$BI$35:$BI$36)</f>
        <v>0.34526875000000001</v>
      </c>
      <c r="BJ19" s="16">
        <f>DSTDEV(PlotSort,"PhxRedEdge",$BI$35:$BI$36)/SQRT($BF19)</f>
        <v>1.8213712496815873E-3</v>
      </c>
      <c r="BK19" s="16">
        <f>DAVERAGE(PlotSort,"TMRed",$BI$35:$BI$36)</f>
        <v>0.29964374999999993</v>
      </c>
      <c r="BL19" s="16">
        <f>DSTDEV(PlotSort,"TMRed",$BI$35:$BI$36)/SQRT($BF19)</f>
        <v>2.6040348299962005E-3</v>
      </c>
      <c r="BM19" s="16">
        <f>DAVERAGE(PlotSort,"TMNIR",$BI$35:$BI$36)</f>
        <v>0.38898749999999999</v>
      </c>
      <c r="BN19" s="16">
        <f>DSTDEV(PlotSort,"TMNIR",$BI$35:$BI$36)/SQRT($BF19)</f>
        <v>1.9733405475656418E-3</v>
      </c>
      <c r="BO19" s="16">
        <f>DAVERAGE(PlotSort,"NRR",$BI$35:$BI$36)</f>
        <v>5.9547599777989901E-2</v>
      </c>
      <c r="BP19" s="16">
        <f>DSTDEV(PlotSort,"NRR",$BI$35:$BI$36)/SQRT($BF19)</f>
        <v>1.2415668522108563E-3</v>
      </c>
      <c r="BQ19" s="16">
        <f>DAVERAGE(PlotSort,"rvi",$BI$35:$BI$36)</f>
        <v>1.2991949038220558</v>
      </c>
      <c r="BR19" s="16">
        <f>DSTDEV(PlotSort,"rvi",$BI$35:$BI$36)/SQRT($BF19)</f>
        <v>9.8032583670830519E-3</v>
      </c>
      <c r="BS19" s="17">
        <f>DAVERAGE(PlotSort,"ndvi",$BI$35:$BI$36)</f>
        <v>0.12989474604786808</v>
      </c>
      <c r="BT19" s="16">
        <f>DSTDEV(PlotSort,"ndvi",$BI$35:$BI$36)/SQRT($BF19)</f>
        <v>3.6833829561607316E-3</v>
      </c>
    </row>
    <row r="20" spans="2:72" ht="13.5" customHeight="1" x14ac:dyDescent="0.2">
      <c r="B20" s="12">
        <v>148</v>
      </c>
      <c r="C20" s="12">
        <v>9.0079999999999991</v>
      </c>
      <c r="D20" s="12">
        <v>148.37532999999999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26.7</v>
      </c>
      <c r="Q20" s="12">
        <v>0.91</v>
      </c>
      <c r="R20" s="12">
        <v>2.59</v>
      </c>
      <c r="S20" s="12">
        <v>46.46</v>
      </c>
      <c r="T20" s="12">
        <v>90.92</v>
      </c>
      <c r="U20" s="12">
        <v>2</v>
      </c>
      <c r="V20" s="12">
        <v>0</v>
      </c>
      <c r="W20" s="12">
        <v>1</v>
      </c>
      <c r="X20" s="12">
        <v>1</v>
      </c>
      <c r="Y20" s="12">
        <v>0.1</v>
      </c>
      <c r="Z20" s="12">
        <v>1</v>
      </c>
      <c r="AA20" s="12">
        <v>45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8.6611999999999991</v>
      </c>
      <c r="AK20" s="12">
        <v>9.7199999999999995E-2</v>
      </c>
      <c r="AL20" s="14">
        <v>0.29339999999999999</v>
      </c>
      <c r="AM20" s="14">
        <v>3.3E-3</v>
      </c>
      <c r="AN20" s="14">
        <v>4.0255000000000001</v>
      </c>
      <c r="AO20" s="14">
        <v>1.38E-2</v>
      </c>
      <c r="AP20" s="14">
        <v>0.33450000000000002</v>
      </c>
      <c r="AQ20" s="14">
        <v>1.1000000000000001E-3</v>
      </c>
      <c r="AR20" s="14">
        <v>16.149699999999999</v>
      </c>
      <c r="AS20" s="14">
        <v>5.3600000000000002E-2</v>
      </c>
      <c r="AT20" s="14">
        <v>0.28910000000000002</v>
      </c>
      <c r="AU20" s="14">
        <v>1E-3</v>
      </c>
      <c r="AV20" s="14">
        <v>29.893799999999999</v>
      </c>
      <c r="AW20" s="14">
        <v>0.41810000000000003</v>
      </c>
      <c r="AX20" s="14">
        <v>0.37840000000000001</v>
      </c>
      <c r="AY20" s="14">
        <v>5.3E-3</v>
      </c>
      <c r="AZ20" s="14">
        <v>6.1579464160471296E-2</v>
      </c>
      <c r="BA20" s="14">
        <v>1.3088896575579383</v>
      </c>
      <c r="BB20" s="14">
        <v>0.13378277153558052</v>
      </c>
      <c r="BC20" s="15"/>
    </row>
    <row r="21" spans="2:72" ht="13.5" customHeight="1" x14ac:dyDescent="0.2">
      <c r="B21" s="12">
        <v>148</v>
      </c>
      <c r="C21" s="12">
        <v>9.02</v>
      </c>
      <c r="D21" s="12">
        <v>148.37583000000001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26.7</v>
      </c>
      <c r="Q21" s="12">
        <v>0.91</v>
      </c>
      <c r="R21" s="12">
        <v>2.59</v>
      </c>
      <c r="S21" s="12">
        <v>46.31</v>
      </c>
      <c r="T21" s="12">
        <v>91.02</v>
      </c>
      <c r="U21" s="12">
        <v>2</v>
      </c>
      <c r="V21" s="12">
        <v>0</v>
      </c>
      <c r="W21" s="12">
        <v>1</v>
      </c>
      <c r="X21" s="12">
        <v>1</v>
      </c>
      <c r="Y21" s="12">
        <v>0.1</v>
      </c>
      <c r="Z21" s="12">
        <v>1</v>
      </c>
      <c r="AA21" s="12">
        <v>45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8.0260999999999996</v>
      </c>
      <c r="AK21" s="12">
        <v>0.43719999999999998</v>
      </c>
      <c r="AL21" s="14">
        <v>0.27100000000000002</v>
      </c>
      <c r="AM21" s="14">
        <v>1.4800000000000001E-2</v>
      </c>
      <c r="AN21" s="14">
        <v>3.9584000000000001</v>
      </c>
      <c r="AO21" s="14">
        <v>4.1000000000000003E-3</v>
      </c>
      <c r="AP21" s="14">
        <v>0.32779999999999998</v>
      </c>
      <c r="AQ21" s="14">
        <v>2.9999999999999997E-4</v>
      </c>
      <c r="AR21" s="14">
        <v>15.076000000000001</v>
      </c>
      <c r="AS21" s="14">
        <v>0.46400000000000002</v>
      </c>
      <c r="AT21" s="14">
        <v>0.26900000000000002</v>
      </c>
      <c r="AU21" s="14">
        <v>8.3000000000000001E-3</v>
      </c>
      <c r="AV21" s="14">
        <v>30.343</v>
      </c>
      <c r="AW21" s="14">
        <v>0.71760000000000002</v>
      </c>
      <c r="AX21" s="14">
        <v>0.3831</v>
      </c>
      <c r="AY21" s="14">
        <v>9.1000000000000004E-3</v>
      </c>
      <c r="AZ21" s="14">
        <v>7.7788718525812373E-2</v>
      </c>
      <c r="BA21" s="14">
        <v>1.4241635687732341</v>
      </c>
      <c r="BB21" s="14">
        <v>0.17497316362521081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0.24440000000000001</v>
      </c>
      <c r="BH21" s="21">
        <v>0</v>
      </c>
      <c r="BI21" s="20">
        <f>AVERAGE(AP50)</f>
        <v>0.26590000000000003</v>
      </c>
      <c r="BJ21" s="21">
        <v>0</v>
      </c>
      <c r="BK21" s="20">
        <f>AVERAGE(AT50)</f>
        <v>0.24329999999999999</v>
      </c>
      <c r="BL21" s="21">
        <v>0</v>
      </c>
      <c r="BM21" s="20">
        <f>AVERAGE(AX50)</f>
        <v>0.30659999999999998</v>
      </c>
      <c r="BN21" s="21">
        <v>0</v>
      </c>
      <c r="BO21" s="20">
        <f>AVERAGE(AZ50)</f>
        <v>7.1091703056768485E-2</v>
      </c>
      <c r="BP21" s="21">
        <v>0</v>
      </c>
      <c r="BQ21" s="20">
        <f>AVERAGE(BA50)</f>
        <v>1.2601726263871764</v>
      </c>
      <c r="BR21" s="21">
        <v>0</v>
      </c>
      <c r="BS21" s="22">
        <f>AVERAGE(BB50)</f>
        <v>0.11511183851609384</v>
      </c>
      <c r="BT21" s="21">
        <v>0</v>
      </c>
    </row>
    <row r="22" spans="2:72" ht="13.5" customHeight="1" x14ac:dyDescent="0.2">
      <c r="B22" s="12">
        <v>148</v>
      </c>
      <c r="C22" s="12">
        <v>9.0280000000000005</v>
      </c>
      <c r="D22" s="12">
        <v>148.37617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26.7</v>
      </c>
      <c r="Q22" s="12">
        <v>0.91</v>
      </c>
      <c r="R22" s="12">
        <v>2.59</v>
      </c>
      <c r="S22" s="12">
        <v>46.21</v>
      </c>
      <c r="T22" s="12">
        <v>91.08</v>
      </c>
      <c r="U22" s="12">
        <v>2</v>
      </c>
      <c r="V22" s="12">
        <v>0</v>
      </c>
      <c r="W22" s="12">
        <v>1</v>
      </c>
      <c r="X22" s="12">
        <v>1</v>
      </c>
      <c r="Y22" s="12">
        <v>0.1</v>
      </c>
      <c r="Z22" s="12">
        <v>1</v>
      </c>
      <c r="AA22" s="12">
        <v>45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8.4695999999999998</v>
      </c>
      <c r="AK22" s="12">
        <v>9.8699999999999996E-2</v>
      </c>
      <c r="AL22" s="14">
        <v>0.2853</v>
      </c>
      <c r="AM22" s="14">
        <v>3.3E-3</v>
      </c>
      <c r="AN22" s="14">
        <v>3.8668</v>
      </c>
      <c r="AO22" s="14">
        <v>4.9399999999999999E-2</v>
      </c>
      <c r="AP22" s="14">
        <v>0.31950000000000001</v>
      </c>
      <c r="AQ22" s="14">
        <v>4.1000000000000003E-3</v>
      </c>
      <c r="AR22" s="14">
        <v>15.9145</v>
      </c>
      <c r="AS22" s="14">
        <v>0.19309999999999999</v>
      </c>
      <c r="AT22" s="14">
        <v>0.28339999999999999</v>
      </c>
      <c r="AU22" s="14">
        <v>3.3999999999999998E-3</v>
      </c>
      <c r="AV22" s="14">
        <v>28.645800000000001</v>
      </c>
      <c r="AW22" s="14">
        <v>0.30990000000000001</v>
      </c>
      <c r="AX22" s="14">
        <v>0.36109999999999998</v>
      </c>
      <c r="AY22" s="14">
        <v>3.8999999999999998E-3</v>
      </c>
      <c r="AZ22" s="14">
        <v>6.1122538936232693E-2</v>
      </c>
      <c r="BA22" s="14">
        <v>1.2741707833450953</v>
      </c>
      <c r="BB22" s="14">
        <v>0.12055857253685026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0.2928</v>
      </c>
      <c r="BH22" s="21">
        <v>0</v>
      </c>
      <c r="BI22" s="20">
        <f>AVERAGE(AP48)</f>
        <v>0.31590000000000001</v>
      </c>
      <c r="BJ22" s="21">
        <v>0</v>
      </c>
      <c r="BK22" s="20">
        <f>AVERAGE(AT48)</f>
        <v>0.2863</v>
      </c>
      <c r="BL22" s="21">
        <v>0</v>
      </c>
      <c r="BM22" s="20">
        <f>AVERAGE(AX48)</f>
        <v>0.34849999999999998</v>
      </c>
      <c r="BN22" s="21">
        <v>0</v>
      </c>
      <c r="BO22" s="20">
        <f>AVERAGE(AZ48)</f>
        <v>4.9066827212522521E-2</v>
      </c>
      <c r="BP22" s="21">
        <v>0</v>
      </c>
      <c r="BQ22" s="20">
        <f>AVERAGE(BA48)</f>
        <v>1.2172546280125742</v>
      </c>
      <c r="BR22" s="21">
        <v>0</v>
      </c>
      <c r="BS22" s="22">
        <f>AVERAGE(BB48)</f>
        <v>9.7983616887208524E-2</v>
      </c>
      <c r="BT22" s="21">
        <v>0</v>
      </c>
    </row>
    <row r="23" spans="2:72" ht="13.5" customHeight="1" x14ac:dyDescent="0.2">
      <c r="B23" s="12">
        <v>148</v>
      </c>
      <c r="C23" s="12">
        <v>9.0359999999999996</v>
      </c>
      <c r="D23" s="12">
        <v>148.37649999999999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26.7</v>
      </c>
      <c r="Q23" s="12">
        <v>0.91</v>
      </c>
      <c r="R23" s="12">
        <v>2.59</v>
      </c>
      <c r="S23" s="12">
        <v>46.11</v>
      </c>
      <c r="T23" s="12">
        <v>91.15</v>
      </c>
      <c r="U23" s="12">
        <v>2</v>
      </c>
      <c r="V23" s="12">
        <v>0</v>
      </c>
      <c r="W23" s="12">
        <v>1</v>
      </c>
      <c r="X23" s="12">
        <v>1</v>
      </c>
      <c r="Y23" s="12">
        <v>0.1</v>
      </c>
      <c r="Z23" s="12">
        <v>1</v>
      </c>
      <c r="AA23" s="12">
        <v>45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8.7423999999999999</v>
      </c>
      <c r="AK23" s="12">
        <v>6.8699999999999997E-2</v>
      </c>
      <c r="AL23" s="14">
        <v>0.29389999999999999</v>
      </c>
      <c r="AM23" s="14">
        <v>2.3E-3</v>
      </c>
      <c r="AN23" s="14">
        <v>3.8952</v>
      </c>
      <c r="AO23" s="14">
        <v>2.2000000000000001E-3</v>
      </c>
      <c r="AP23" s="14">
        <v>0.3211</v>
      </c>
      <c r="AQ23" s="14">
        <v>2.0000000000000001E-4</v>
      </c>
      <c r="AR23" s="14">
        <v>16.315100000000001</v>
      </c>
      <c r="AS23" s="14">
        <v>8.8999999999999999E-3</v>
      </c>
      <c r="AT23" s="14">
        <v>0.28989999999999999</v>
      </c>
      <c r="AU23" s="14">
        <v>2.0000000000000001E-4</v>
      </c>
      <c r="AV23" s="14">
        <v>28.741399999999999</v>
      </c>
      <c r="AW23" s="14">
        <v>0.19339999999999999</v>
      </c>
      <c r="AX23" s="14">
        <v>0.36170000000000002</v>
      </c>
      <c r="AY23" s="14">
        <v>2.3999999999999998E-3</v>
      </c>
      <c r="AZ23" s="14">
        <v>5.9461042765084973E-2</v>
      </c>
      <c r="BA23" s="14">
        <v>1.2476716109003105</v>
      </c>
      <c r="BB23" s="14">
        <v>0.11019030079803566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0.1767</v>
      </c>
      <c r="BH23" s="21">
        <v>0</v>
      </c>
      <c r="BI23" s="20">
        <f>AVERAGE(AP46)</f>
        <v>0.1978</v>
      </c>
      <c r="BJ23" s="21">
        <v>0</v>
      </c>
      <c r="BK23" s="20">
        <f>AVERAGE(AT46)</f>
        <v>0.17430000000000001</v>
      </c>
      <c r="BL23" s="21">
        <v>0</v>
      </c>
      <c r="BM23" s="20">
        <f>AVERAGE(AX46)</f>
        <v>0.22370000000000001</v>
      </c>
      <c r="BN23" s="21">
        <v>0</v>
      </c>
      <c r="BO23" s="20">
        <f>AVERAGE(AZ46)</f>
        <v>6.1447212336892071E-2</v>
      </c>
      <c r="BP23" s="21">
        <v>0</v>
      </c>
      <c r="BQ23" s="20">
        <f>AVERAGE(BA46)</f>
        <v>1.2834193918531267</v>
      </c>
      <c r="BR23" s="21">
        <v>0</v>
      </c>
      <c r="BS23" s="22">
        <f>AVERAGE(BB46)</f>
        <v>0.12412060301507537</v>
      </c>
      <c r="BT23" s="21">
        <v>0</v>
      </c>
    </row>
    <row r="24" spans="2:72" ht="13.5" customHeight="1" x14ac:dyDescent="0.2">
      <c r="B24" s="12">
        <v>148</v>
      </c>
      <c r="C24" s="12">
        <v>9.0449999999999999</v>
      </c>
      <c r="D24" s="12">
        <v>148.37688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26.7</v>
      </c>
      <c r="Q24" s="12">
        <v>0.91</v>
      </c>
      <c r="R24" s="12">
        <v>2.59</v>
      </c>
      <c r="S24" s="12">
        <v>46</v>
      </c>
      <c r="T24" s="12">
        <v>91.23</v>
      </c>
      <c r="U24" s="12">
        <v>2</v>
      </c>
      <c r="V24" s="12">
        <v>0</v>
      </c>
      <c r="W24" s="12">
        <v>1</v>
      </c>
      <c r="X24" s="12">
        <v>1</v>
      </c>
      <c r="Y24" s="12">
        <v>0.1</v>
      </c>
      <c r="Z24" s="12">
        <v>1</v>
      </c>
      <c r="AA24" s="12">
        <v>45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8.8293999999999997</v>
      </c>
      <c r="AK24" s="12">
        <v>6.54E-2</v>
      </c>
      <c r="AL24" s="14">
        <v>0.29609999999999997</v>
      </c>
      <c r="AM24" s="14">
        <v>2.2000000000000001E-3</v>
      </c>
      <c r="AN24" s="14">
        <v>4.0221999999999998</v>
      </c>
      <c r="AO24" s="14">
        <v>1.9400000000000001E-2</v>
      </c>
      <c r="AP24" s="14">
        <v>0.33079999999999998</v>
      </c>
      <c r="AQ24" s="14">
        <v>1.6000000000000001E-3</v>
      </c>
      <c r="AR24" s="14">
        <v>16.530999999999999</v>
      </c>
      <c r="AS24" s="14">
        <v>0.1462</v>
      </c>
      <c r="AT24" s="14">
        <v>0.29299999999999998</v>
      </c>
      <c r="AU24" s="14">
        <v>2.5999999999999999E-3</v>
      </c>
      <c r="AV24" s="14">
        <v>29.8584</v>
      </c>
      <c r="AW24" s="14">
        <v>0.13730000000000001</v>
      </c>
      <c r="AX24" s="14">
        <v>0.37509999999999999</v>
      </c>
      <c r="AY24" s="14">
        <v>1.6999999999999999E-3</v>
      </c>
      <c r="AZ24" s="14">
        <v>6.2756764414222982E-2</v>
      </c>
      <c r="BA24" s="14">
        <v>1.2802047781569965</v>
      </c>
      <c r="BB24" s="14">
        <v>0.12288579553958991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0.73</v>
      </c>
      <c r="BH24" s="26">
        <v>0</v>
      </c>
      <c r="BI24" s="25">
        <f>AVERAGE(AP51)</f>
        <v>0.71150000000000002</v>
      </c>
      <c r="BJ24" s="26">
        <v>0</v>
      </c>
      <c r="BK24" s="25">
        <f>AVERAGE(AT51)</f>
        <v>0.72740000000000005</v>
      </c>
      <c r="BL24" s="26">
        <v>0</v>
      </c>
      <c r="BM24" s="25">
        <f>AVERAGE(AX51)</f>
        <v>0.68659999999999999</v>
      </c>
      <c r="BN24" s="26">
        <v>0</v>
      </c>
      <c r="BO24" s="25">
        <f>AVERAGE(AZ51)</f>
        <v>-1.7809884843716497E-2</v>
      </c>
      <c r="BP24" s="26">
        <v>0</v>
      </c>
      <c r="BQ24" s="25">
        <f>AVERAGE(BA51)</f>
        <v>0.94390981578223798</v>
      </c>
      <c r="BR24" s="26">
        <v>0</v>
      </c>
      <c r="BS24" s="25">
        <f>AVERAGE(BB51)</f>
        <v>-2.8854314002828892E-2</v>
      </c>
      <c r="BT24" s="26">
        <v>0</v>
      </c>
    </row>
    <row r="25" spans="2:72" ht="13.5" customHeight="1" x14ac:dyDescent="0.2">
      <c r="B25" s="12">
        <v>148</v>
      </c>
      <c r="C25" s="12">
        <v>9.0559999999999992</v>
      </c>
      <c r="D25" s="12">
        <v>148.37733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26.7</v>
      </c>
      <c r="Q25" s="12">
        <v>0.91</v>
      </c>
      <c r="R25" s="12">
        <v>2.59</v>
      </c>
      <c r="S25" s="12">
        <v>45.86</v>
      </c>
      <c r="T25" s="12">
        <v>91.32</v>
      </c>
      <c r="U25" s="12">
        <v>2</v>
      </c>
      <c r="V25" s="12">
        <v>0</v>
      </c>
      <c r="W25" s="12">
        <v>1</v>
      </c>
      <c r="X25" s="12">
        <v>1</v>
      </c>
      <c r="Y25" s="12">
        <v>0.1</v>
      </c>
      <c r="Z25" s="12">
        <v>1</v>
      </c>
      <c r="AA25" s="12">
        <v>45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9.1020000000000003</v>
      </c>
      <c r="AK25" s="12">
        <v>0.32769999999999999</v>
      </c>
      <c r="AL25" s="14">
        <v>0.30430000000000001</v>
      </c>
      <c r="AM25" s="14">
        <v>1.0999999999999999E-2</v>
      </c>
      <c r="AN25" s="14">
        <v>4.0682999999999998</v>
      </c>
      <c r="AO25" s="14">
        <v>0.14180000000000001</v>
      </c>
      <c r="AP25" s="14">
        <v>0.33350000000000002</v>
      </c>
      <c r="AQ25" s="14">
        <v>1.1599999999999999E-2</v>
      </c>
      <c r="AR25" s="14">
        <v>17.0276</v>
      </c>
      <c r="AS25" s="14">
        <v>0.62490000000000001</v>
      </c>
      <c r="AT25" s="14">
        <v>0.3009</v>
      </c>
      <c r="AU25" s="14">
        <v>1.0999999999999999E-2</v>
      </c>
      <c r="AV25" s="14">
        <v>29.810600000000001</v>
      </c>
      <c r="AW25" s="14">
        <v>0.90059999999999996</v>
      </c>
      <c r="AX25" s="14">
        <v>0.37359999999999999</v>
      </c>
      <c r="AY25" s="14">
        <v>1.1299999999999999E-2</v>
      </c>
      <c r="AZ25" s="14">
        <v>5.6710507707537779E-2</v>
      </c>
      <c r="BA25" s="14">
        <v>1.2416085078099035</v>
      </c>
      <c r="BB25" s="14">
        <v>0.10778354336545587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1.0021</v>
      </c>
      <c r="BH25" s="16">
        <f>STDEV(AL52:AL54)/SQRT(BF25)</f>
        <v>4.1569219381653285E-3</v>
      </c>
      <c r="BI25" s="27">
        <f>AVERAGE(AP52:AP54)</f>
        <v>1.0019333333333333</v>
      </c>
      <c r="BJ25" s="16">
        <f>STDEV(AP52:AP54)/SQRT(BF25)</f>
        <v>4.1858226325432466E-3</v>
      </c>
      <c r="BK25" s="27">
        <f>AVERAGE(AT52:AT54)</f>
        <v>1.0021</v>
      </c>
      <c r="BL25" s="16">
        <f>STDEV(AT52:AT54)/SQRT(BF25)</f>
        <v>4.1569219381653285E-3</v>
      </c>
      <c r="BM25" s="27">
        <f>AVERAGE(AX52:AX54)</f>
        <v>1.0019333333333333</v>
      </c>
      <c r="BN25" s="16">
        <f>STDEV(AX52:AX54)/SQRT(BF25)</f>
        <v>4.1858226325432466E-3</v>
      </c>
      <c r="BO25" s="27">
        <f>AVERAGE(AZ52:AZ54)</f>
        <v>0.73529629135240127</v>
      </c>
      <c r="BP25" s="16">
        <f>STDEV(AZ52:AZ54)/SQRT(BF25)</f>
        <v>1.641436687062333E-3</v>
      </c>
      <c r="BQ25" s="27">
        <f>AVERAGE(BA52:BA54)</f>
        <v>1.4117232328067557</v>
      </c>
      <c r="BR25" s="16">
        <f>STDEV(BA52:BA54)/SQRT(BF25)</f>
        <v>9.5009459460590438E-3</v>
      </c>
      <c r="BS25" s="27">
        <f>AVERAGE(BB52:BB54)</f>
        <v>0.17069178759560219</v>
      </c>
      <c r="BT25" s="16">
        <f>STDEV(BB52:BB54)/SQRT(BF25)</f>
        <v>3.2566851728856022E-3</v>
      </c>
    </row>
    <row r="26" spans="2:72" ht="13.5" customHeight="1" x14ac:dyDescent="0.2">
      <c r="B26" s="12">
        <v>148</v>
      </c>
      <c r="C26" s="12">
        <v>9.2379999999999995</v>
      </c>
      <c r="D26" s="12">
        <v>148.38491999999999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26.7</v>
      </c>
      <c r="Q26" s="12">
        <v>0.91</v>
      </c>
      <c r="R26" s="12">
        <v>2.59</v>
      </c>
      <c r="S26" s="12">
        <v>43.57</v>
      </c>
      <c r="T26" s="12">
        <v>92.89</v>
      </c>
      <c r="U26" s="12">
        <v>2</v>
      </c>
      <c r="V26" s="12">
        <v>0</v>
      </c>
      <c r="W26" s="12">
        <v>1</v>
      </c>
      <c r="X26" s="12">
        <v>1</v>
      </c>
      <c r="Y26" s="12">
        <v>0.1</v>
      </c>
      <c r="Z26" s="12">
        <v>1</v>
      </c>
      <c r="AA26" s="12">
        <v>45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9.7294999999999998</v>
      </c>
      <c r="AK26" s="12">
        <v>0.13439999999999999</v>
      </c>
      <c r="AL26" s="14">
        <v>0.31069999999999998</v>
      </c>
      <c r="AM26" s="14">
        <v>4.3E-3</v>
      </c>
      <c r="AN26" s="14">
        <v>4.4884000000000004</v>
      </c>
      <c r="AO26" s="14">
        <v>6.5600000000000006E-2</v>
      </c>
      <c r="AP26" s="14">
        <v>0.35149999999999998</v>
      </c>
      <c r="AQ26" s="14">
        <v>5.1000000000000004E-3</v>
      </c>
      <c r="AR26" s="14">
        <v>18.391400000000001</v>
      </c>
      <c r="AS26" s="14">
        <v>0.25519999999999998</v>
      </c>
      <c r="AT26" s="14">
        <v>0.31030000000000002</v>
      </c>
      <c r="AU26" s="14">
        <v>4.3E-3</v>
      </c>
      <c r="AV26" s="14">
        <v>33.194699999999997</v>
      </c>
      <c r="AW26" s="14">
        <v>0.56159999999999999</v>
      </c>
      <c r="AX26" s="14">
        <v>0.39939999999999998</v>
      </c>
      <c r="AY26" s="14">
        <v>6.7999999999999996E-3</v>
      </c>
      <c r="AZ26" s="14">
        <v>6.3790118524437348E-2</v>
      </c>
      <c r="BA26" s="14">
        <v>1.2871414759909763</v>
      </c>
      <c r="BB26" s="14">
        <v>0.12554600535437502</v>
      </c>
      <c r="BC26" s="15"/>
    </row>
    <row r="27" spans="2:72" ht="13.5" customHeight="1" x14ac:dyDescent="0.2">
      <c r="B27" s="12">
        <v>148</v>
      </c>
      <c r="C27" s="12">
        <v>9.2279999999999998</v>
      </c>
      <c r="D27" s="12">
        <v>148.3845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26.7</v>
      </c>
      <c r="Q27" s="12">
        <v>0.91</v>
      </c>
      <c r="R27" s="12">
        <v>2.59</v>
      </c>
      <c r="S27" s="12">
        <v>43.7</v>
      </c>
      <c r="T27" s="12">
        <v>92.81</v>
      </c>
      <c r="U27" s="12">
        <v>2</v>
      </c>
      <c r="V27" s="12">
        <v>0</v>
      </c>
      <c r="W27" s="12">
        <v>1</v>
      </c>
      <c r="X27" s="12">
        <v>1</v>
      </c>
      <c r="Y27" s="12">
        <v>0.1</v>
      </c>
      <c r="Z27" s="12">
        <v>1</v>
      </c>
      <c r="AA27" s="12">
        <v>45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9.5648999999999997</v>
      </c>
      <c r="AK27" s="12">
        <v>8.5999999999999993E-2</v>
      </c>
      <c r="AL27" s="14">
        <v>0.30620000000000003</v>
      </c>
      <c r="AM27" s="14">
        <v>2.8E-3</v>
      </c>
      <c r="AN27" s="14">
        <v>4.3819999999999997</v>
      </c>
      <c r="AO27" s="14">
        <v>1.7899999999999999E-2</v>
      </c>
      <c r="AP27" s="14">
        <v>0.34399999999999997</v>
      </c>
      <c r="AQ27" s="14">
        <v>1.4E-3</v>
      </c>
      <c r="AR27" s="14">
        <v>17.9251</v>
      </c>
      <c r="AS27" s="14">
        <v>0.25750000000000001</v>
      </c>
      <c r="AT27" s="14">
        <v>0.30320000000000003</v>
      </c>
      <c r="AU27" s="14">
        <v>4.4000000000000003E-3</v>
      </c>
      <c r="AV27" s="14">
        <v>32.3752</v>
      </c>
      <c r="AW27" s="14">
        <v>1.66E-2</v>
      </c>
      <c r="AX27" s="14">
        <v>0.39040000000000002</v>
      </c>
      <c r="AY27" s="14">
        <v>2.0000000000000001E-4</v>
      </c>
      <c r="AZ27" s="14">
        <v>6.3180827886710311E-2</v>
      </c>
      <c r="BA27" s="14">
        <v>1.287598944591029</v>
      </c>
      <c r="BB27" s="14">
        <v>0.12572087658592848</v>
      </c>
      <c r="BC27" s="15"/>
      <c r="BD27" s="28"/>
    </row>
    <row r="28" spans="2:72" ht="13.5" customHeight="1" x14ac:dyDescent="0.2">
      <c r="B28" s="12">
        <v>148</v>
      </c>
      <c r="C28" s="12">
        <v>9.2189999999999994</v>
      </c>
      <c r="D28" s="12">
        <v>148.38413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26.7</v>
      </c>
      <c r="Q28" s="12">
        <v>0.91</v>
      </c>
      <c r="R28" s="12">
        <v>2.59</v>
      </c>
      <c r="S28" s="12">
        <v>43.81</v>
      </c>
      <c r="T28" s="12">
        <v>92.73</v>
      </c>
      <c r="U28" s="12">
        <v>2</v>
      </c>
      <c r="V28" s="12">
        <v>0</v>
      </c>
      <c r="W28" s="12">
        <v>1</v>
      </c>
      <c r="X28" s="12">
        <v>1</v>
      </c>
      <c r="Y28" s="12">
        <v>0.1</v>
      </c>
      <c r="Z28" s="12">
        <v>1</v>
      </c>
      <c r="AA28" s="12">
        <v>45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10.1732</v>
      </c>
      <c r="AK28" s="12">
        <v>5.3100000000000001E-2</v>
      </c>
      <c r="AL28" s="14">
        <v>0.32640000000000002</v>
      </c>
      <c r="AM28" s="14">
        <v>1.6999999999999999E-3</v>
      </c>
      <c r="AN28" s="14">
        <v>4.5712999999999999</v>
      </c>
      <c r="AO28" s="14">
        <v>4.0800000000000003E-2</v>
      </c>
      <c r="AP28" s="14">
        <v>0.35959999999999998</v>
      </c>
      <c r="AQ28" s="14">
        <v>3.2000000000000002E-3</v>
      </c>
      <c r="AR28" s="14">
        <v>18.969799999999999</v>
      </c>
      <c r="AS28" s="14">
        <v>0.1193</v>
      </c>
      <c r="AT28" s="14">
        <v>0.32150000000000001</v>
      </c>
      <c r="AU28" s="14">
        <v>2E-3</v>
      </c>
      <c r="AV28" s="14">
        <v>32.959699999999998</v>
      </c>
      <c r="AW28" s="14">
        <v>6.4500000000000002E-2</v>
      </c>
      <c r="AX28" s="14">
        <v>0.39829999999999999</v>
      </c>
      <c r="AY28" s="14">
        <v>8.0000000000000004E-4</v>
      </c>
      <c r="AZ28" s="14">
        <v>5.106214540176806E-2</v>
      </c>
      <c r="BA28" s="14">
        <v>1.2388802488335924</v>
      </c>
      <c r="BB28" s="14">
        <v>0.10669630452903582</v>
      </c>
      <c r="BC28" s="15"/>
      <c r="BD28" s="28"/>
    </row>
    <row r="29" spans="2:72" ht="13.5" customHeight="1" x14ac:dyDescent="0.2">
      <c r="B29" s="12">
        <v>148</v>
      </c>
      <c r="C29" s="12">
        <v>9.2110000000000003</v>
      </c>
      <c r="D29" s="12">
        <v>148.38379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26.7</v>
      </c>
      <c r="Q29" s="12">
        <v>0.91</v>
      </c>
      <c r="R29" s="12">
        <v>2.59</v>
      </c>
      <c r="S29" s="12">
        <v>43.91</v>
      </c>
      <c r="T29" s="12">
        <v>92.66</v>
      </c>
      <c r="U29" s="12">
        <v>2</v>
      </c>
      <c r="V29" s="12">
        <v>0</v>
      </c>
      <c r="W29" s="12">
        <v>1</v>
      </c>
      <c r="X29" s="12">
        <v>1</v>
      </c>
      <c r="Y29" s="12">
        <v>0.1</v>
      </c>
      <c r="Z29" s="12">
        <v>1</v>
      </c>
      <c r="AA29" s="12">
        <v>45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9.7957999999999998</v>
      </c>
      <c r="AK29" s="12">
        <v>0.15010000000000001</v>
      </c>
      <c r="AL29" s="14">
        <v>0.31490000000000001</v>
      </c>
      <c r="AM29" s="14">
        <v>4.7999999999999996E-3</v>
      </c>
      <c r="AN29" s="14">
        <v>4.4779</v>
      </c>
      <c r="AO29" s="14">
        <v>3.9800000000000002E-2</v>
      </c>
      <c r="AP29" s="14">
        <v>0.35289999999999999</v>
      </c>
      <c r="AQ29" s="14">
        <v>3.0999999999999999E-3</v>
      </c>
      <c r="AR29" s="14">
        <v>18.362300000000001</v>
      </c>
      <c r="AS29" s="14">
        <v>0.25209999999999999</v>
      </c>
      <c r="AT29" s="14">
        <v>0.31190000000000001</v>
      </c>
      <c r="AU29" s="14">
        <v>4.3E-3</v>
      </c>
      <c r="AV29" s="14">
        <v>32.597799999999999</v>
      </c>
      <c r="AW29" s="14">
        <v>0.34320000000000001</v>
      </c>
      <c r="AX29" s="14">
        <v>0.39460000000000001</v>
      </c>
      <c r="AY29" s="14">
        <v>4.1999999999999997E-3</v>
      </c>
      <c r="AZ29" s="14">
        <v>5.5785953177257541E-2</v>
      </c>
      <c r="BA29" s="14">
        <v>1.2651490862455914</v>
      </c>
      <c r="BB29" s="14">
        <v>0.1170559094125973</v>
      </c>
      <c r="BC29" s="15"/>
      <c r="BD29" s="28"/>
    </row>
    <row r="30" spans="2:72" ht="13.5" customHeight="1" x14ac:dyDescent="0.2">
      <c r="B30" s="12">
        <v>148</v>
      </c>
      <c r="C30" s="12">
        <v>9.1969999999999992</v>
      </c>
      <c r="D30" s="12">
        <v>148.38320999999999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26.7</v>
      </c>
      <c r="Q30" s="12">
        <v>0.91</v>
      </c>
      <c r="R30" s="12">
        <v>2.59</v>
      </c>
      <c r="S30" s="12">
        <v>44.09</v>
      </c>
      <c r="T30" s="12">
        <v>92.53</v>
      </c>
      <c r="U30" s="12">
        <v>2</v>
      </c>
      <c r="V30" s="12">
        <v>0</v>
      </c>
      <c r="W30" s="12">
        <v>1</v>
      </c>
      <c r="X30" s="12">
        <v>1</v>
      </c>
      <c r="Y30" s="12">
        <v>0.1</v>
      </c>
      <c r="Z30" s="12">
        <v>1</v>
      </c>
      <c r="AA30" s="12">
        <v>45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9.0620999999999992</v>
      </c>
      <c r="AK30" s="12">
        <v>0.2238</v>
      </c>
      <c r="AL30" s="14">
        <v>0.2923</v>
      </c>
      <c r="AM30" s="14">
        <v>7.1999999999999998E-3</v>
      </c>
      <c r="AN30" s="14">
        <v>4.3902999999999999</v>
      </c>
      <c r="AO30" s="14">
        <v>5.91E-2</v>
      </c>
      <c r="AP30" s="14">
        <v>0.34720000000000001</v>
      </c>
      <c r="AQ30" s="14">
        <v>4.7000000000000002E-3</v>
      </c>
      <c r="AR30" s="14">
        <v>16.893000000000001</v>
      </c>
      <c r="AS30" s="14">
        <v>0.17660000000000001</v>
      </c>
      <c r="AT30" s="14">
        <v>0.28789999999999999</v>
      </c>
      <c r="AU30" s="14">
        <v>3.0000000000000001E-3</v>
      </c>
      <c r="AV30" s="14">
        <v>32.527000000000001</v>
      </c>
      <c r="AW30" s="14">
        <v>0.1394</v>
      </c>
      <c r="AX30" s="14">
        <v>0.39500000000000002</v>
      </c>
      <c r="AY30" s="14">
        <v>1.6999999999999999E-3</v>
      </c>
      <c r="AZ30" s="14">
        <v>6.4403125842091097E-2</v>
      </c>
      <c r="BA30" s="14">
        <v>1.3720041681139286</v>
      </c>
      <c r="BB30" s="14">
        <v>0.15683116122419097</v>
      </c>
      <c r="BC30" s="15"/>
      <c r="BD30" s="28"/>
      <c r="BF30" s="29" t="s">
        <v>175</v>
      </c>
    </row>
    <row r="31" spans="2:72" ht="13.5" customHeight="1" x14ac:dyDescent="0.2">
      <c r="B31" s="12">
        <v>148</v>
      </c>
      <c r="C31" s="12">
        <v>9.1880000000000006</v>
      </c>
      <c r="D31" s="12">
        <v>148.38283000000001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26.7</v>
      </c>
      <c r="Q31" s="12">
        <v>0.91</v>
      </c>
      <c r="R31" s="12">
        <v>2.59</v>
      </c>
      <c r="S31" s="12">
        <v>44.2</v>
      </c>
      <c r="T31" s="12">
        <v>92.45</v>
      </c>
      <c r="U31" s="12">
        <v>2</v>
      </c>
      <c r="V31" s="12">
        <v>0</v>
      </c>
      <c r="W31" s="12">
        <v>1</v>
      </c>
      <c r="X31" s="12">
        <v>1</v>
      </c>
      <c r="Y31" s="12">
        <v>0.1</v>
      </c>
      <c r="Z31" s="12">
        <v>1</v>
      </c>
      <c r="AA31" s="12">
        <v>45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9.3577999999999992</v>
      </c>
      <c r="AK31" s="12">
        <v>0.14410000000000001</v>
      </c>
      <c r="AL31" s="14">
        <v>0.30249999999999999</v>
      </c>
      <c r="AM31" s="14">
        <v>4.7000000000000002E-3</v>
      </c>
      <c r="AN31" s="14">
        <v>4.3419999999999996</v>
      </c>
      <c r="AO31" s="14">
        <v>4.0000000000000001E-3</v>
      </c>
      <c r="AP31" s="14">
        <v>0.34410000000000002</v>
      </c>
      <c r="AQ31" s="14">
        <v>2.9999999999999997E-4</v>
      </c>
      <c r="AR31" s="14">
        <v>17.5139</v>
      </c>
      <c r="AS31" s="14">
        <v>0.29049999999999998</v>
      </c>
      <c r="AT31" s="14">
        <v>0.29920000000000002</v>
      </c>
      <c r="AU31" s="14">
        <v>5.0000000000000001E-3</v>
      </c>
      <c r="AV31" s="14">
        <v>31.676300000000001</v>
      </c>
      <c r="AW31" s="14">
        <v>0.20380000000000001</v>
      </c>
      <c r="AX31" s="14">
        <v>0.38550000000000001</v>
      </c>
      <c r="AY31" s="14">
        <v>2.5000000000000001E-3</v>
      </c>
      <c r="AZ31" s="14">
        <v>5.6743421052631568E-2</v>
      </c>
      <c r="BA31" s="14">
        <v>1.2884358288770053</v>
      </c>
      <c r="BB31" s="14">
        <v>0.12604060172338247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148</v>
      </c>
      <c r="C32" s="12">
        <v>9.18</v>
      </c>
      <c r="D32" s="12">
        <v>148.38249999999999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26.7</v>
      </c>
      <c r="Q32" s="12">
        <v>0.91</v>
      </c>
      <c r="R32" s="12">
        <v>2.59</v>
      </c>
      <c r="S32" s="12">
        <v>44.3</v>
      </c>
      <c r="T32" s="12">
        <v>92.38</v>
      </c>
      <c r="U32" s="12">
        <v>2</v>
      </c>
      <c r="V32" s="12">
        <v>0</v>
      </c>
      <c r="W32" s="12">
        <v>1</v>
      </c>
      <c r="X32" s="12">
        <v>1</v>
      </c>
      <c r="Y32" s="12">
        <v>0.1</v>
      </c>
      <c r="Z32" s="12">
        <v>1</v>
      </c>
      <c r="AA32" s="12">
        <v>45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9.5696999999999992</v>
      </c>
      <c r="AK32" s="12">
        <v>1.04E-2</v>
      </c>
      <c r="AL32" s="14">
        <v>0.31</v>
      </c>
      <c r="AM32" s="14">
        <v>2.9999999999999997E-4</v>
      </c>
      <c r="AN32" s="14">
        <v>4.3768000000000002</v>
      </c>
      <c r="AO32" s="14">
        <v>1.4E-3</v>
      </c>
      <c r="AP32" s="14">
        <v>0.34760000000000002</v>
      </c>
      <c r="AQ32" s="14">
        <v>1E-4</v>
      </c>
      <c r="AR32" s="14">
        <v>17.491099999999999</v>
      </c>
      <c r="AS32" s="14">
        <v>0.2928</v>
      </c>
      <c r="AT32" s="14">
        <v>0.2994</v>
      </c>
      <c r="AU32" s="14">
        <v>5.0000000000000001E-3</v>
      </c>
      <c r="AV32" s="14">
        <v>31.582699999999999</v>
      </c>
      <c r="AW32" s="14">
        <v>0.26829999999999998</v>
      </c>
      <c r="AX32" s="14">
        <v>0.3851</v>
      </c>
      <c r="AY32" s="14">
        <v>3.3E-3</v>
      </c>
      <c r="AZ32" s="14">
        <v>5.1180565033437937E-2</v>
      </c>
      <c r="BA32" s="14">
        <v>1.2862391449565798</v>
      </c>
      <c r="BB32" s="14">
        <v>0.12520087655222789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148</v>
      </c>
      <c r="C33" s="12">
        <v>9.1720000000000006</v>
      </c>
      <c r="D33" s="12">
        <v>148.38217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26.7</v>
      </c>
      <c r="Q33" s="12">
        <v>0.91</v>
      </c>
      <c r="R33" s="12">
        <v>2.59</v>
      </c>
      <c r="S33" s="12">
        <v>44.4</v>
      </c>
      <c r="T33" s="12">
        <v>92.31</v>
      </c>
      <c r="U33" s="12">
        <v>2</v>
      </c>
      <c r="V33" s="12">
        <v>0</v>
      </c>
      <c r="W33" s="12">
        <v>1</v>
      </c>
      <c r="X33" s="12">
        <v>1</v>
      </c>
      <c r="Y33" s="12">
        <v>0.1</v>
      </c>
      <c r="Z33" s="12">
        <v>1</v>
      </c>
      <c r="AA33" s="12">
        <v>45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9.3132999999999999</v>
      </c>
      <c r="AK33" s="12">
        <v>8.14E-2</v>
      </c>
      <c r="AL33" s="14">
        <v>0.30230000000000001</v>
      </c>
      <c r="AM33" s="14">
        <v>2.5999999999999999E-3</v>
      </c>
      <c r="AN33" s="14">
        <v>4.4267000000000003</v>
      </c>
      <c r="AO33" s="14">
        <v>4.1999999999999997E-3</v>
      </c>
      <c r="AP33" s="14">
        <v>0.35220000000000001</v>
      </c>
      <c r="AQ33" s="14">
        <v>2.9999999999999997E-4</v>
      </c>
      <c r="AR33" s="14">
        <v>17.212599999999998</v>
      </c>
      <c r="AS33" s="14">
        <v>0.2253</v>
      </c>
      <c r="AT33" s="14">
        <v>0.29520000000000002</v>
      </c>
      <c r="AU33" s="14">
        <v>3.8999999999999998E-3</v>
      </c>
      <c r="AV33" s="14">
        <v>32.8474</v>
      </c>
      <c r="AW33" s="14">
        <v>6.8599999999999994E-2</v>
      </c>
      <c r="AX33" s="14">
        <v>0.4012</v>
      </c>
      <c r="AY33" s="14">
        <v>8.0000000000000004E-4</v>
      </c>
      <c r="AZ33" s="14">
        <v>6.5038492168834589E-2</v>
      </c>
      <c r="BA33" s="14">
        <v>1.3590785907859078</v>
      </c>
      <c r="BB33" s="14">
        <v>0.15221137277426763</v>
      </c>
      <c r="BC33" s="15"/>
      <c r="BD33" s="28"/>
    </row>
    <row r="34" spans="2:64" ht="13.5" customHeight="1" x14ac:dyDescent="0.2">
      <c r="B34" s="12">
        <v>148</v>
      </c>
      <c r="C34" s="12">
        <v>9.2590000000000003</v>
      </c>
      <c r="D34" s="12">
        <v>148.38578999999999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26.7</v>
      </c>
      <c r="Q34" s="12">
        <v>0.91</v>
      </c>
      <c r="R34" s="12">
        <v>2.59</v>
      </c>
      <c r="S34" s="12">
        <v>43.31</v>
      </c>
      <c r="T34" s="12">
        <v>93.08</v>
      </c>
      <c r="U34" s="12">
        <v>2</v>
      </c>
      <c r="V34" s="12">
        <v>0</v>
      </c>
      <c r="W34" s="12">
        <v>1</v>
      </c>
      <c r="X34" s="12">
        <v>1</v>
      </c>
      <c r="Y34" s="12">
        <v>0.1</v>
      </c>
      <c r="Z34" s="12">
        <v>1</v>
      </c>
      <c r="AA34" s="12">
        <v>45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9.7996999999999996</v>
      </c>
      <c r="AK34" s="12">
        <v>0.13070000000000001</v>
      </c>
      <c r="AL34" s="14">
        <v>0.31140000000000001</v>
      </c>
      <c r="AM34" s="14">
        <v>4.1999999999999997E-3</v>
      </c>
      <c r="AN34" s="14">
        <v>4.4077000000000002</v>
      </c>
      <c r="AO34" s="14">
        <v>4.6699999999999998E-2</v>
      </c>
      <c r="AP34" s="14">
        <v>0.34339999999999998</v>
      </c>
      <c r="AQ34" s="14">
        <v>3.5999999999999999E-3</v>
      </c>
      <c r="AR34" s="14">
        <v>18.186599999999999</v>
      </c>
      <c r="AS34" s="14">
        <v>0.4546</v>
      </c>
      <c r="AT34" s="14">
        <v>0.30530000000000002</v>
      </c>
      <c r="AU34" s="14">
        <v>7.6E-3</v>
      </c>
      <c r="AV34" s="14">
        <v>32.044499999999999</v>
      </c>
      <c r="AW34" s="14">
        <v>0.46379999999999999</v>
      </c>
      <c r="AX34" s="14">
        <v>0.38369999999999999</v>
      </c>
      <c r="AY34" s="14">
        <v>5.5999999999999999E-3</v>
      </c>
      <c r="AZ34" s="14">
        <v>5.5425663595103841E-2</v>
      </c>
      <c r="BA34" s="14">
        <v>1.2567965935145757</v>
      </c>
      <c r="BB34" s="14">
        <v>0.11378809869375901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148</v>
      </c>
      <c r="C35" s="12">
        <v>9.2669999999999995</v>
      </c>
      <c r="D35" s="12">
        <v>148.38612000000001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26.7</v>
      </c>
      <c r="Q35" s="12">
        <v>0.91</v>
      </c>
      <c r="R35" s="12">
        <v>2.59</v>
      </c>
      <c r="S35" s="12">
        <v>43.21</v>
      </c>
      <c r="T35" s="12">
        <v>93.15</v>
      </c>
      <c r="U35" s="12">
        <v>2</v>
      </c>
      <c r="V35" s="12">
        <v>0</v>
      </c>
      <c r="W35" s="12">
        <v>1</v>
      </c>
      <c r="X35" s="12">
        <v>1</v>
      </c>
      <c r="Y35" s="12">
        <v>0.1</v>
      </c>
      <c r="Z35" s="12">
        <v>1</v>
      </c>
      <c r="AA35" s="12">
        <v>45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9.5361999999999991</v>
      </c>
      <c r="AK35" s="12">
        <v>1.4500000000000001E-2</v>
      </c>
      <c r="AL35" s="14">
        <v>0.3024</v>
      </c>
      <c r="AM35" s="14">
        <v>5.0000000000000001E-4</v>
      </c>
      <c r="AN35" s="14">
        <v>4.4524999999999997</v>
      </c>
      <c r="AO35" s="14">
        <v>4.4999999999999998E-2</v>
      </c>
      <c r="AP35" s="14">
        <v>0.34620000000000001</v>
      </c>
      <c r="AQ35" s="14">
        <v>3.5000000000000001E-3</v>
      </c>
      <c r="AR35" s="14">
        <v>17.884499999999999</v>
      </c>
      <c r="AS35" s="14">
        <v>6.6600000000000006E-2</v>
      </c>
      <c r="AT35" s="14">
        <v>0.29959999999999998</v>
      </c>
      <c r="AU35" s="14">
        <v>1.1000000000000001E-3</v>
      </c>
      <c r="AV35" s="14">
        <v>32.816200000000002</v>
      </c>
      <c r="AW35" s="14">
        <v>0.25790000000000002</v>
      </c>
      <c r="AX35" s="14">
        <v>0.39229999999999998</v>
      </c>
      <c r="AY35" s="14">
        <v>3.0999999999999999E-3</v>
      </c>
      <c r="AZ35" s="14">
        <v>6.242383209207851E-2</v>
      </c>
      <c r="BA35" s="14">
        <v>1.3094125500667557</v>
      </c>
      <c r="BB35" s="14">
        <v>0.13397889868478105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148</v>
      </c>
      <c r="C36" s="12">
        <v>9.2750000000000004</v>
      </c>
      <c r="D36" s="12">
        <v>148.38646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26.7</v>
      </c>
      <c r="Q36" s="12">
        <v>0.91</v>
      </c>
      <c r="R36" s="12">
        <v>2.59</v>
      </c>
      <c r="S36" s="12">
        <v>43.11</v>
      </c>
      <c r="T36" s="12">
        <v>93.22</v>
      </c>
      <c r="U36" s="12">
        <v>2</v>
      </c>
      <c r="V36" s="12">
        <v>0</v>
      </c>
      <c r="W36" s="12">
        <v>1</v>
      </c>
      <c r="X36" s="12">
        <v>1</v>
      </c>
      <c r="Y36" s="12">
        <v>0.1</v>
      </c>
      <c r="Z36" s="12">
        <v>1</v>
      </c>
      <c r="AA36" s="12">
        <v>45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9.2767999999999997</v>
      </c>
      <c r="AK36" s="12">
        <v>9.7600000000000006E-2</v>
      </c>
      <c r="AL36" s="14">
        <v>0.29360000000000003</v>
      </c>
      <c r="AM36" s="14">
        <v>3.0999999999999999E-3</v>
      </c>
      <c r="AN36" s="14">
        <v>4.3516000000000004</v>
      </c>
      <c r="AO36" s="14">
        <v>5.4399999999999997E-2</v>
      </c>
      <c r="AP36" s="14">
        <v>0.33779999999999999</v>
      </c>
      <c r="AQ36" s="14">
        <v>4.1999999999999997E-3</v>
      </c>
      <c r="AR36" s="14">
        <v>17.179099999999998</v>
      </c>
      <c r="AS36" s="14">
        <v>0.25969999999999999</v>
      </c>
      <c r="AT36" s="14">
        <v>0.28720000000000001</v>
      </c>
      <c r="AU36" s="14">
        <v>4.3E-3</v>
      </c>
      <c r="AV36" s="14">
        <v>32.233800000000002</v>
      </c>
      <c r="AW36" s="14">
        <v>0.27460000000000001</v>
      </c>
      <c r="AX36" s="14">
        <v>0.3846</v>
      </c>
      <c r="AY36" s="14">
        <v>3.3E-3</v>
      </c>
      <c r="AZ36" s="14">
        <v>6.4784053156146201E-2</v>
      </c>
      <c r="BA36" s="14">
        <v>1.3391364902506964</v>
      </c>
      <c r="BB36" s="14">
        <v>0.14498362607919021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148</v>
      </c>
      <c r="C37" s="12">
        <v>9.2859999999999996</v>
      </c>
      <c r="D37" s="12">
        <v>148.38692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26.7</v>
      </c>
      <c r="Q37" s="12">
        <v>0.91</v>
      </c>
      <c r="R37" s="12">
        <v>2.59</v>
      </c>
      <c r="S37" s="12">
        <v>42.97</v>
      </c>
      <c r="T37" s="12">
        <v>93.32</v>
      </c>
      <c r="U37" s="12">
        <v>2</v>
      </c>
      <c r="V37" s="12">
        <v>0</v>
      </c>
      <c r="W37" s="12">
        <v>1</v>
      </c>
      <c r="X37" s="12">
        <v>1</v>
      </c>
      <c r="Y37" s="12">
        <v>0.1</v>
      </c>
      <c r="Z37" s="12">
        <v>1</v>
      </c>
      <c r="AA37" s="12">
        <v>45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9.4366000000000003</v>
      </c>
      <c r="AK37" s="12">
        <v>7.3899999999999993E-2</v>
      </c>
      <c r="AL37" s="14">
        <v>0.2979</v>
      </c>
      <c r="AM37" s="14">
        <v>2.3E-3</v>
      </c>
      <c r="AN37" s="14">
        <v>4.3968999999999996</v>
      </c>
      <c r="AO37" s="14">
        <v>2.8299999999999999E-2</v>
      </c>
      <c r="AP37" s="14">
        <v>0.34039999999999998</v>
      </c>
      <c r="AQ37" s="14">
        <v>2.2000000000000001E-3</v>
      </c>
      <c r="AR37" s="14">
        <v>17.5944</v>
      </c>
      <c r="AS37" s="14">
        <v>0.2351</v>
      </c>
      <c r="AT37" s="14">
        <v>0.29339999999999999</v>
      </c>
      <c r="AU37" s="14">
        <v>3.8999999999999998E-3</v>
      </c>
      <c r="AV37" s="14">
        <v>32.287799999999997</v>
      </c>
      <c r="AW37" s="14">
        <v>0.50339999999999996</v>
      </c>
      <c r="AX37" s="14">
        <v>0.38429999999999997</v>
      </c>
      <c r="AY37" s="14">
        <v>6.0000000000000001E-3</v>
      </c>
      <c r="AZ37" s="14">
        <v>6.057679039602594E-2</v>
      </c>
      <c r="BA37" s="14">
        <v>1.3098159509202454</v>
      </c>
      <c r="BB37" s="14">
        <v>0.13413014608233728</v>
      </c>
      <c r="BC37" s="15"/>
      <c r="BD37" s="28"/>
      <c r="BG37" s="30">
        <v>2</v>
      </c>
    </row>
    <row r="38" spans="2:64" ht="13.5" customHeight="1" x14ac:dyDescent="0.2">
      <c r="B38" s="12">
        <v>148</v>
      </c>
      <c r="C38" s="12">
        <v>9.2970000000000006</v>
      </c>
      <c r="D38" s="12">
        <v>148.38737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26.7</v>
      </c>
      <c r="Q38" s="12">
        <v>0.91</v>
      </c>
      <c r="R38" s="12">
        <v>2.59</v>
      </c>
      <c r="S38" s="12">
        <v>42.83</v>
      </c>
      <c r="T38" s="12">
        <v>93.42</v>
      </c>
      <c r="U38" s="12">
        <v>2</v>
      </c>
      <c r="V38" s="12">
        <v>0</v>
      </c>
      <c r="W38" s="12">
        <v>1</v>
      </c>
      <c r="X38" s="12">
        <v>1</v>
      </c>
      <c r="Y38" s="12">
        <v>0.1</v>
      </c>
      <c r="Z38" s="12">
        <v>1</v>
      </c>
      <c r="AA38" s="12">
        <v>45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9.1271000000000004</v>
      </c>
      <c r="AK38" s="12">
        <v>0.15310000000000001</v>
      </c>
      <c r="AL38" s="14">
        <v>0.28739999999999999</v>
      </c>
      <c r="AM38" s="14">
        <v>4.7999999999999996E-3</v>
      </c>
      <c r="AN38" s="14">
        <v>4.3666</v>
      </c>
      <c r="AO38" s="14">
        <v>4.7399999999999998E-2</v>
      </c>
      <c r="AP38" s="14">
        <v>0.3372</v>
      </c>
      <c r="AQ38" s="14">
        <v>3.7000000000000002E-3</v>
      </c>
      <c r="AR38" s="14">
        <v>17.101299999999998</v>
      </c>
      <c r="AS38" s="14">
        <v>0.36159999999999998</v>
      </c>
      <c r="AT38" s="14">
        <v>0.28439999999999999</v>
      </c>
      <c r="AU38" s="14">
        <v>6.0000000000000001E-3</v>
      </c>
      <c r="AV38" s="14">
        <v>32.404299999999999</v>
      </c>
      <c r="AW38" s="14">
        <v>0.55330000000000001</v>
      </c>
      <c r="AX38" s="14">
        <v>0.38479999999999998</v>
      </c>
      <c r="AY38" s="14">
        <v>6.6E-3</v>
      </c>
      <c r="AZ38" s="14">
        <v>6.5927977839335142E-2</v>
      </c>
      <c r="BA38" s="14">
        <v>1.3530239099859354</v>
      </c>
      <c r="BB38" s="14">
        <v>0.15002988643156004</v>
      </c>
      <c r="BC38" s="15"/>
      <c r="BD38" s="28"/>
      <c r="BG38" s="30">
        <v>3</v>
      </c>
      <c r="BH38" s="34"/>
    </row>
    <row r="39" spans="2:64" ht="13.5" customHeight="1" x14ac:dyDescent="0.2">
      <c r="B39" s="12">
        <v>148</v>
      </c>
      <c r="C39" s="12">
        <v>9.3059999999999992</v>
      </c>
      <c r="D39" s="12">
        <v>148.38775000000001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26.7</v>
      </c>
      <c r="Q39" s="12">
        <v>0.91</v>
      </c>
      <c r="R39" s="12">
        <v>2.59</v>
      </c>
      <c r="S39" s="12">
        <v>42.72</v>
      </c>
      <c r="T39" s="12">
        <v>93.5</v>
      </c>
      <c r="U39" s="12">
        <v>2</v>
      </c>
      <c r="V39" s="12">
        <v>0</v>
      </c>
      <c r="W39" s="12">
        <v>1</v>
      </c>
      <c r="X39" s="12">
        <v>1</v>
      </c>
      <c r="Y39" s="12">
        <v>0.1</v>
      </c>
      <c r="Z39" s="12">
        <v>1</v>
      </c>
      <c r="AA39" s="12">
        <v>45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9.3213000000000008</v>
      </c>
      <c r="AK39" s="12">
        <v>0.26869999999999999</v>
      </c>
      <c r="AL39" s="14">
        <v>0.29289999999999999</v>
      </c>
      <c r="AM39" s="14">
        <v>8.3999999999999995E-3</v>
      </c>
      <c r="AN39" s="14">
        <v>4.3436000000000003</v>
      </c>
      <c r="AO39" s="14">
        <v>5.6899999999999999E-2</v>
      </c>
      <c r="AP39" s="14">
        <v>0.3347</v>
      </c>
      <c r="AQ39" s="14">
        <v>4.4000000000000003E-3</v>
      </c>
      <c r="AR39" s="14">
        <v>17.464700000000001</v>
      </c>
      <c r="AS39" s="14">
        <v>0.45679999999999998</v>
      </c>
      <c r="AT39" s="14">
        <v>0.2898</v>
      </c>
      <c r="AU39" s="14">
        <v>7.6E-3</v>
      </c>
      <c r="AV39" s="14">
        <v>31.886399999999998</v>
      </c>
      <c r="AW39" s="14">
        <v>9.7799999999999998E-2</v>
      </c>
      <c r="AX39" s="14">
        <v>0.37780000000000002</v>
      </c>
      <c r="AY39" s="14">
        <v>1.1999999999999999E-3</v>
      </c>
      <c r="AZ39" s="14">
        <v>6.0491228070175478E-2</v>
      </c>
      <c r="BA39" s="14">
        <v>1.3036576949620429</v>
      </c>
      <c r="BB39" s="14">
        <v>0.13181545835829842</v>
      </c>
      <c r="BC39" s="15"/>
      <c r="BD39" s="28"/>
    </row>
    <row r="40" spans="2:64" ht="13.5" customHeight="1" x14ac:dyDescent="0.2">
      <c r="B40" s="12">
        <v>148</v>
      </c>
      <c r="C40" s="12">
        <v>9.3209999999999997</v>
      </c>
      <c r="D40" s="12">
        <v>148.38838000000001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26.7</v>
      </c>
      <c r="Q40" s="12">
        <v>0.91</v>
      </c>
      <c r="R40" s="12">
        <v>2.59</v>
      </c>
      <c r="S40" s="12">
        <v>42.53</v>
      </c>
      <c r="T40" s="12">
        <v>93.64</v>
      </c>
      <c r="U40" s="12">
        <v>2</v>
      </c>
      <c r="V40" s="12">
        <v>0</v>
      </c>
      <c r="W40" s="12">
        <v>1</v>
      </c>
      <c r="X40" s="12">
        <v>1</v>
      </c>
      <c r="Y40" s="12">
        <v>0.1</v>
      </c>
      <c r="Z40" s="12">
        <v>1</v>
      </c>
      <c r="AA40" s="12">
        <v>45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9.5744000000000007</v>
      </c>
      <c r="AK40" s="12">
        <v>0.1525</v>
      </c>
      <c r="AL40" s="14">
        <v>0.29980000000000001</v>
      </c>
      <c r="AM40" s="14">
        <v>4.7999999999999996E-3</v>
      </c>
      <c r="AN40" s="14">
        <v>4.3470000000000004</v>
      </c>
      <c r="AO40" s="14">
        <v>6.5500000000000003E-2</v>
      </c>
      <c r="AP40" s="14">
        <v>0.33379999999999999</v>
      </c>
      <c r="AQ40" s="14">
        <v>5.0000000000000001E-3</v>
      </c>
      <c r="AR40" s="14">
        <v>17.8232</v>
      </c>
      <c r="AS40" s="14">
        <v>0.11799999999999999</v>
      </c>
      <c r="AT40" s="14">
        <v>0.29470000000000002</v>
      </c>
      <c r="AU40" s="14">
        <v>2E-3</v>
      </c>
      <c r="AV40" s="14">
        <v>31.595199999999998</v>
      </c>
      <c r="AW40" s="14">
        <v>0.34320000000000001</v>
      </c>
      <c r="AX40" s="14">
        <v>0.37319999999999998</v>
      </c>
      <c r="AY40" s="14">
        <v>4.1000000000000003E-3</v>
      </c>
      <c r="AZ40" s="14">
        <v>5.5728429985855719E-2</v>
      </c>
      <c r="BA40" s="14">
        <v>1.2663725822870715</v>
      </c>
      <c r="BB40" s="14">
        <v>0.11753256475520282</v>
      </c>
      <c r="BC40" s="15"/>
      <c r="BD40" s="28"/>
    </row>
    <row r="41" spans="2:64" ht="13.5" customHeight="1" x14ac:dyDescent="0.2">
      <c r="B41" s="12">
        <v>148</v>
      </c>
      <c r="C41" s="12">
        <v>9.3290000000000006</v>
      </c>
      <c r="D41" s="12">
        <v>148.38871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26.7</v>
      </c>
      <c r="Q41" s="12">
        <v>0.91</v>
      </c>
      <c r="R41" s="12">
        <v>2.59</v>
      </c>
      <c r="S41" s="12">
        <v>42.43</v>
      </c>
      <c r="T41" s="12">
        <v>93.71</v>
      </c>
      <c r="U41" s="12">
        <v>2</v>
      </c>
      <c r="V41" s="12">
        <v>0</v>
      </c>
      <c r="W41" s="12">
        <v>1</v>
      </c>
      <c r="X41" s="12">
        <v>1</v>
      </c>
      <c r="Y41" s="12">
        <v>0.1</v>
      </c>
      <c r="Z41" s="12">
        <v>1</v>
      </c>
      <c r="AA41" s="12">
        <v>45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10.072699999999999</v>
      </c>
      <c r="AK41" s="12">
        <v>8.3999999999999995E-3</v>
      </c>
      <c r="AL41" s="14">
        <v>0.31480000000000002</v>
      </c>
      <c r="AM41" s="14">
        <v>2.9999999999999997E-4</v>
      </c>
      <c r="AN41" s="14">
        <v>4.5895999999999999</v>
      </c>
      <c r="AO41" s="14">
        <v>2.5000000000000001E-3</v>
      </c>
      <c r="AP41" s="14">
        <v>0.35170000000000001</v>
      </c>
      <c r="AQ41" s="14">
        <v>2.0000000000000001E-4</v>
      </c>
      <c r="AR41" s="14">
        <v>18.860700000000001</v>
      </c>
      <c r="AS41" s="14">
        <v>6.6600000000000006E-2</v>
      </c>
      <c r="AT41" s="14">
        <v>0.31130000000000002</v>
      </c>
      <c r="AU41" s="14">
        <v>1.1000000000000001E-3</v>
      </c>
      <c r="AV41" s="14">
        <v>33.381900000000002</v>
      </c>
      <c r="AW41" s="14">
        <v>2.5000000000000001E-2</v>
      </c>
      <c r="AX41" s="14">
        <v>0.39360000000000001</v>
      </c>
      <c r="AY41" s="14">
        <v>2.9999999999999997E-4</v>
      </c>
      <c r="AZ41" s="14">
        <v>5.6218972225949265E-2</v>
      </c>
      <c r="BA41" s="14">
        <v>1.2643752007709603</v>
      </c>
      <c r="BB41" s="14">
        <v>0.11675414952475525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148</v>
      </c>
      <c r="C46" s="12">
        <v>9.1440000000000001</v>
      </c>
      <c r="D46" s="12">
        <v>148.381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26.7</v>
      </c>
      <c r="Q46" s="12">
        <v>0.91</v>
      </c>
      <c r="R46" s="12">
        <v>2.59</v>
      </c>
      <c r="S46" s="12">
        <v>44.75</v>
      </c>
      <c r="T46" s="12">
        <v>92.07</v>
      </c>
      <c r="U46" s="12">
        <v>2</v>
      </c>
      <c r="V46" s="12">
        <v>0</v>
      </c>
      <c r="W46" s="12">
        <v>1</v>
      </c>
      <c r="X46" s="12">
        <v>1</v>
      </c>
      <c r="Y46" s="12">
        <v>0.1</v>
      </c>
      <c r="Z46" s="12">
        <v>1</v>
      </c>
      <c r="AA46" s="12">
        <v>45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5.4066999999999998</v>
      </c>
      <c r="AK46" s="12">
        <v>5.6399999999999999E-2</v>
      </c>
      <c r="AL46" s="14">
        <v>0.1767</v>
      </c>
      <c r="AM46" s="14">
        <v>1.8E-3</v>
      </c>
      <c r="AN46" s="14">
        <v>2.4689000000000001</v>
      </c>
      <c r="AO46" s="14">
        <v>3.8399999999999997E-2</v>
      </c>
      <c r="AP46" s="14">
        <v>0.1978</v>
      </c>
      <c r="AQ46" s="14">
        <v>3.0999999999999999E-3</v>
      </c>
      <c r="AR46" s="14">
        <v>10.0915</v>
      </c>
      <c r="AS46" s="14">
        <v>0.12740000000000001</v>
      </c>
      <c r="AT46" s="14">
        <v>0.17430000000000001</v>
      </c>
      <c r="AU46" s="14">
        <v>2.2000000000000001E-3</v>
      </c>
      <c r="AV46" s="14">
        <v>18.197900000000001</v>
      </c>
      <c r="AW46" s="14">
        <v>0.39100000000000001</v>
      </c>
      <c r="AX46" s="14">
        <v>0.22370000000000001</v>
      </c>
      <c r="AY46" s="14">
        <v>4.7999999999999996E-3</v>
      </c>
      <c r="AZ46" s="14">
        <v>6.1447212336892071E-2</v>
      </c>
      <c r="BA46" s="14">
        <v>1.2834193918531267</v>
      </c>
      <c r="BB46" s="14">
        <v>0.12412060301507537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148</v>
      </c>
      <c r="C48" s="12">
        <v>9.1560000000000006</v>
      </c>
      <c r="D48" s="12">
        <v>148.38149999999999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26.7</v>
      </c>
      <c r="Q48" s="12">
        <v>0.91</v>
      </c>
      <c r="R48" s="12">
        <v>2.59</v>
      </c>
      <c r="S48" s="12">
        <v>44.6</v>
      </c>
      <c r="T48" s="12">
        <v>92.18</v>
      </c>
      <c r="U48" s="12">
        <v>2</v>
      </c>
      <c r="V48" s="12">
        <v>0</v>
      </c>
      <c r="W48" s="12">
        <v>1</v>
      </c>
      <c r="X48" s="12">
        <v>1</v>
      </c>
      <c r="Y48" s="12">
        <v>0.1</v>
      </c>
      <c r="Z48" s="12">
        <v>1</v>
      </c>
      <c r="AA48" s="12">
        <v>45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8.9860000000000007</v>
      </c>
      <c r="AK48" s="12">
        <v>0.24579999999999999</v>
      </c>
      <c r="AL48" s="14">
        <v>0.2928</v>
      </c>
      <c r="AM48" s="14">
        <v>8.0000000000000002E-3</v>
      </c>
      <c r="AN48" s="14">
        <v>3.9552999999999998</v>
      </c>
      <c r="AO48" s="14">
        <v>0.1038</v>
      </c>
      <c r="AP48" s="14">
        <v>0.31590000000000001</v>
      </c>
      <c r="AQ48" s="14">
        <v>8.3000000000000001E-3</v>
      </c>
      <c r="AR48" s="14">
        <v>16.625699999999998</v>
      </c>
      <c r="AS48" s="14">
        <v>0.3679</v>
      </c>
      <c r="AT48" s="14">
        <v>0.2863</v>
      </c>
      <c r="AU48" s="14">
        <v>6.3E-3</v>
      </c>
      <c r="AV48" s="14">
        <v>28.4253</v>
      </c>
      <c r="AW48" s="14">
        <v>0.60109999999999997</v>
      </c>
      <c r="AX48" s="14">
        <v>0.34849999999999998</v>
      </c>
      <c r="AY48" s="14">
        <v>7.4000000000000003E-3</v>
      </c>
      <c r="AZ48" s="14">
        <v>4.9066827212522521E-2</v>
      </c>
      <c r="BA48" s="14">
        <v>1.2172546280125742</v>
      </c>
      <c r="BB48" s="14">
        <v>9.7983616887208524E-2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148</v>
      </c>
      <c r="C50" s="12">
        <v>9.1050000000000004</v>
      </c>
      <c r="D50" s="12">
        <v>148.37936999999999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26.7</v>
      </c>
      <c r="Q50" s="12">
        <v>0.91</v>
      </c>
      <c r="R50" s="12">
        <v>2.59</v>
      </c>
      <c r="S50" s="12">
        <v>45.24</v>
      </c>
      <c r="T50" s="12">
        <v>91.74</v>
      </c>
      <c r="U50" s="12">
        <v>2</v>
      </c>
      <c r="V50" s="12">
        <v>0</v>
      </c>
      <c r="W50" s="12">
        <v>1</v>
      </c>
      <c r="X50" s="12">
        <v>1</v>
      </c>
      <c r="Y50" s="12">
        <v>0.1</v>
      </c>
      <c r="Z50" s="12">
        <v>1</v>
      </c>
      <c r="AA50" s="12">
        <v>45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7.4039999999999999</v>
      </c>
      <c r="AK50" s="12">
        <v>4.8800000000000003E-2</v>
      </c>
      <c r="AL50" s="14">
        <v>0.24440000000000001</v>
      </c>
      <c r="AM50" s="14">
        <v>1.6000000000000001E-3</v>
      </c>
      <c r="AN50" s="14">
        <v>3.2869000000000002</v>
      </c>
      <c r="AO50" s="14">
        <v>1.34E-2</v>
      </c>
      <c r="AP50" s="14">
        <v>0.26590000000000003</v>
      </c>
      <c r="AQ50" s="14">
        <v>1.1000000000000001E-3</v>
      </c>
      <c r="AR50" s="14">
        <v>13.948600000000001</v>
      </c>
      <c r="AS50" s="14">
        <v>4.9200000000000001E-2</v>
      </c>
      <c r="AT50" s="14">
        <v>0.24329999999999999</v>
      </c>
      <c r="AU50" s="14">
        <v>8.9999999999999998E-4</v>
      </c>
      <c r="AV50" s="14">
        <v>24.714600000000001</v>
      </c>
      <c r="AW50" s="14">
        <v>1.04E-2</v>
      </c>
      <c r="AX50" s="14">
        <v>0.30659999999999998</v>
      </c>
      <c r="AY50" s="14">
        <v>1E-4</v>
      </c>
      <c r="AZ50" s="14">
        <v>7.1091703056768485E-2</v>
      </c>
      <c r="BA50" s="14">
        <v>1.2601726263871764</v>
      </c>
      <c r="BB50" s="14">
        <v>0.11511183851609384</v>
      </c>
    </row>
    <row r="51" spans="2:54" ht="13.5" customHeight="1" x14ac:dyDescent="0.2">
      <c r="B51" s="12">
        <v>148</v>
      </c>
      <c r="C51" s="12">
        <v>8.8659999999999997</v>
      </c>
      <c r="D51" s="12">
        <v>148.36941999999999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26.7</v>
      </c>
      <c r="Q51" s="12">
        <v>0.91</v>
      </c>
      <c r="R51" s="12">
        <v>2.59</v>
      </c>
      <c r="S51" s="12">
        <v>48.25</v>
      </c>
      <c r="T51" s="12">
        <v>89.75</v>
      </c>
      <c r="U51" s="12">
        <v>2</v>
      </c>
      <c r="V51" s="12">
        <v>0</v>
      </c>
      <c r="W51" s="12">
        <v>1</v>
      </c>
      <c r="X51" s="12">
        <v>1</v>
      </c>
      <c r="Y51" s="12">
        <v>0.1</v>
      </c>
      <c r="Z51" s="12">
        <v>1</v>
      </c>
      <c r="AA51" s="12">
        <v>45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20.704500000000003</v>
      </c>
      <c r="AK51" s="38">
        <v>9.4999999999999998E-3</v>
      </c>
      <c r="AL51" s="38">
        <v>0.73</v>
      </c>
      <c r="AM51" s="38">
        <v>5.0000000000000001E-4</v>
      </c>
      <c r="AN51" s="38">
        <v>8.2159999999999993</v>
      </c>
      <c r="AO51" s="38">
        <v>1E-3</v>
      </c>
      <c r="AP51" s="38">
        <v>0.71150000000000002</v>
      </c>
      <c r="AQ51" s="38">
        <v>0</v>
      </c>
      <c r="AR51" s="38">
        <v>39.030700000000003</v>
      </c>
      <c r="AS51" s="38">
        <v>8.8999999999999999E-3</v>
      </c>
      <c r="AT51" s="38">
        <v>0.72740000000000005</v>
      </c>
      <c r="AU51" s="38">
        <v>2.0000000000000001E-4</v>
      </c>
      <c r="AV51" s="38">
        <v>52.646900000000002</v>
      </c>
      <c r="AW51" s="38">
        <v>1.66E-2</v>
      </c>
      <c r="AX51" s="38">
        <v>0.68659999999999999</v>
      </c>
      <c r="AY51" s="38">
        <v>2.0000000000000001E-4</v>
      </c>
      <c r="AZ51" s="14">
        <v>-1.7809884843716497E-2</v>
      </c>
      <c r="BA51" s="14">
        <v>0.94390981578223798</v>
      </c>
      <c r="BB51" s="14">
        <v>-2.8854314002828892E-2</v>
      </c>
    </row>
    <row r="52" spans="2:54" ht="13.5" customHeight="1" x14ac:dyDescent="0.2">
      <c r="B52" s="12">
        <v>148</v>
      </c>
      <c r="C52" s="12">
        <v>8.8510000000000009</v>
      </c>
      <c r="D52" s="12">
        <v>148.36878999999999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26.7</v>
      </c>
      <c r="Q52" s="12">
        <v>0.91</v>
      </c>
      <c r="R52" s="12">
        <v>2.59</v>
      </c>
      <c r="S52" s="12">
        <v>48.44</v>
      </c>
      <c r="T52" s="12">
        <v>89.62</v>
      </c>
      <c r="U52" s="12">
        <v>2</v>
      </c>
      <c r="V52" s="12">
        <v>0</v>
      </c>
      <c r="W52" s="12">
        <v>1</v>
      </c>
      <c r="X52" s="12">
        <v>1</v>
      </c>
      <c r="Y52" s="12">
        <v>0.1</v>
      </c>
      <c r="Z52" s="12">
        <v>1</v>
      </c>
      <c r="AA52" s="12">
        <v>45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28.106999999999999</v>
      </c>
      <c r="AK52" s="12">
        <v>5.4000000000000003E-3</v>
      </c>
      <c r="AL52" s="14">
        <v>0.99490000000000001</v>
      </c>
      <c r="AM52" s="14">
        <v>2.0000000000000001E-4</v>
      </c>
      <c r="AN52" s="14">
        <v>11.4338</v>
      </c>
      <c r="AO52" s="14">
        <v>0</v>
      </c>
      <c r="AP52" s="14">
        <v>0.99470000000000003</v>
      </c>
      <c r="AQ52" s="14">
        <v>0</v>
      </c>
      <c r="AR52" s="14">
        <v>53.155000000000001</v>
      </c>
      <c r="AS52" s="14">
        <v>4.0399999999999998E-2</v>
      </c>
      <c r="AT52" s="14">
        <v>0.99490000000000001</v>
      </c>
      <c r="AU52" s="14">
        <v>8.0000000000000004E-4</v>
      </c>
      <c r="AV52" s="14">
        <v>76.028199999999998</v>
      </c>
      <c r="AW52" s="14">
        <v>6.3E-3</v>
      </c>
      <c r="AX52" s="14">
        <v>0.99470000000000003</v>
      </c>
      <c r="AY52" s="14">
        <v>1E-4</v>
      </c>
      <c r="AZ52" s="38">
        <v>0.73854245272232499</v>
      </c>
      <c r="BA52" s="38">
        <v>1.4303113535885617</v>
      </c>
      <c r="BB52" s="38">
        <v>0.17706017500727647</v>
      </c>
    </row>
    <row r="53" spans="2:54" ht="13.5" customHeight="1" x14ac:dyDescent="0.2">
      <c r="B53" s="12">
        <v>148</v>
      </c>
      <c r="C53" s="12">
        <v>9.0950000000000006</v>
      </c>
      <c r="D53" s="12">
        <v>148.37896000000001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26.7</v>
      </c>
      <c r="Q53" s="12">
        <v>0.91</v>
      </c>
      <c r="R53" s="12">
        <v>2.59</v>
      </c>
      <c r="S53" s="12">
        <v>45.37</v>
      </c>
      <c r="T53" s="12">
        <v>91.65</v>
      </c>
      <c r="U53" s="12">
        <v>2</v>
      </c>
      <c r="V53" s="12">
        <v>0</v>
      </c>
      <c r="W53" s="12">
        <v>1</v>
      </c>
      <c r="X53" s="12">
        <v>1</v>
      </c>
      <c r="Y53" s="12">
        <v>0.1</v>
      </c>
      <c r="Z53" s="12">
        <v>1</v>
      </c>
      <c r="AA53" s="12">
        <v>45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30.288599999999999</v>
      </c>
      <c r="AK53" s="12">
        <v>2.69E-2</v>
      </c>
      <c r="AL53" s="14">
        <v>1.0021</v>
      </c>
      <c r="AM53" s="14">
        <v>8.9999999999999998E-4</v>
      </c>
      <c r="AN53" s="14">
        <v>12.3552</v>
      </c>
      <c r="AO53" s="14">
        <v>1.3899999999999999E-2</v>
      </c>
      <c r="AP53" s="14">
        <v>1.0019</v>
      </c>
      <c r="AQ53" s="14">
        <v>1.1000000000000001E-3</v>
      </c>
      <c r="AR53" s="14">
        <v>57.314300000000003</v>
      </c>
      <c r="AS53" s="14">
        <v>4.6800000000000001E-2</v>
      </c>
      <c r="AT53" s="14">
        <v>1.0021</v>
      </c>
      <c r="AU53" s="14">
        <v>8.0000000000000004E-4</v>
      </c>
      <c r="AV53" s="14">
        <v>80.575000000000003</v>
      </c>
      <c r="AW53" s="14">
        <v>0.18060000000000001</v>
      </c>
      <c r="AX53" s="14">
        <v>1.0019</v>
      </c>
      <c r="AY53" s="14">
        <v>2.3E-3</v>
      </c>
      <c r="AZ53" s="38">
        <v>0.73409720413815971</v>
      </c>
      <c r="BA53" s="38">
        <v>1.4058446146947621</v>
      </c>
      <c r="BB53" s="38">
        <v>0.16869111671463993</v>
      </c>
    </row>
    <row r="54" spans="2:54" ht="13.5" customHeight="1" x14ac:dyDescent="0.2">
      <c r="B54" s="12">
        <v>148</v>
      </c>
      <c r="C54" s="12">
        <v>9.3569999999999993</v>
      </c>
      <c r="D54" s="12">
        <v>148.38988000000001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26.7</v>
      </c>
      <c r="Q54" s="12">
        <v>0.91</v>
      </c>
      <c r="R54" s="12">
        <v>2.59</v>
      </c>
      <c r="S54" s="12">
        <v>42.08</v>
      </c>
      <c r="T54" s="12">
        <v>93.96</v>
      </c>
      <c r="U54" s="12">
        <v>2</v>
      </c>
      <c r="V54" s="12">
        <v>0</v>
      </c>
      <c r="W54" s="12">
        <v>1</v>
      </c>
      <c r="X54" s="12">
        <v>1</v>
      </c>
      <c r="Y54" s="12">
        <v>0.1</v>
      </c>
      <c r="Z54" s="12">
        <v>1</v>
      </c>
      <c r="AA54" s="12">
        <v>45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32.513399999999997</v>
      </c>
      <c r="AK54" s="12">
        <v>5.3E-3</v>
      </c>
      <c r="AL54" s="14">
        <v>1.0093000000000001</v>
      </c>
      <c r="AM54" s="14">
        <v>2.0000000000000001E-4</v>
      </c>
      <c r="AN54" s="14">
        <v>13.255699999999999</v>
      </c>
      <c r="AO54" s="14">
        <v>6.8999999999999999E-3</v>
      </c>
      <c r="AP54" s="14">
        <v>1.0092000000000001</v>
      </c>
      <c r="AQ54" s="14">
        <v>5.0000000000000001E-4</v>
      </c>
      <c r="AR54" s="14">
        <v>61.565300000000001</v>
      </c>
      <c r="AS54" s="14">
        <v>1.55E-2</v>
      </c>
      <c r="AT54" s="14">
        <v>1.0093000000000001</v>
      </c>
      <c r="AU54" s="14">
        <v>2.9999999999999997E-4</v>
      </c>
      <c r="AV54" s="14">
        <v>86.130700000000004</v>
      </c>
      <c r="AW54" s="14">
        <v>0.1072</v>
      </c>
      <c r="AX54" s="14">
        <v>1.0092000000000001</v>
      </c>
      <c r="AY54" s="14">
        <v>1.2999999999999999E-3</v>
      </c>
      <c r="AZ54" s="38">
        <v>0.73324921719671898</v>
      </c>
      <c r="BA54" s="38">
        <v>1.3990137301369441</v>
      </c>
      <c r="BB54" s="38">
        <v>0.16632407106489008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FC64-EF88-4877-A9FD-914C95992199}">
  <sheetPr codeName="Sheet13"/>
  <dimension ref="A1:BT54"/>
  <sheetViews>
    <sheetView workbookViewId="0">
      <selection activeCell="D44" sqref="D44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150</v>
      </c>
      <c r="C10" s="12">
        <v>8.9619999999999997</v>
      </c>
      <c r="D10" s="12">
        <v>150.37342000000001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30.7</v>
      </c>
      <c r="Q10" s="12">
        <v>0.74</v>
      </c>
      <c r="R10" s="12">
        <v>3.67</v>
      </c>
      <c r="S10" s="12">
        <v>46.96</v>
      </c>
      <c r="T10" s="12">
        <v>90.12</v>
      </c>
      <c r="U10" s="12">
        <v>2</v>
      </c>
      <c r="V10" s="12">
        <v>0</v>
      </c>
      <c r="W10" s="12">
        <v>2</v>
      </c>
      <c r="X10" s="12">
        <v>0</v>
      </c>
      <c r="Y10" s="12">
        <v>0</v>
      </c>
      <c r="Z10" s="12">
        <v>1</v>
      </c>
      <c r="AA10" s="12">
        <v>90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8.4151000000000007</v>
      </c>
      <c r="AK10" s="12">
        <v>0.18379999999999999</v>
      </c>
      <c r="AL10" s="14">
        <v>0.29270000000000002</v>
      </c>
      <c r="AM10" s="14">
        <v>6.4000000000000003E-3</v>
      </c>
      <c r="AN10" s="14">
        <v>3.9517000000000002</v>
      </c>
      <c r="AO10" s="14">
        <v>9.4399999999999998E-2</v>
      </c>
      <c r="AP10" s="14">
        <v>0.33700000000000002</v>
      </c>
      <c r="AQ10" s="14">
        <v>8.0000000000000002E-3</v>
      </c>
      <c r="AR10" s="14">
        <v>15.690099999999999</v>
      </c>
      <c r="AS10" s="14">
        <v>8.72E-2</v>
      </c>
      <c r="AT10" s="14">
        <v>0.28870000000000001</v>
      </c>
      <c r="AU10" s="14">
        <v>1.6000000000000001E-3</v>
      </c>
      <c r="AV10" s="14">
        <v>29.373799999999999</v>
      </c>
      <c r="AW10" s="14">
        <v>0.20799999999999999</v>
      </c>
      <c r="AX10" s="14">
        <v>0.38469999999999999</v>
      </c>
      <c r="AY10" s="14">
        <v>2.7000000000000001E-3</v>
      </c>
      <c r="AZ10" s="14">
        <v>6.609394485243171E-2</v>
      </c>
      <c r="BA10" s="14">
        <v>1.3325251125736057</v>
      </c>
      <c r="BB10" s="14">
        <v>0.14256014256014252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0.29317187500000003</v>
      </c>
      <c r="BH10" s="16">
        <f>DSTDEV(PlotSort,"PhxRed",$BG$35:$BG$38)/SQRT($BF10)</f>
        <v>2.220167557914278E-3</v>
      </c>
      <c r="BI10" s="16">
        <f>DAVERAGE(PlotSort,"PhxRedEdge",$BG$35:$BG$38)</f>
        <v>0.33791249999999995</v>
      </c>
      <c r="BJ10" s="16">
        <f>DSTDEV(PlotSort,"PhxRedEdge",$BG$35:$BG$38)/SQRT($BF10)</f>
        <v>1.4899769669384725E-3</v>
      </c>
      <c r="BK10" s="16">
        <f>DAVERAGE(PlotSort,"TMRed",$BG$35:$BG$38)</f>
        <v>0.29071249999999987</v>
      </c>
      <c r="BL10" s="16">
        <f>DSTDEV(PlotSort,"TMRed",$BG$35:$BG$38)/SQRT($BF10)</f>
        <v>2.0679442374434628E-3</v>
      </c>
      <c r="BM10" s="16">
        <f>DAVERAGE(PlotSort,"TMNIR",$BG$35:$BG$38)</f>
        <v>0.38853125000000005</v>
      </c>
      <c r="BN10" s="16">
        <f>DSTDEV(PlotSort,"TMNIR",$BG$35:$BG$38)/SQRT($BF10)</f>
        <v>1.8284903653366703E-3</v>
      </c>
      <c r="BO10" s="16">
        <f>DAVERAGE(PlotSort,"NRR",$BG$35:$BG$38)</f>
        <v>6.9651718821726341E-2</v>
      </c>
      <c r="BP10" s="16">
        <f>DSTDEV(PlotSort,"NRR",$BG$35:$BG$38)/SQRT($BF10)</f>
        <v>1.5172849699956721E-3</v>
      </c>
      <c r="BQ10" s="16">
        <f>DAVERAGE(PlotSort,"rvi",$BG$35:$BG$38)</f>
        <v>1.3385897882907403</v>
      </c>
      <c r="BR10" s="16">
        <f>DSTDEV(PlotSort,"rvi",$BG$35:$BG$38)/SQRT($BF10)</f>
        <v>1.0543132253246741E-2</v>
      </c>
      <c r="BS10" s="17">
        <f>DAVERAGE(PlotSort,"ndvi",$BG$35:$BG$38)</f>
        <v>0.14419095933196724</v>
      </c>
      <c r="BT10" s="16">
        <f>DSTDEV(PlotSort,"ndvi",$BG$35:$BG$38)/SQRT($BF10)</f>
        <v>3.7722365144743676E-3</v>
      </c>
    </row>
    <row r="11" spans="1:72" ht="13.5" customHeight="1" x14ac:dyDescent="0.2">
      <c r="B11" s="12">
        <v>150</v>
      </c>
      <c r="C11" s="12">
        <v>8.9529999999999994</v>
      </c>
      <c r="D11" s="12">
        <v>150.37304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30.7</v>
      </c>
      <c r="Q11" s="12">
        <v>0.74</v>
      </c>
      <c r="R11" s="12">
        <v>3.67</v>
      </c>
      <c r="S11" s="12">
        <v>47.08</v>
      </c>
      <c r="T11" s="12">
        <v>90.04</v>
      </c>
      <c r="U11" s="12">
        <v>2</v>
      </c>
      <c r="V11" s="12">
        <v>0</v>
      </c>
      <c r="W11" s="12">
        <v>2</v>
      </c>
      <c r="X11" s="12">
        <v>0</v>
      </c>
      <c r="Y11" s="12">
        <v>0</v>
      </c>
      <c r="Z11" s="12">
        <v>1</v>
      </c>
      <c r="AA11" s="12">
        <v>90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8.7615999999999996</v>
      </c>
      <c r="AK11" s="12">
        <v>0.14149999999999999</v>
      </c>
      <c r="AL11" s="14">
        <v>0.3054</v>
      </c>
      <c r="AM11" s="14">
        <v>4.8999999999999998E-3</v>
      </c>
      <c r="AN11" s="14">
        <v>3.9971000000000001</v>
      </c>
      <c r="AO11" s="14">
        <v>6.3100000000000003E-2</v>
      </c>
      <c r="AP11" s="14">
        <v>0.3417</v>
      </c>
      <c r="AQ11" s="14">
        <v>5.4000000000000003E-3</v>
      </c>
      <c r="AR11" s="14">
        <v>16.440200000000001</v>
      </c>
      <c r="AS11" s="14">
        <v>0.4153</v>
      </c>
      <c r="AT11" s="14">
        <v>0.30330000000000001</v>
      </c>
      <c r="AU11" s="14">
        <v>7.7000000000000002E-3</v>
      </c>
      <c r="AV11" s="14">
        <v>30.004000000000001</v>
      </c>
      <c r="AW11" s="14">
        <v>0.13519999999999999</v>
      </c>
      <c r="AX11" s="14">
        <v>0.39389999999999997</v>
      </c>
      <c r="AY11" s="14">
        <v>1.8E-3</v>
      </c>
      <c r="AZ11" s="14">
        <v>7.0962479608482829E-2</v>
      </c>
      <c r="BA11" s="14">
        <v>1.2987141444114736</v>
      </c>
      <c r="BB11" s="14">
        <v>0.12994836488812386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0.29376250000000004</v>
      </c>
      <c r="BH11" s="16">
        <f>DSTDEV(PlotSort,"PhxRed",$BG$31:$BG$32)/SQRT($BF11)</f>
        <v>2.7554170132062885E-3</v>
      </c>
      <c r="BI11" s="16">
        <f>DAVERAGE(PlotSort,"PhxRedEdge",$BG$31:$BG$32)</f>
        <v>0.33893125000000007</v>
      </c>
      <c r="BJ11" s="16">
        <f>DSTDEV(PlotSort,"PhxRedEdge",$BG$31:$BG$32)/SQRT($BF11)</f>
        <v>2.2839972042817099E-3</v>
      </c>
      <c r="BK11" s="16">
        <f>DAVERAGE(PlotSort,"TMRed",$BG$31:$BG$32)</f>
        <v>0.29125000000000001</v>
      </c>
      <c r="BL11" s="16">
        <f>DSTDEV(PlotSort,"TMRed",$BG$31:$BG$32)/SQRT($BF11)</f>
        <v>2.4393988330460984E-3</v>
      </c>
      <c r="BM11" s="16">
        <f>DAVERAGE(PlotSort,"TMNIR",$BG$31:$BG$32)</f>
        <v>0.38974375000000006</v>
      </c>
      <c r="BN11" s="16">
        <f>DSTDEV(PlotSort,"TMNIR",$BG$31:$BG$32)/SQRT($BF11)</f>
        <v>3.1192008692131398E-3</v>
      </c>
      <c r="BO11" s="16">
        <f>DAVERAGE(PlotSort,"NRR",$BG$31:$BG$32)</f>
        <v>6.9657417389302909E-2</v>
      </c>
      <c r="BP11" s="16">
        <f>DSTDEV(PlotSort,"NRR",$BG$31:$BG$32)/SQRT($BF11)</f>
        <v>2.0311519020048772E-3</v>
      </c>
      <c r="BQ11" s="16">
        <f>DAVERAGE(PlotSort,"rvi",$BG$31:$BG$32)</f>
        <v>1.3392881731427531</v>
      </c>
      <c r="BR11" s="16">
        <f>DSTDEV(PlotSort,"rvi",$BG$31:$BG$32)/SQRT($BF11)</f>
        <v>1.3690362373579573E-2</v>
      </c>
      <c r="BS11" s="17">
        <f>DAVERAGE(PlotSort,"ndvi",$BG$31:$BG$32)</f>
        <v>0.14459942303422516</v>
      </c>
      <c r="BT11" s="16">
        <f>DSTDEV(PlotSort,"ndvi",$BG$31:$BG$32)/SQRT($BF11)</f>
        <v>5.0095623025074318E-3</v>
      </c>
    </row>
    <row r="12" spans="1:72" ht="13.5" customHeight="1" x14ac:dyDescent="0.2">
      <c r="B12" s="12">
        <v>150</v>
      </c>
      <c r="C12" s="12">
        <v>8.9459999999999997</v>
      </c>
      <c r="D12" s="12">
        <v>150.37275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30.7</v>
      </c>
      <c r="Q12" s="12">
        <v>0.74</v>
      </c>
      <c r="R12" s="12">
        <v>3.67</v>
      </c>
      <c r="S12" s="12">
        <v>47.16</v>
      </c>
      <c r="T12" s="12">
        <v>89.99</v>
      </c>
      <c r="U12" s="12">
        <v>2</v>
      </c>
      <c r="V12" s="12">
        <v>0</v>
      </c>
      <c r="W12" s="12">
        <v>2</v>
      </c>
      <c r="X12" s="12">
        <v>0</v>
      </c>
      <c r="Y12" s="12">
        <v>0</v>
      </c>
      <c r="Z12" s="12">
        <v>1</v>
      </c>
      <c r="AA12" s="12">
        <v>90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7.8890000000000002</v>
      </c>
      <c r="AK12" s="12">
        <v>0.1095</v>
      </c>
      <c r="AL12" s="14">
        <v>0.27550000000000002</v>
      </c>
      <c r="AM12" s="14">
        <v>3.8E-3</v>
      </c>
      <c r="AN12" s="14">
        <v>3.8506</v>
      </c>
      <c r="AO12" s="14">
        <v>7.3000000000000001E-3</v>
      </c>
      <c r="AP12" s="14">
        <v>0.32979999999999998</v>
      </c>
      <c r="AQ12" s="14">
        <v>5.9999999999999995E-4</v>
      </c>
      <c r="AR12" s="14">
        <v>14.697800000000001</v>
      </c>
      <c r="AS12" s="14">
        <v>0.50649999999999995</v>
      </c>
      <c r="AT12" s="14">
        <v>0.27160000000000001</v>
      </c>
      <c r="AU12" s="14">
        <v>9.4000000000000004E-3</v>
      </c>
      <c r="AV12" s="14">
        <v>29.571400000000001</v>
      </c>
      <c r="AW12" s="14">
        <v>0.11020000000000001</v>
      </c>
      <c r="AX12" s="14">
        <v>0.38890000000000002</v>
      </c>
      <c r="AY12" s="14">
        <v>1.4E-3</v>
      </c>
      <c r="AZ12" s="14">
        <v>8.2231807430082154E-2</v>
      </c>
      <c r="BA12" s="14">
        <v>1.4318851251840943</v>
      </c>
      <c r="BB12" s="14">
        <v>0.17759273277819834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0.29258125000000001</v>
      </c>
      <c r="BH12" s="16">
        <f>DSTDEV(PlotSort,"PhxRed",$BH$31:$BH$32)/SQRT($BF12)</f>
        <v>3.909179568123383E-3</v>
      </c>
      <c r="BI12" s="16">
        <f>DAVERAGE(PlotSort,"PhxRedEdge",$BH$31:$BH$32)</f>
        <v>0.33689374999999994</v>
      </c>
      <c r="BJ12" s="16">
        <f>DSTDEV(PlotSort,"PhxRedEdge",$BH$31:$BH$32)/SQRT($BF12)</f>
        <v>2.2289285308940122E-3</v>
      </c>
      <c r="BK12" s="16">
        <f>DAVERAGE(PlotSort,"TMRed",$BH$31:$BH$32)</f>
        <v>0.29017500000000002</v>
      </c>
      <c r="BL12" s="16">
        <f>DSTDEV(PlotSort,"TMRed",$BH$31:$BH$32)/SQRT($BF12)</f>
        <v>3.7277394848173949E-3</v>
      </c>
      <c r="BM12" s="16">
        <f>DAVERAGE(PlotSort,"TMNIR",$BH$31:$BH$32)</f>
        <v>0.38731875000000004</v>
      </c>
      <c r="BN12" s="16">
        <f>DSTDEV(PlotSort,"TMNIR",$BH$31:$BH$32)/SQRT($BF12)</f>
        <v>2.3709213882300395E-3</v>
      </c>
      <c r="BO12" s="16">
        <f>DAVERAGE(PlotSort,"NRR",$BH$31:$BH$32)</f>
        <v>6.964602025414976E-2</v>
      </c>
      <c r="BP12" s="16">
        <f>DSTDEV(PlotSort,"NRR",$BH$31:$BH$32)/SQRT($BF12)</f>
        <v>2.5650403961677065E-3</v>
      </c>
      <c r="BQ12" s="16">
        <f>DAVERAGE(PlotSort,"rvi",$BH$31:$BH$32)</f>
        <v>1.3378914034387266</v>
      </c>
      <c r="BR12" s="16">
        <f>DSTDEV(PlotSort,"rvi",$BH$31:$BH$32)/SQRT($BF12)</f>
        <v>1.8149158692406596E-2</v>
      </c>
      <c r="BS12" s="17">
        <f>DAVERAGE(PlotSort,"ndvi",$BH$31:$BH$32)</f>
        <v>0.14378249562970935</v>
      </c>
      <c r="BT12" s="16">
        <f>DSTDEV(PlotSort,"ndvi",$BH$31:$BH$32)/SQRT($BF12)</f>
        <v>6.4070634889231599E-3</v>
      </c>
    </row>
    <row r="13" spans="1:72" ht="13.5" customHeight="1" x14ac:dyDescent="0.2">
      <c r="B13" s="12">
        <v>150</v>
      </c>
      <c r="C13" s="12">
        <v>8.9380000000000006</v>
      </c>
      <c r="D13" s="12">
        <v>150.37242000000001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30.7</v>
      </c>
      <c r="Q13" s="12">
        <v>0.74</v>
      </c>
      <c r="R13" s="12">
        <v>3.67</v>
      </c>
      <c r="S13" s="12">
        <v>47.26</v>
      </c>
      <c r="T13" s="12">
        <v>89.92</v>
      </c>
      <c r="U13" s="12">
        <v>2</v>
      </c>
      <c r="V13" s="12">
        <v>0</v>
      </c>
      <c r="W13" s="12">
        <v>2</v>
      </c>
      <c r="X13" s="12">
        <v>0</v>
      </c>
      <c r="Y13" s="12">
        <v>0</v>
      </c>
      <c r="Z13" s="12">
        <v>1</v>
      </c>
      <c r="AA13" s="12">
        <v>90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8.3310999999999993</v>
      </c>
      <c r="AK13" s="12">
        <v>9.6799999999999997E-2</v>
      </c>
      <c r="AL13" s="14">
        <v>0.29149999999999998</v>
      </c>
      <c r="AM13" s="14">
        <v>3.3999999999999998E-3</v>
      </c>
      <c r="AN13" s="14">
        <v>3.8845000000000001</v>
      </c>
      <c r="AO13" s="14">
        <v>4.1799999999999997E-2</v>
      </c>
      <c r="AP13" s="14">
        <v>0.33329999999999999</v>
      </c>
      <c r="AQ13" s="14">
        <v>3.5999999999999999E-3</v>
      </c>
      <c r="AR13" s="14">
        <v>15.5905</v>
      </c>
      <c r="AS13" s="14">
        <v>6.3500000000000001E-2</v>
      </c>
      <c r="AT13" s="14">
        <v>0.28870000000000001</v>
      </c>
      <c r="AU13" s="14">
        <v>1.1999999999999999E-3</v>
      </c>
      <c r="AV13" s="14">
        <v>29.284300000000002</v>
      </c>
      <c r="AW13" s="14">
        <v>0.19339999999999999</v>
      </c>
      <c r="AX13" s="14">
        <v>0.38590000000000002</v>
      </c>
      <c r="AY13" s="14">
        <v>2.5000000000000001E-3</v>
      </c>
      <c r="AZ13" s="14">
        <v>7.3136818687430522E-2</v>
      </c>
      <c r="BA13" s="14">
        <v>1.3366816764807758</v>
      </c>
      <c r="BB13" s="14">
        <v>0.1440853839312185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0.30149999999999999</v>
      </c>
      <c r="BH13" s="16">
        <f>DSTDEV(PlotSort,"PhxRed",$BJ$35:$BJ$36)/SQRT($BF13)</f>
        <v>2.4098014144619548E-3</v>
      </c>
      <c r="BI13" s="16">
        <f>DAVERAGE(PlotSort,"PhxRedEdge",$BJ$35:$BJ$36)</f>
        <v>0.33756249999999999</v>
      </c>
      <c r="BJ13" s="16">
        <f>DSTDEV(PlotSort,"PhxRedEdge",$BJ$35:$BJ$36)/SQRT($BF13)</f>
        <v>2.4782581368487724E-3</v>
      </c>
      <c r="BK13" s="16">
        <f>DAVERAGE(PlotSort,"TMRed",$BJ$35:$BJ$36)</f>
        <v>0.29852500000000004</v>
      </c>
      <c r="BL13" s="16">
        <f>DSTDEV(PlotSort,"TMRed",$BJ$35:$BJ$36)/SQRT($BF13)</f>
        <v>2.3256911415134806E-3</v>
      </c>
      <c r="BM13" s="16">
        <f>DAVERAGE(PlotSort,"TMNIR",$BJ$35:$BJ$36)</f>
        <v>0.38145000000000001</v>
      </c>
      <c r="BN13" s="16">
        <f>DSTDEV(PlotSort,"TMNIR",$BJ$35:$BJ$36)/SQRT($BF13)</f>
        <v>3.0322080592013662E-3</v>
      </c>
      <c r="BO13" s="16">
        <f>DAVERAGE(PlotSort,"NRR",$BJ$35:$BJ$36)</f>
        <v>6.1020549153269196E-2</v>
      </c>
      <c r="BP13" s="16">
        <f>DSTDEV(PlotSort,"NRR",$BJ$35:$BJ$36)/SQRT($BF13)</f>
        <v>1.5604154189695887E-3</v>
      </c>
      <c r="BQ13" s="16">
        <f>DAVERAGE(PlotSort,"rvi",$BJ$35:$BJ$36)</f>
        <v>1.2779925203673752</v>
      </c>
      <c r="BR13" s="16">
        <f>DSTDEV(PlotSort,"rvi",$BJ$35:$BJ$36)/SQRT($BF13)</f>
        <v>9.0689323009931523E-3</v>
      </c>
      <c r="BS13" s="17">
        <f>DAVERAGE(PlotSort,"ndvi",$BJ$35:$BJ$36)</f>
        <v>0.12193777883396879</v>
      </c>
      <c r="BT13" s="16">
        <f>DSTDEV(PlotSort,"ndvi",$BJ$35:$BJ$36)/SQRT($BF13)</f>
        <v>3.4527076696390011E-3</v>
      </c>
    </row>
    <row r="14" spans="1:72" ht="13.5" customHeight="1" x14ac:dyDescent="0.2">
      <c r="B14" s="12">
        <v>150</v>
      </c>
      <c r="C14" s="12">
        <v>8.93</v>
      </c>
      <c r="D14" s="12">
        <v>150.37208000000001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30.7</v>
      </c>
      <c r="Q14" s="12">
        <v>0.74</v>
      </c>
      <c r="R14" s="12">
        <v>3.67</v>
      </c>
      <c r="S14" s="12">
        <v>47.37</v>
      </c>
      <c r="T14" s="12">
        <v>89.86</v>
      </c>
      <c r="U14" s="12">
        <v>2</v>
      </c>
      <c r="V14" s="12">
        <v>0</v>
      </c>
      <c r="W14" s="12">
        <v>2</v>
      </c>
      <c r="X14" s="12">
        <v>0</v>
      </c>
      <c r="Y14" s="12">
        <v>0</v>
      </c>
      <c r="Z14" s="12">
        <v>1</v>
      </c>
      <c r="AA14" s="12">
        <v>90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7.6932999999999998</v>
      </c>
      <c r="AK14" s="12">
        <v>0.28139999999999998</v>
      </c>
      <c r="AL14" s="14">
        <v>0.2697</v>
      </c>
      <c r="AM14" s="14">
        <v>9.9000000000000008E-3</v>
      </c>
      <c r="AN14" s="14">
        <v>3.7688000000000001</v>
      </c>
      <c r="AO14" s="14">
        <v>8.9499999999999996E-2</v>
      </c>
      <c r="AP14" s="14">
        <v>0.3241</v>
      </c>
      <c r="AQ14" s="14">
        <v>7.7000000000000002E-3</v>
      </c>
      <c r="AR14" s="14">
        <v>14.3559</v>
      </c>
      <c r="AS14" s="14">
        <v>0.48280000000000001</v>
      </c>
      <c r="AT14" s="14">
        <v>0.26640000000000003</v>
      </c>
      <c r="AU14" s="14">
        <v>8.9999999999999993E-3</v>
      </c>
      <c r="AV14" s="14">
        <v>28.691500000000001</v>
      </c>
      <c r="AW14" s="14">
        <v>0.64900000000000002</v>
      </c>
      <c r="AX14" s="14">
        <v>0.37880000000000003</v>
      </c>
      <c r="AY14" s="14">
        <v>8.6E-3</v>
      </c>
      <c r="AZ14" s="14">
        <v>7.7820458102148271E-2</v>
      </c>
      <c r="BA14" s="14">
        <v>1.4219219219219219</v>
      </c>
      <c r="BB14" s="14">
        <v>0.17420954742715436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0.29706250000000001</v>
      </c>
      <c r="BH14" s="16">
        <f>DSTDEV(PlotSort,"PhxRed",$BK$35:$BK$36)/SQRT($BF14)</f>
        <v>2.1197307218921305E-3</v>
      </c>
      <c r="BI14" s="16">
        <f>DAVERAGE(PlotSort,"PhxRedEdge",$BK$35:$BK$36)</f>
        <v>0.34002500000000002</v>
      </c>
      <c r="BJ14" s="16">
        <f>DSTDEV(PlotSort,"PhxRedEdge",$BK$35:$BK$36)/SQRT($BF14)</f>
        <v>2.0590208028737032E-3</v>
      </c>
      <c r="BK14" s="16">
        <f>DAVERAGE(PlotSort,"TMRed",$BK$35:$BK$36)</f>
        <v>0.29425625000000005</v>
      </c>
      <c r="BL14" s="16">
        <f>DSTDEV(PlotSort,"TMRed",$BK$35:$BK$36)/SQRT($BF14)</f>
        <v>1.8249012530362663E-3</v>
      </c>
      <c r="BM14" s="16">
        <f>DAVERAGE(PlotSort,"TMNIR",$BK$35:$BK$36)</f>
        <v>0.38953124999999994</v>
      </c>
      <c r="BN14" s="16">
        <f>DSTDEV(PlotSort,"TMNIR",$BK$35:$BK$36)/SQRT($BF14)</f>
        <v>2.4129610958322553E-3</v>
      </c>
      <c r="BO14" s="16">
        <f>DAVERAGE(PlotSort,"NRR",$BK$35:$BK$36)</f>
        <v>6.7849489046801353E-2</v>
      </c>
      <c r="BP14" s="16">
        <f>DSTDEV(PlotSort,"NRR",$BK$35:$BK$36)/SQRT($BF14)</f>
        <v>1.10911554977406E-3</v>
      </c>
      <c r="BQ14" s="16">
        <f>DAVERAGE(PlotSort,"rvi",$BK$35:$BK$36)</f>
        <v>1.324003918884421</v>
      </c>
      <c r="BR14" s="16">
        <f>DSTDEV(PlotSort,"rvi",$BK$35:$BK$36)/SQRT($BF14)</f>
        <v>5.5590235216855617E-3</v>
      </c>
      <c r="BS14" s="17">
        <f>DAVERAGE(PlotSort,"ndvi",$BK$35:$BK$36)</f>
        <v>0.13932457661133923</v>
      </c>
      <c r="BT14" s="16">
        <f>DSTDEV(PlotSort,"ndvi",$BK$35:$BK$36)/SQRT($BF14)</f>
        <v>2.044196142444347E-3</v>
      </c>
    </row>
    <row r="15" spans="1:72" ht="13.5" customHeight="1" x14ac:dyDescent="0.2">
      <c r="B15" s="12">
        <v>150</v>
      </c>
      <c r="C15" s="12">
        <v>8.923</v>
      </c>
      <c r="D15" s="12">
        <v>150.37179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30.7</v>
      </c>
      <c r="Q15" s="12">
        <v>0.74</v>
      </c>
      <c r="R15" s="12">
        <v>3.67</v>
      </c>
      <c r="S15" s="12">
        <v>47.45</v>
      </c>
      <c r="T15" s="12">
        <v>89.8</v>
      </c>
      <c r="U15" s="12">
        <v>2</v>
      </c>
      <c r="V15" s="12">
        <v>0</v>
      </c>
      <c r="W15" s="12">
        <v>2</v>
      </c>
      <c r="X15" s="12">
        <v>0</v>
      </c>
      <c r="Y15" s="12">
        <v>0</v>
      </c>
      <c r="Z15" s="12">
        <v>1</v>
      </c>
      <c r="AA15" s="12">
        <v>90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8.548</v>
      </c>
      <c r="AK15" s="12">
        <v>0.15679999999999999</v>
      </c>
      <c r="AL15" s="14">
        <v>0.30020000000000002</v>
      </c>
      <c r="AM15" s="14">
        <v>5.4999999999999997E-3</v>
      </c>
      <c r="AN15" s="14">
        <v>3.9504000000000001</v>
      </c>
      <c r="AO15" s="14">
        <v>7.3800000000000004E-2</v>
      </c>
      <c r="AP15" s="14">
        <v>0.34029999999999999</v>
      </c>
      <c r="AQ15" s="14">
        <v>6.4000000000000003E-3</v>
      </c>
      <c r="AR15" s="14">
        <v>15.8377</v>
      </c>
      <c r="AS15" s="14">
        <v>5.1400000000000001E-2</v>
      </c>
      <c r="AT15" s="14">
        <v>0.2944</v>
      </c>
      <c r="AU15" s="14">
        <v>1E-3</v>
      </c>
      <c r="AV15" s="14">
        <v>28.805900000000001</v>
      </c>
      <c r="AW15" s="14">
        <v>0.26829999999999998</v>
      </c>
      <c r="AX15" s="14">
        <v>0.38100000000000001</v>
      </c>
      <c r="AY15" s="14">
        <v>3.5000000000000001E-3</v>
      </c>
      <c r="AZ15" s="14">
        <v>5.6425897684735909E-2</v>
      </c>
      <c r="BA15" s="14">
        <v>1.2941576086956521</v>
      </c>
      <c r="BB15" s="14">
        <v>0.12822031388806635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0.27706250000000004</v>
      </c>
      <c r="BH15" s="16">
        <f>DSTDEV(PlotSort,"PhxRed",$BL$35:$BL$36)/SQRT($BF15)</f>
        <v>4.1287293747592621E-3</v>
      </c>
      <c r="BI15" s="16">
        <f>DAVERAGE(PlotSort,"PhxRedEdge",$BL$35:$BL$36)</f>
        <v>0.33403749999999999</v>
      </c>
      <c r="BJ15" s="16">
        <f>DSTDEV(PlotSort,"PhxRedEdge",$BL$35:$BL$36)/SQRT($BF15)</f>
        <v>3.4569772872099867E-3</v>
      </c>
      <c r="BK15" s="16">
        <f>DAVERAGE(PlotSort,"TMRed",$BL$35:$BL$36)</f>
        <v>0.27581250000000002</v>
      </c>
      <c r="BL15" s="16">
        <f>DSTDEV(PlotSort,"TMRed",$BL$35:$BL$36)/SQRT($BF15)</f>
        <v>4.2367203243951386E-3</v>
      </c>
      <c r="BM15" s="16">
        <f>DAVERAGE(PlotSort,"TMNIR",$BL$35:$BL$36)</f>
        <v>0.39361249999999998</v>
      </c>
      <c r="BN15" s="16">
        <f>DSTDEV(PlotSort,"TMNIR",$BL$35:$BL$36)/SQRT($BF15)</f>
        <v>3.8865811959686502E-3</v>
      </c>
      <c r="BO15" s="16">
        <f>DAVERAGE(PlotSort,"NRR",$BL$35:$BL$36)</f>
        <v>8.1887348040033447E-2</v>
      </c>
      <c r="BP15" s="16">
        <f>DSTDEV(PlotSort,"NRR",$BL$35:$BL$36)/SQRT($BF15)</f>
        <v>1.9738374168137957E-3</v>
      </c>
      <c r="BQ15" s="16">
        <f>DAVERAGE(PlotSort,"rvi",$BL$35:$BL$36)</f>
        <v>1.4283587950267431</v>
      </c>
      <c r="BR15" s="16">
        <f>DSTDEV(PlotSort,"rvi",$BL$35:$BL$36)/SQRT($BF15)</f>
        <v>1.5193608909143385E-2</v>
      </c>
      <c r="BS15" s="17">
        <f>DAVERAGE(PlotSort,"ndvi",$BL$35:$BL$36)</f>
        <v>0.17617690527122182</v>
      </c>
      <c r="BT15" s="16">
        <f>DSTDEV(PlotSort,"ndvi",$BL$35:$BL$36)/SQRT($BF15)</f>
        <v>5.0601176931844285E-3</v>
      </c>
    </row>
    <row r="16" spans="1:72" ht="13.5" customHeight="1" x14ac:dyDescent="0.2">
      <c r="B16" s="12">
        <v>150</v>
      </c>
      <c r="C16" s="12">
        <v>8.9149999999999991</v>
      </c>
      <c r="D16" s="12">
        <v>150.37146000000001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30.7</v>
      </c>
      <c r="Q16" s="12">
        <v>0.74</v>
      </c>
      <c r="R16" s="12">
        <v>3.67</v>
      </c>
      <c r="S16" s="12">
        <v>47.55</v>
      </c>
      <c r="T16" s="12">
        <v>89.73</v>
      </c>
      <c r="U16" s="12">
        <v>2</v>
      </c>
      <c r="V16" s="12">
        <v>0</v>
      </c>
      <c r="W16" s="12">
        <v>2</v>
      </c>
      <c r="X16" s="12">
        <v>0</v>
      </c>
      <c r="Y16" s="12">
        <v>0</v>
      </c>
      <c r="Z16" s="12">
        <v>1</v>
      </c>
      <c r="AA16" s="12">
        <v>90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8.4803999999999995</v>
      </c>
      <c r="AK16" s="12">
        <v>0.10780000000000001</v>
      </c>
      <c r="AL16" s="14">
        <v>0.2984</v>
      </c>
      <c r="AM16" s="14">
        <v>3.8E-3</v>
      </c>
      <c r="AN16" s="14">
        <v>3.9632999999999998</v>
      </c>
      <c r="AO16" s="14">
        <v>7.9299999999999995E-2</v>
      </c>
      <c r="AP16" s="14">
        <v>0.34210000000000002</v>
      </c>
      <c r="AQ16" s="14">
        <v>6.7999999999999996E-3</v>
      </c>
      <c r="AR16" s="14">
        <v>15.7719</v>
      </c>
      <c r="AS16" s="14">
        <v>0.1341</v>
      </c>
      <c r="AT16" s="14">
        <v>0.29380000000000001</v>
      </c>
      <c r="AU16" s="14">
        <v>2.5000000000000001E-3</v>
      </c>
      <c r="AV16" s="14">
        <v>29.267700000000001</v>
      </c>
      <c r="AW16" s="14">
        <v>0.36820000000000003</v>
      </c>
      <c r="AX16" s="14">
        <v>0.38790000000000002</v>
      </c>
      <c r="AY16" s="14">
        <v>4.8999999999999998E-3</v>
      </c>
      <c r="AZ16" s="14">
        <v>6.2739726027397275E-2</v>
      </c>
      <c r="BA16" s="14">
        <v>1.320285908781484</v>
      </c>
      <c r="BB16" s="14">
        <v>0.13803725979169726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0.29612500000000003</v>
      </c>
      <c r="BH16" s="16">
        <f>DSTDEV(PlotSort,"PhxRed",$BI$31:$BI$32)/SQRT($BF16)</f>
        <v>3.2095235887381573E-3</v>
      </c>
      <c r="BI16" s="16">
        <f>DAVERAGE(PlotSort,"PhxRedEdge",$BI$31:$BI$32)</f>
        <v>0.33944375000000004</v>
      </c>
      <c r="BJ16" s="16">
        <f>DSTDEV(PlotSort,"PhxRedEdge",$BI$31:$BI$32)/SQRT($BF16)</f>
        <v>2.3562500000000011E-3</v>
      </c>
      <c r="BK16" s="16">
        <f>DAVERAGE(PlotSort,"TMRed",$BI$31:$BI$32)</f>
        <v>0.29346875</v>
      </c>
      <c r="BL16" s="16">
        <f>DSTDEV(PlotSort,"TMRed",$BI$31:$BI$32)/SQRT($BF16)</f>
        <v>2.9538776598171186E-3</v>
      </c>
      <c r="BM16" s="16">
        <f>DAVERAGE(PlotSort,"TMNIR",$BI$31:$BI$32)</f>
        <v>0.3893375</v>
      </c>
      <c r="BN16" s="16">
        <f>DSTDEV(PlotSort,"TMNIR",$BI$31:$BI$32)/SQRT($BF16)</f>
        <v>2.5523661407930204E-3</v>
      </c>
      <c r="BO16" s="16">
        <f>DAVERAGE(PlotSort,"NRR",$BI$31:$BI$32)</f>
        <v>6.8479292350409671E-2</v>
      </c>
      <c r="BP16" s="16">
        <f>DSTDEV(PlotSort,"NRR",$BI$31:$BI$32)/SQRT($BF16)</f>
        <v>1.7855800182623282E-3</v>
      </c>
      <c r="BQ16" s="16">
        <f>DAVERAGE(PlotSort,"rvi",$BI$31:$BI$32)</f>
        <v>1.3283105644763664</v>
      </c>
      <c r="BR16" s="16">
        <f>DSTDEV(PlotSort,"rvi",$BI$31:$BI$32)/SQRT($BF16)</f>
        <v>1.3530107625233235E-2</v>
      </c>
      <c r="BS16" s="17">
        <f>DAVERAGE(PlotSort,"ndvi",$BI$31:$BI$32)</f>
        <v>0.1405763995487648</v>
      </c>
      <c r="BT16" s="16">
        <f>DSTDEV(PlotSort,"ndvi",$BI$31:$BI$32)/SQRT($BF16)</f>
        <v>4.9531162547440536E-3</v>
      </c>
    </row>
    <row r="17" spans="2:72" ht="13.5" customHeight="1" x14ac:dyDescent="0.2">
      <c r="B17" s="12">
        <v>150</v>
      </c>
      <c r="C17" s="12">
        <v>8.907</v>
      </c>
      <c r="D17" s="12">
        <v>150.37112999999999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30.7</v>
      </c>
      <c r="Q17" s="12">
        <v>0.74</v>
      </c>
      <c r="R17" s="12">
        <v>3.67</v>
      </c>
      <c r="S17" s="12">
        <v>47.65</v>
      </c>
      <c r="T17" s="12">
        <v>89.67</v>
      </c>
      <c r="U17" s="12">
        <v>2</v>
      </c>
      <c r="V17" s="12">
        <v>0</v>
      </c>
      <c r="W17" s="12">
        <v>2</v>
      </c>
      <c r="X17" s="12">
        <v>0</v>
      </c>
      <c r="Y17" s="12">
        <v>0</v>
      </c>
      <c r="Z17" s="12">
        <v>1</v>
      </c>
      <c r="AA17" s="12">
        <v>90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7.7743000000000002</v>
      </c>
      <c r="AK17" s="12">
        <v>0.28599999999999998</v>
      </c>
      <c r="AL17" s="14">
        <v>0.27410000000000001</v>
      </c>
      <c r="AM17" s="14">
        <v>1.01E-2</v>
      </c>
      <c r="AN17" s="14">
        <v>3.6852999999999998</v>
      </c>
      <c r="AO17" s="14">
        <v>0.11609999999999999</v>
      </c>
      <c r="AP17" s="14">
        <v>0.31879999999999997</v>
      </c>
      <c r="AQ17" s="14">
        <v>0.01</v>
      </c>
      <c r="AR17" s="14">
        <v>14.7926</v>
      </c>
      <c r="AS17" s="14">
        <v>0.46260000000000001</v>
      </c>
      <c r="AT17" s="14">
        <v>0.2762</v>
      </c>
      <c r="AU17" s="14">
        <v>8.6E-3</v>
      </c>
      <c r="AV17" s="14">
        <v>27.605799999999999</v>
      </c>
      <c r="AW17" s="14">
        <v>0.67390000000000005</v>
      </c>
      <c r="AX17" s="14">
        <v>0.36659999999999998</v>
      </c>
      <c r="AY17" s="14">
        <v>8.8999999999999999E-3</v>
      </c>
      <c r="AZ17" s="14">
        <v>6.9740297636416704E-2</v>
      </c>
      <c r="BA17" s="14">
        <v>1.3272990586531499</v>
      </c>
      <c r="BB17" s="14">
        <v>0.14063472308649655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0.29021874999999997</v>
      </c>
      <c r="BH17" s="16">
        <f>DSTDEV(PlotSort,"PhxRed",$BJ$31:$BJ$32)/SQRT($BF17)</f>
        <v>3.0274325618693232E-3</v>
      </c>
      <c r="BI17" s="16">
        <f>DAVERAGE(PlotSort,"PhxRedEdge",$BJ$31:$BJ$32)</f>
        <v>0.33638124999999997</v>
      </c>
      <c r="BJ17" s="16">
        <f>DSTDEV(PlotSort,"PhxRedEdge",$BJ$31:$BJ$32)/SQRT($BF17)</f>
        <v>1.8886188736746228E-3</v>
      </c>
      <c r="BK17" s="16">
        <f>DAVERAGE(PlotSort,"TMRed",$BJ$31:$BJ$32)</f>
        <v>0.28795624999999997</v>
      </c>
      <c r="BL17" s="16">
        <f>DSTDEV(PlotSort,"TMRed",$BJ$31:$BJ$32)/SQRT($BF17)</f>
        <v>2.8491281561207446E-3</v>
      </c>
      <c r="BM17" s="16">
        <f>DAVERAGE(PlotSort,"TMNIR",$BJ$31:$BJ$32)</f>
        <v>0.38772499999999999</v>
      </c>
      <c r="BN17" s="16">
        <f>DSTDEV(PlotSort,"TMNIR",$BJ$31:$BJ$32)/SQRT($BF17)</f>
        <v>2.6751386256915113E-3</v>
      </c>
      <c r="BO17" s="16">
        <f>DAVERAGE(PlotSort,"NRR",$BJ$31:$BJ$32)</f>
        <v>7.0824145293042998E-2</v>
      </c>
      <c r="BP17" s="16">
        <f>DSTDEV(PlotSort,"NRR",$BJ$31:$BJ$32)/SQRT($BF17)</f>
        <v>2.4221380253172374E-3</v>
      </c>
      <c r="BQ17" s="16">
        <f>DAVERAGE(PlotSort,"rvi",$BJ$31:$BJ$32)</f>
        <v>1.3488690121051135</v>
      </c>
      <c r="BR17" s="16">
        <f>DSTDEV(PlotSort,"rvi",$BJ$31:$BJ$32)/SQRT($BF17)</f>
        <v>1.5993270519025805E-2</v>
      </c>
      <c r="BS17" s="17">
        <f>DAVERAGE(PlotSort,"ndvi",$BJ$31:$BJ$32)</f>
        <v>0.1478055191151697</v>
      </c>
      <c r="BT17" s="16">
        <f>DSTDEV(PlotSort,"ndvi",$BJ$31:$BJ$32)/SQRT($BF17)</f>
        <v>5.649287134031347E-3</v>
      </c>
    </row>
    <row r="18" spans="2:72" ht="13.5" customHeight="1" x14ac:dyDescent="0.2">
      <c r="B18" s="12">
        <v>150</v>
      </c>
      <c r="C18" s="12">
        <v>8.9809999999999999</v>
      </c>
      <c r="D18" s="12">
        <v>150.37421000000001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30.7</v>
      </c>
      <c r="Q18" s="12">
        <v>0.74</v>
      </c>
      <c r="R18" s="12">
        <v>3.67</v>
      </c>
      <c r="S18" s="12">
        <v>46.72</v>
      </c>
      <c r="T18" s="12">
        <v>90.27</v>
      </c>
      <c r="U18" s="12">
        <v>2</v>
      </c>
      <c r="V18" s="12">
        <v>0</v>
      </c>
      <c r="W18" s="12">
        <v>2</v>
      </c>
      <c r="X18" s="12">
        <v>0</v>
      </c>
      <c r="Y18" s="12">
        <v>0</v>
      </c>
      <c r="Z18" s="12">
        <v>1</v>
      </c>
      <c r="AA18" s="12">
        <v>90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7.7568000000000001</v>
      </c>
      <c r="AK18" s="12">
        <v>0.2145</v>
      </c>
      <c r="AL18" s="14">
        <v>0.26850000000000002</v>
      </c>
      <c r="AM18" s="14">
        <v>7.4000000000000003E-3</v>
      </c>
      <c r="AN18" s="14">
        <v>3.8016999999999999</v>
      </c>
      <c r="AO18" s="14">
        <v>5.4199999999999998E-2</v>
      </c>
      <c r="AP18" s="14">
        <v>0.32269999999999999</v>
      </c>
      <c r="AQ18" s="14">
        <v>4.5999999999999999E-3</v>
      </c>
      <c r="AR18" s="14">
        <v>14.759</v>
      </c>
      <c r="AS18" s="14">
        <v>0.33879999999999999</v>
      </c>
      <c r="AT18" s="14">
        <v>0.27029999999999998</v>
      </c>
      <c r="AU18" s="14">
        <v>6.1999999999999998E-3</v>
      </c>
      <c r="AV18" s="14">
        <v>29.176200000000001</v>
      </c>
      <c r="AW18" s="14">
        <v>0.27250000000000002</v>
      </c>
      <c r="AX18" s="14">
        <v>0.38030000000000003</v>
      </c>
      <c r="AY18" s="14">
        <v>3.5999999999999999E-3</v>
      </c>
      <c r="AZ18" s="14">
        <v>8.1934566145092508E-2</v>
      </c>
      <c r="BA18" s="14">
        <v>1.4069552349241585</v>
      </c>
      <c r="BB18" s="14">
        <v>0.16907470027666774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0.28845624999999997</v>
      </c>
      <c r="BH18" s="16">
        <f>DSTDEV(PlotSort,"PhxRed",$BH$35:$BH$36)/SQRT($BF18)</f>
        <v>3.7072110895523605E-3</v>
      </c>
      <c r="BI18" s="16">
        <f>DAVERAGE(PlotSort,"PhxRedEdge",$BH$35:$BH$36)</f>
        <v>0.33246249999999999</v>
      </c>
      <c r="BJ18" s="16">
        <f>DSTDEV(PlotSort,"PhxRedEdge",$BH$35:$BH$36)/SQRT($BF18)</f>
        <v>1.8125459764283701E-3</v>
      </c>
      <c r="BK18" s="16">
        <f>DAVERAGE(PlotSort,"TMRed",$BH$35:$BH$36)</f>
        <v>0.28576874999999996</v>
      </c>
      <c r="BL18" s="16">
        <f>DSTDEV(PlotSort,"TMRed",$BH$35:$BH$36)/SQRT($BF18)</f>
        <v>3.4686178653511725E-3</v>
      </c>
      <c r="BM18" s="16">
        <f>DAVERAGE(PlotSort,"TMNIR",$BH$35:$BH$36)</f>
        <v>0.38200624999999999</v>
      </c>
      <c r="BN18" s="16">
        <f>DSTDEV(PlotSort,"TMNIR",$BH$35:$BH$36)/SQRT($BF18)</f>
        <v>1.9073207375355969E-3</v>
      </c>
      <c r="BO18" s="16">
        <f>DAVERAGE(PlotSort,"NRR",$BH$35:$BH$36)</f>
        <v>6.9354220079980461E-2</v>
      </c>
      <c r="BP18" s="16">
        <f>DSTDEV(PlotSort,"NRR",$BH$35:$BH$36)/SQRT($BF18)</f>
        <v>2.5469199721682529E-3</v>
      </c>
      <c r="BQ18" s="16">
        <f>DAVERAGE(PlotSort,"rvi",$BH$35:$BH$36)</f>
        <v>1.3398662284486191</v>
      </c>
      <c r="BR18" s="16">
        <f>DSTDEV(PlotSort,"rvi",$BH$35:$BH$36)/SQRT($BF18)</f>
        <v>1.838782561640508E-2</v>
      </c>
      <c r="BS18" s="17">
        <f>DAVERAGE(PlotSort,"ndvi",$BH$35:$BH$36)</f>
        <v>0.14447926050736737</v>
      </c>
      <c r="BT18" s="16">
        <f>DSTDEV(PlotSort,"ndvi",$BH$35:$BH$36)/SQRT($BF18)</f>
        <v>6.5448761964211812E-3</v>
      </c>
    </row>
    <row r="19" spans="2:72" ht="13.5" customHeight="1" x14ac:dyDescent="0.2">
      <c r="B19" s="12">
        <v>150</v>
      </c>
      <c r="C19" s="12">
        <v>8.9890000000000008</v>
      </c>
      <c r="D19" s="12">
        <v>150.37454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30.7</v>
      </c>
      <c r="Q19" s="12">
        <v>0.74</v>
      </c>
      <c r="R19" s="12">
        <v>3.67</v>
      </c>
      <c r="S19" s="12">
        <v>46.62</v>
      </c>
      <c r="T19" s="12">
        <v>90.34</v>
      </c>
      <c r="U19" s="12">
        <v>2</v>
      </c>
      <c r="V19" s="12">
        <v>0</v>
      </c>
      <c r="W19" s="12">
        <v>2</v>
      </c>
      <c r="X19" s="12">
        <v>0</v>
      </c>
      <c r="Y19" s="12">
        <v>0</v>
      </c>
      <c r="Z19" s="12">
        <v>1</v>
      </c>
      <c r="AA19" s="12">
        <v>90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8.5779999999999994</v>
      </c>
      <c r="AK19" s="12">
        <v>5.0799999999999998E-2</v>
      </c>
      <c r="AL19" s="14">
        <v>0.2964</v>
      </c>
      <c r="AM19" s="14">
        <v>1.8E-3</v>
      </c>
      <c r="AN19" s="14">
        <v>3.9706999999999999</v>
      </c>
      <c r="AO19" s="14">
        <v>2.4400000000000002E-2</v>
      </c>
      <c r="AP19" s="14">
        <v>0.33629999999999999</v>
      </c>
      <c r="AQ19" s="14">
        <v>2.0999999999999999E-3</v>
      </c>
      <c r="AR19" s="14">
        <v>16.143000000000001</v>
      </c>
      <c r="AS19" s="14">
        <v>0.1153</v>
      </c>
      <c r="AT19" s="14">
        <v>0.29499999999999998</v>
      </c>
      <c r="AU19" s="14">
        <v>2.0999999999999999E-3</v>
      </c>
      <c r="AV19" s="14">
        <v>29.5901</v>
      </c>
      <c r="AW19" s="14">
        <v>1.66E-2</v>
      </c>
      <c r="AX19" s="14">
        <v>0.38500000000000001</v>
      </c>
      <c r="AY19" s="14">
        <v>2.0000000000000001E-4</v>
      </c>
      <c r="AZ19" s="14">
        <v>6.7516983224733151E-2</v>
      </c>
      <c r="BA19" s="14">
        <v>1.3050847457627119</v>
      </c>
      <c r="BB19" s="14">
        <v>0.13235294117647065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0.29788749999999997</v>
      </c>
      <c r="BH19" s="16">
        <f>DSTDEV(PlotSort,"PhxRed",$BI$35:$BI$36)/SQRT($BF19)</f>
        <v>2.4924197579862008E-3</v>
      </c>
      <c r="BI19" s="16">
        <f>DAVERAGE(PlotSort,"PhxRedEdge",$BI$35:$BI$36)</f>
        <v>0.34336250000000001</v>
      </c>
      <c r="BJ19" s="16">
        <f>DSTDEV(PlotSort,"PhxRedEdge",$BI$35:$BI$36)/SQRT($BF19)</f>
        <v>1.7542775103538582E-3</v>
      </c>
      <c r="BK19" s="16">
        <f>DAVERAGE(PlotSort,"TMRed",$BI$35:$BI$36)</f>
        <v>0.29565625000000006</v>
      </c>
      <c r="BL19" s="16">
        <f>DSTDEV(PlotSort,"TMRed",$BI$35:$BI$36)/SQRT($BF19)</f>
        <v>2.1436333787520656E-3</v>
      </c>
      <c r="BM19" s="16">
        <f>DAVERAGE(PlotSort,"TMNIR",$BI$35:$BI$36)</f>
        <v>0.39505625000000005</v>
      </c>
      <c r="BN19" s="16">
        <f>DSTDEV(PlotSort,"TMNIR",$BI$35:$BI$36)/SQRT($BF19)</f>
        <v>2.4964135733420967E-3</v>
      </c>
      <c r="BO19" s="16">
        <f>DAVERAGE(PlotSort,"NRR",$BI$35:$BI$36)</f>
        <v>6.9949217563472221E-2</v>
      </c>
      <c r="BP19" s="16">
        <f>DSTDEV(PlotSort,"NRR",$BI$35:$BI$36)/SQRT($BF19)</f>
        <v>2.0509540547441352E-3</v>
      </c>
      <c r="BQ19" s="16">
        <f>DAVERAGE(PlotSort,"rvi",$BI$35:$BI$36)</f>
        <v>1.337313348132861</v>
      </c>
      <c r="BR19" s="16">
        <f>DSTDEV(PlotSort,"rvi",$BI$35:$BI$36)/SQRT($BF19)</f>
        <v>1.3362396660756948E-2</v>
      </c>
      <c r="BS19" s="17">
        <f>DAVERAGE(PlotSort,"ndvi",$BI$35:$BI$36)</f>
        <v>0.14390265815656719</v>
      </c>
      <c r="BT19" s="16">
        <f>DSTDEV(PlotSort,"ndvi",$BI$35:$BI$36)/SQRT($BF19)</f>
        <v>4.8292790273936643E-3</v>
      </c>
    </row>
    <row r="20" spans="2:72" ht="13.5" customHeight="1" x14ac:dyDescent="0.2">
      <c r="B20" s="12">
        <v>150</v>
      </c>
      <c r="C20" s="12">
        <v>8.9969999999999999</v>
      </c>
      <c r="D20" s="12">
        <v>150.37486999999999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30.7</v>
      </c>
      <c r="Q20" s="12">
        <v>0.74</v>
      </c>
      <c r="R20" s="12">
        <v>3.67</v>
      </c>
      <c r="S20" s="12">
        <v>46.52</v>
      </c>
      <c r="T20" s="12">
        <v>90.41</v>
      </c>
      <c r="U20" s="12">
        <v>2</v>
      </c>
      <c r="V20" s="12">
        <v>0</v>
      </c>
      <c r="W20" s="12">
        <v>2</v>
      </c>
      <c r="X20" s="12">
        <v>0</v>
      </c>
      <c r="Y20" s="12">
        <v>0</v>
      </c>
      <c r="Z20" s="12">
        <v>1</v>
      </c>
      <c r="AA20" s="12">
        <v>90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8.2916000000000007</v>
      </c>
      <c r="AK20" s="12">
        <v>5.8500000000000003E-2</v>
      </c>
      <c r="AL20" s="14">
        <v>0.28589999999999999</v>
      </c>
      <c r="AM20" s="14">
        <v>2E-3</v>
      </c>
      <c r="AN20" s="14">
        <v>3.9691000000000001</v>
      </c>
      <c r="AO20" s="14">
        <v>7.4700000000000003E-2</v>
      </c>
      <c r="AP20" s="14">
        <v>0.33550000000000002</v>
      </c>
      <c r="AQ20" s="14">
        <v>6.3E-3</v>
      </c>
      <c r="AR20" s="14">
        <v>15.5283</v>
      </c>
      <c r="AS20" s="14">
        <v>4.6899999999999997E-2</v>
      </c>
      <c r="AT20" s="14">
        <v>0.28320000000000001</v>
      </c>
      <c r="AU20" s="14">
        <v>8.9999999999999998E-4</v>
      </c>
      <c r="AV20" s="14">
        <v>29.9</v>
      </c>
      <c r="AW20" s="14">
        <v>0.95889999999999997</v>
      </c>
      <c r="AX20" s="14">
        <v>0.38819999999999999</v>
      </c>
      <c r="AY20" s="14">
        <v>1.2500000000000001E-2</v>
      </c>
      <c r="AZ20" s="14">
        <v>7.2820229376813553E-2</v>
      </c>
      <c r="BA20" s="14">
        <v>1.3707627118644068</v>
      </c>
      <c r="BB20" s="14">
        <v>0.15638963360142982</v>
      </c>
      <c r="BC20" s="15"/>
    </row>
    <row r="21" spans="2:72" ht="13.5" customHeight="1" x14ac:dyDescent="0.2">
      <c r="B21" s="12">
        <v>150</v>
      </c>
      <c r="C21" s="12">
        <v>9.0050000000000008</v>
      </c>
      <c r="D21" s="12">
        <v>150.37521000000001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30.7</v>
      </c>
      <c r="Q21" s="12">
        <v>0.74</v>
      </c>
      <c r="R21" s="12">
        <v>3.67</v>
      </c>
      <c r="S21" s="12">
        <v>46.42</v>
      </c>
      <c r="T21" s="12">
        <v>90.47</v>
      </c>
      <c r="U21" s="12">
        <v>2</v>
      </c>
      <c r="V21" s="12">
        <v>0</v>
      </c>
      <c r="W21" s="12">
        <v>2</v>
      </c>
      <c r="X21" s="12">
        <v>0</v>
      </c>
      <c r="Y21" s="12">
        <v>0</v>
      </c>
      <c r="Z21" s="12">
        <v>1</v>
      </c>
      <c r="AA21" s="12">
        <v>90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7.4821999999999997</v>
      </c>
      <c r="AK21" s="12">
        <v>0.52059999999999995</v>
      </c>
      <c r="AL21" s="14">
        <v>0.25750000000000001</v>
      </c>
      <c r="AM21" s="14">
        <v>1.7899999999999999E-2</v>
      </c>
      <c r="AN21" s="14">
        <v>3.8420000000000001</v>
      </c>
      <c r="AO21" s="14">
        <v>2.52E-2</v>
      </c>
      <c r="AP21" s="14">
        <v>0.3241</v>
      </c>
      <c r="AQ21" s="14">
        <v>2.0999999999999999E-3</v>
      </c>
      <c r="AR21" s="14">
        <v>14.0358</v>
      </c>
      <c r="AS21" s="14">
        <v>0.85019999999999996</v>
      </c>
      <c r="AT21" s="14">
        <v>0.25540000000000002</v>
      </c>
      <c r="AU21" s="14">
        <v>1.55E-2</v>
      </c>
      <c r="AV21" s="14">
        <v>29.9603</v>
      </c>
      <c r="AW21" s="14">
        <v>0.64059999999999995</v>
      </c>
      <c r="AX21" s="14">
        <v>0.38829999999999998</v>
      </c>
      <c r="AY21" s="14">
        <v>8.3000000000000001E-3</v>
      </c>
      <c r="AZ21" s="14">
        <v>9.011791128579448E-2</v>
      </c>
      <c r="BA21" s="14">
        <v>1.5203602192638996</v>
      </c>
      <c r="BB21" s="14">
        <v>0.20646263787478636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0.2432</v>
      </c>
      <c r="BH21" s="21">
        <v>0</v>
      </c>
      <c r="BI21" s="20">
        <f>AVERAGE(AP50)</f>
        <v>0.2641</v>
      </c>
      <c r="BJ21" s="21">
        <v>0</v>
      </c>
      <c r="BK21" s="20">
        <f>AVERAGE(AT50)</f>
        <v>0.24149999999999999</v>
      </c>
      <c r="BL21" s="21">
        <v>0</v>
      </c>
      <c r="BM21" s="20">
        <f>AVERAGE(AX50)</f>
        <v>0.30509999999999998</v>
      </c>
      <c r="BN21" s="21">
        <v>0</v>
      </c>
      <c r="BO21" s="20">
        <f>AVERAGE(AZ50)</f>
        <v>7.2030920590302153E-2</v>
      </c>
      <c r="BP21" s="21">
        <v>0</v>
      </c>
      <c r="BQ21" s="20">
        <f>AVERAGE(BA50)</f>
        <v>1.2633540372670806</v>
      </c>
      <c r="BR21" s="21">
        <v>0</v>
      </c>
      <c r="BS21" s="22">
        <f>AVERAGE(BB50)</f>
        <v>0.11635565312843028</v>
      </c>
      <c r="BT21" s="21">
        <v>0</v>
      </c>
    </row>
    <row r="22" spans="2:72" ht="13.5" customHeight="1" x14ac:dyDescent="0.2">
      <c r="B22" s="12">
        <v>150</v>
      </c>
      <c r="C22" s="12">
        <v>9.0129999999999999</v>
      </c>
      <c r="D22" s="12">
        <v>150.37554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30.7</v>
      </c>
      <c r="Q22" s="12">
        <v>0.74</v>
      </c>
      <c r="R22" s="12">
        <v>3.67</v>
      </c>
      <c r="S22" s="12">
        <v>46.32</v>
      </c>
      <c r="T22" s="12">
        <v>90.54</v>
      </c>
      <c r="U22" s="12">
        <v>2</v>
      </c>
      <c r="V22" s="12">
        <v>0</v>
      </c>
      <c r="W22" s="12">
        <v>2</v>
      </c>
      <c r="X22" s="12">
        <v>0</v>
      </c>
      <c r="Y22" s="12">
        <v>0</v>
      </c>
      <c r="Z22" s="12">
        <v>1</v>
      </c>
      <c r="AA22" s="12">
        <v>90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8.6476000000000006</v>
      </c>
      <c r="AK22" s="12">
        <v>0.1061</v>
      </c>
      <c r="AL22" s="14">
        <v>0.29699999999999999</v>
      </c>
      <c r="AM22" s="14">
        <v>3.5999999999999999E-3</v>
      </c>
      <c r="AN22" s="14">
        <v>3.9199000000000002</v>
      </c>
      <c r="AO22" s="14">
        <v>5.6599999999999998E-2</v>
      </c>
      <c r="AP22" s="14">
        <v>0.33</v>
      </c>
      <c r="AQ22" s="14">
        <v>4.7999999999999996E-3</v>
      </c>
      <c r="AR22" s="14">
        <v>16.130400000000002</v>
      </c>
      <c r="AS22" s="14">
        <v>0.1162</v>
      </c>
      <c r="AT22" s="14">
        <v>0.29299999999999998</v>
      </c>
      <c r="AU22" s="14">
        <v>2.0999999999999999E-3</v>
      </c>
      <c r="AV22" s="14">
        <v>28.410699999999999</v>
      </c>
      <c r="AW22" s="14">
        <v>0.27250000000000002</v>
      </c>
      <c r="AX22" s="14">
        <v>0.36749999999999999</v>
      </c>
      <c r="AY22" s="14">
        <v>3.5000000000000001E-3</v>
      </c>
      <c r="AZ22" s="14">
        <v>5.376344086021502E-2</v>
      </c>
      <c r="BA22" s="14">
        <v>1.2542662116040957</v>
      </c>
      <c r="BB22" s="14">
        <v>0.11279333838001517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0.29139999999999999</v>
      </c>
      <c r="BH22" s="21">
        <v>0</v>
      </c>
      <c r="BI22" s="20">
        <f>AVERAGE(AP48)</f>
        <v>0.31390000000000001</v>
      </c>
      <c r="BJ22" s="21">
        <v>0</v>
      </c>
      <c r="BK22" s="20">
        <f>AVERAGE(AT48)</f>
        <v>0.28449999999999998</v>
      </c>
      <c r="BL22" s="21">
        <v>0</v>
      </c>
      <c r="BM22" s="20">
        <f>AVERAGE(AX48)</f>
        <v>0.3518</v>
      </c>
      <c r="BN22" s="21">
        <v>0</v>
      </c>
      <c r="BO22" s="20">
        <f>AVERAGE(AZ48)</f>
        <v>5.6932552200690989E-2</v>
      </c>
      <c r="BP22" s="21">
        <v>0</v>
      </c>
      <c r="BQ22" s="20">
        <f>AVERAGE(BA48)</f>
        <v>1.2365553602811952</v>
      </c>
      <c r="BR22" s="21">
        <v>0</v>
      </c>
      <c r="BS22" s="22">
        <f>AVERAGE(BB48)</f>
        <v>0.10576771962910582</v>
      </c>
      <c r="BT22" s="21">
        <v>0</v>
      </c>
    </row>
    <row r="23" spans="2:72" ht="13.5" customHeight="1" x14ac:dyDescent="0.2">
      <c r="B23" s="12">
        <v>150</v>
      </c>
      <c r="C23" s="12">
        <v>9.0220000000000002</v>
      </c>
      <c r="D23" s="12">
        <v>150.37592000000001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30.7</v>
      </c>
      <c r="Q23" s="12">
        <v>0.74</v>
      </c>
      <c r="R23" s="12">
        <v>3.67</v>
      </c>
      <c r="S23" s="12">
        <v>46.21</v>
      </c>
      <c r="T23" s="12">
        <v>90.61</v>
      </c>
      <c r="U23" s="12">
        <v>2</v>
      </c>
      <c r="V23" s="12">
        <v>0</v>
      </c>
      <c r="W23" s="12">
        <v>2</v>
      </c>
      <c r="X23" s="12">
        <v>0</v>
      </c>
      <c r="Y23" s="12">
        <v>0</v>
      </c>
      <c r="Z23" s="12">
        <v>1</v>
      </c>
      <c r="AA23" s="12">
        <v>90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8.6870999999999992</v>
      </c>
      <c r="AK23" s="12">
        <v>2.1600000000000001E-2</v>
      </c>
      <c r="AL23" s="14">
        <v>0.29770000000000002</v>
      </c>
      <c r="AM23" s="14">
        <v>6.9999999999999999E-4</v>
      </c>
      <c r="AN23" s="14">
        <v>3.9148999999999998</v>
      </c>
      <c r="AO23" s="14">
        <v>1.7600000000000001E-2</v>
      </c>
      <c r="AP23" s="14">
        <v>0.32879999999999998</v>
      </c>
      <c r="AQ23" s="14">
        <v>1.5E-3</v>
      </c>
      <c r="AR23" s="14">
        <v>16.334700000000002</v>
      </c>
      <c r="AS23" s="14">
        <v>9.0700000000000003E-2</v>
      </c>
      <c r="AT23" s="14">
        <v>0.29599999999999999</v>
      </c>
      <c r="AU23" s="14">
        <v>1.6000000000000001E-3</v>
      </c>
      <c r="AV23" s="14">
        <v>28.949400000000001</v>
      </c>
      <c r="AW23" s="14">
        <v>6.2399999999999997E-2</v>
      </c>
      <c r="AX23" s="14">
        <v>0.37359999999999999</v>
      </c>
      <c r="AY23" s="14">
        <v>8.0000000000000004E-4</v>
      </c>
      <c r="AZ23" s="14">
        <v>6.378132118451027E-2</v>
      </c>
      <c r="BA23" s="14">
        <v>1.2621621621621621</v>
      </c>
      <c r="BB23" s="14">
        <v>0.11589008363201912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0.28179999999999999</v>
      </c>
      <c r="BH23" s="21">
        <v>0</v>
      </c>
      <c r="BI23" s="20">
        <f>AVERAGE(AP46)</f>
        <v>0.30480000000000002</v>
      </c>
      <c r="BJ23" s="21">
        <v>0</v>
      </c>
      <c r="BK23" s="20">
        <f>AVERAGE(AT46)</f>
        <v>0.27950000000000003</v>
      </c>
      <c r="BL23" s="21">
        <v>0</v>
      </c>
      <c r="BM23" s="20">
        <f>AVERAGE(AX46)</f>
        <v>0.34620000000000001</v>
      </c>
      <c r="BN23" s="21">
        <v>0</v>
      </c>
      <c r="BO23" s="20">
        <f>AVERAGE(AZ46)</f>
        <v>6.3594470046082929E-2</v>
      </c>
      <c r="BP23" s="21">
        <v>0</v>
      </c>
      <c r="BQ23" s="20">
        <f>AVERAGE(BA46)</f>
        <v>1.2386404293381037</v>
      </c>
      <c r="BR23" s="21">
        <v>0</v>
      </c>
      <c r="BS23" s="22">
        <f>AVERAGE(BB46)</f>
        <v>0.10660060731980178</v>
      </c>
      <c r="BT23" s="21">
        <v>0</v>
      </c>
    </row>
    <row r="24" spans="2:72" ht="13.5" customHeight="1" x14ac:dyDescent="0.2">
      <c r="B24" s="12">
        <v>150</v>
      </c>
      <c r="C24" s="12">
        <v>9.0299999999999994</v>
      </c>
      <c r="D24" s="12">
        <v>150.37625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30.7</v>
      </c>
      <c r="Q24" s="12">
        <v>0.74</v>
      </c>
      <c r="R24" s="12">
        <v>3.67</v>
      </c>
      <c r="S24" s="12">
        <v>46.11</v>
      </c>
      <c r="T24" s="12">
        <v>90.68</v>
      </c>
      <c r="U24" s="12">
        <v>2</v>
      </c>
      <c r="V24" s="12">
        <v>0</v>
      </c>
      <c r="W24" s="12">
        <v>2</v>
      </c>
      <c r="X24" s="12">
        <v>0</v>
      </c>
      <c r="Y24" s="12">
        <v>0</v>
      </c>
      <c r="Z24" s="12">
        <v>1</v>
      </c>
      <c r="AA24" s="12">
        <v>90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8.6966000000000001</v>
      </c>
      <c r="AK24" s="12">
        <v>0.24879999999999999</v>
      </c>
      <c r="AL24" s="14">
        <v>0.29749999999999999</v>
      </c>
      <c r="AM24" s="14">
        <v>8.5000000000000006E-3</v>
      </c>
      <c r="AN24" s="14">
        <v>4.0058999999999996</v>
      </c>
      <c r="AO24" s="14">
        <v>9.0700000000000003E-2</v>
      </c>
      <c r="AP24" s="14">
        <v>0.33579999999999999</v>
      </c>
      <c r="AQ24" s="14">
        <v>7.6E-3</v>
      </c>
      <c r="AR24" s="14">
        <v>16.242599999999999</v>
      </c>
      <c r="AS24" s="14">
        <v>0.61370000000000002</v>
      </c>
      <c r="AT24" s="14">
        <v>0.29370000000000002</v>
      </c>
      <c r="AU24" s="14">
        <v>1.11E-2</v>
      </c>
      <c r="AV24" s="14">
        <v>29.677399999999999</v>
      </c>
      <c r="AW24" s="14">
        <v>0.78620000000000001</v>
      </c>
      <c r="AX24" s="14">
        <v>0.38219999999999998</v>
      </c>
      <c r="AY24" s="14">
        <v>1.01E-2</v>
      </c>
      <c r="AZ24" s="14">
        <v>6.4623955431754879E-2</v>
      </c>
      <c r="BA24" s="14">
        <v>1.3013278855975483</v>
      </c>
      <c r="BB24" s="14">
        <v>0.13093652907234796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0.72300000000000009</v>
      </c>
      <c r="BH24" s="26">
        <v>0</v>
      </c>
      <c r="BI24" s="25">
        <f>AVERAGE(AP51)</f>
        <v>0.70900000000000007</v>
      </c>
      <c r="BJ24" s="26">
        <v>0</v>
      </c>
      <c r="BK24" s="25">
        <f>AVERAGE(AT51)</f>
        <v>0.72109999999999996</v>
      </c>
      <c r="BL24" s="26">
        <v>0</v>
      </c>
      <c r="BM24" s="25">
        <f>AVERAGE(AX51)</f>
        <v>0.68540000000000001</v>
      </c>
      <c r="BN24" s="26">
        <v>0</v>
      </c>
      <c r="BO24" s="25">
        <f>AVERAGE(AZ51)</f>
        <v>-1.692484222604709E-2</v>
      </c>
      <c r="BP24" s="26">
        <v>0</v>
      </c>
      <c r="BQ24" s="25">
        <f>AVERAGE(BA51)</f>
        <v>0.95049230342532254</v>
      </c>
      <c r="BR24" s="26">
        <v>0</v>
      </c>
      <c r="BS24" s="25">
        <f>AVERAGE(BB51)</f>
        <v>-2.5382154283682869E-2</v>
      </c>
      <c r="BT24" s="26">
        <v>0</v>
      </c>
    </row>
    <row r="25" spans="2:72" ht="13.5" customHeight="1" x14ac:dyDescent="0.2">
      <c r="B25" s="12">
        <v>150</v>
      </c>
      <c r="C25" s="12">
        <v>9.0389999999999997</v>
      </c>
      <c r="D25" s="12">
        <v>150.37662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30.7</v>
      </c>
      <c r="Q25" s="12">
        <v>0.74</v>
      </c>
      <c r="R25" s="12">
        <v>3.67</v>
      </c>
      <c r="S25" s="12">
        <v>46</v>
      </c>
      <c r="T25" s="12">
        <v>90.75</v>
      </c>
      <c r="U25" s="12">
        <v>2</v>
      </c>
      <c r="V25" s="12">
        <v>0</v>
      </c>
      <c r="W25" s="12">
        <v>2</v>
      </c>
      <c r="X25" s="12">
        <v>0</v>
      </c>
      <c r="Y25" s="12">
        <v>0</v>
      </c>
      <c r="Z25" s="12">
        <v>1</v>
      </c>
      <c r="AA25" s="12">
        <v>90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9.0047999999999995</v>
      </c>
      <c r="AK25" s="12">
        <v>0.2482</v>
      </c>
      <c r="AL25" s="14">
        <v>0.30730000000000002</v>
      </c>
      <c r="AM25" s="14">
        <v>8.5000000000000006E-3</v>
      </c>
      <c r="AN25" s="14">
        <v>4.0545999999999998</v>
      </c>
      <c r="AO25" s="14">
        <v>9.8000000000000004E-2</v>
      </c>
      <c r="AP25" s="14">
        <v>0.33910000000000001</v>
      </c>
      <c r="AQ25" s="14">
        <v>8.2000000000000007E-3</v>
      </c>
      <c r="AR25" s="14">
        <v>16.7728</v>
      </c>
      <c r="AS25" s="14">
        <v>0.46350000000000002</v>
      </c>
      <c r="AT25" s="14">
        <v>0.30259999999999998</v>
      </c>
      <c r="AU25" s="14">
        <v>8.3999999999999995E-3</v>
      </c>
      <c r="AV25" s="14">
        <v>29.517299999999999</v>
      </c>
      <c r="AW25" s="14">
        <v>0.63019999999999998</v>
      </c>
      <c r="AX25" s="14">
        <v>0.37930000000000003</v>
      </c>
      <c r="AY25" s="14">
        <v>8.0999999999999996E-3</v>
      </c>
      <c r="AZ25" s="14">
        <v>5.5957683741648126E-2</v>
      </c>
      <c r="BA25" s="14">
        <v>1.2534699272967615</v>
      </c>
      <c r="BB25" s="14">
        <v>0.11247983575304304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1.0017666666666667</v>
      </c>
      <c r="BH25" s="16">
        <f>STDEV(AL52:AL54)/SQRT(BF25)</f>
        <v>3.781680990130066E-3</v>
      </c>
      <c r="BI25" s="27">
        <f>AVERAGE(AP52:AP54)</f>
        <v>1.0015333333333334</v>
      </c>
      <c r="BJ25" s="16">
        <f>STDEV(AP52:AP54)/SQRT(BF25)</f>
        <v>3.8106575693849865E-3</v>
      </c>
      <c r="BK25" s="27">
        <f>AVERAGE(AT52:AT54)</f>
        <v>1.0017666666666667</v>
      </c>
      <c r="BL25" s="16">
        <f>STDEV(AT52:AT54)/SQRT(BF25)</f>
        <v>3.781680990130066E-3</v>
      </c>
      <c r="BM25" s="27">
        <f>AVERAGE(AX52:AX54)</f>
        <v>1.0015333333333334</v>
      </c>
      <c r="BN25" s="16">
        <f>STDEV(AX52:AX54)/SQRT(BF25)</f>
        <v>3.8106575693849865E-3</v>
      </c>
      <c r="BO25" s="27">
        <f>AVERAGE(AZ52:AZ54)</f>
        <v>0.73420870079297662</v>
      </c>
      <c r="BP25" s="16">
        <f>STDEV(AZ52:AZ54)/SQRT(BF25)</f>
        <v>4.7890455122233258E-4</v>
      </c>
      <c r="BQ25" s="27">
        <f>AVERAGE(BA52:BA54)</f>
        <v>1.4066787127749498</v>
      </c>
      <c r="BR25" s="16">
        <f>STDEV(BA52:BA54)/SQRT(BF25)</f>
        <v>2.1916700499260556E-3</v>
      </c>
      <c r="BS25" s="27">
        <f>AVERAGE(BB52:BB54)</f>
        <v>0.1689778506261318</v>
      </c>
      <c r="BT25" s="16">
        <f>STDEV(BB52:BB54)/SQRT(BF25)</f>
        <v>7.5667044720513542E-4</v>
      </c>
    </row>
    <row r="26" spans="2:72" ht="13.5" customHeight="1" x14ac:dyDescent="0.2">
      <c r="B26" s="12">
        <v>150</v>
      </c>
      <c r="C26" s="12">
        <v>9.2010000000000005</v>
      </c>
      <c r="D26" s="12">
        <v>150.38337000000001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30.7</v>
      </c>
      <c r="Q26" s="12">
        <v>0.74</v>
      </c>
      <c r="R26" s="12">
        <v>3.67</v>
      </c>
      <c r="S26" s="12">
        <v>43.96</v>
      </c>
      <c r="T26" s="12">
        <v>92.13</v>
      </c>
      <c r="U26" s="12">
        <v>2</v>
      </c>
      <c r="V26" s="12">
        <v>0</v>
      </c>
      <c r="W26" s="12">
        <v>2</v>
      </c>
      <c r="X26" s="12">
        <v>0</v>
      </c>
      <c r="Y26" s="12">
        <v>0</v>
      </c>
      <c r="Z26" s="12">
        <v>1</v>
      </c>
      <c r="AA26" s="12">
        <v>90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9.11</v>
      </c>
      <c r="AK26" s="12">
        <v>0.14299999999999999</v>
      </c>
      <c r="AL26" s="14">
        <v>0.29780000000000001</v>
      </c>
      <c r="AM26" s="14">
        <v>4.7000000000000002E-3</v>
      </c>
      <c r="AN26" s="14">
        <v>4.2629000000000001</v>
      </c>
      <c r="AO26" s="14">
        <v>0.13109999999999999</v>
      </c>
      <c r="AP26" s="14">
        <v>0.34160000000000001</v>
      </c>
      <c r="AQ26" s="14">
        <v>1.0500000000000001E-2</v>
      </c>
      <c r="AR26" s="14">
        <v>17.136199999999999</v>
      </c>
      <c r="AS26" s="14">
        <v>0.1958</v>
      </c>
      <c r="AT26" s="14">
        <v>0.2959</v>
      </c>
      <c r="AU26" s="14">
        <v>3.3999999999999998E-3</v>
      </c>
      <c r="AV26" s="14">
        <v>31.819800000000001</v>
      </c>
      <c r="AW26" s="14">
        <v>0.33700000000000002</v>
      </c>
      <c r="AX26" s="14">
        <v>0.39040000000000002</v>
      </c>
      <c r="AY26" s="14">
        <v>4.1000000000000003E-3</v>
      </c>
      <c r="AZ26" s="14">
        <v>6.666666666666668E-2</v>
      </c>
      <c r="BA26" s="14">
        <v>1.319364650219669</v>
      </c>
      <c r="BB26" s="14">
        <v>0.13769488561853421</v>
      </c>
      <c r="BC26" s="15"/>
    </row>
    <row r="27" spans="2:72" ht="13.5" customHeight="1" x14ac:dyDescent="0.2">
      <c r="B27" s="12">
        <v>150</v>
      </c>
      <c r="C27" s="12">
        <v>9.1929999999999996</v>
      </c>
      <c r="D27" s="12">
        <v>150.38303999999999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30.7</v>
      </c>
      <c r="Q27" s="12">
        <v>0.74</v>
      </c>
      <c r="R27" s="12">
        <v>3.67</v>
      </c>
      <c r="S27" s="12">
        <v>44.06</v>
      </c>
      <c r="T27" s="12">
        <v>92.06</v>
      </c>
      <c r="U27" s="12">
        <v>2</v>
      </c>
      <c r="V27" s="12">
        <v>0</v>
      </c>
      <c r="W27" s="12">
        <v>2</v>
      </c>
      <c r="X27" s="12">
        <v>0</v>
      </c>
      <c r="Y27" s="12">
        <v>0</v>
      </c>
      <c r="Z27" s="12">
        <v>1</v>
      </c>
      <c r="AA27" s="12">
        <v>90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9.5564999999999998</v>
      </c>
      <c r="AK27" s="12">
        <v>0.1847</v>
      </c>
      <c r="AL27" s="14">
        <v>0.31309999999999999</v>
      </c>
      <c r="AM27" s="14">
        <v>6.1000000000000004E-3</v>
      </c>
      <c r="AN27" s="14">
        <v>4.4484000000000004</v>
      </c>
      <c r="AO27" s="14">
        <v>6.8400000000000002E-2</v>
      </c>
      <c r="AP27" s="14">
        <v>0.35720000000000002</v>
      </c>
      <c r="AQ27" s="14">
        <v>5.4999999999999997E-3</v>
      </c>
      <c r="AR27" s="14">
        <v>17.703900000000001</v>
      </c>
      <c r="AS27" s="14">
        <v>0.3513</v>
      </c>
      <c r="AT27" s="14">
        <v>0.30640000000000001</v>
      </c>
      <c r="AU27" s="14">
        <v>6.1000000000000004E-3</v>
      </c>
      <c r="AV27" s="14">
        <v>33.144799999999996</v>
      </c>
      <c r="AW27" s="14">
        <v>0.53869999999999996</v>
      </c>
      <c r="AX27" s="14">
        <v>0.40760000000000002</v>
      </c>
      <c r="AY27" s="14">
        <v>6.6E-3</v>
      </c>
      <c r="AZ27" s="14">
        <v>6.5899581589958151E-2</v>
      </c>
      <c r="BA27" s="14">
        <v>1.3302872062663185</v>
      </c>
      <c r="BB27" s="14">
        <v>0.14173669467787117</v>
      </c>
      <c r="BC27" s="15"/>
      <c r="BD27" s="28"/>
    </row>
    <row r="28" spans="2:72" ht="13.5" customHeight="1" x14ac:dyDescent="0.2">
      <c r="B28" s="12">
        <v>150</v>
      </c>
      <c r="C28" s="12">
        <v>9.1829999999999998</v>
      </c>
      <c r="D28" s="12">
        <v>150.38263000000001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30.7</v>
      </c>
      <c r="Q28" s="12">
        <v>0.74</v>
      </c>
      <c r="R28" s="12">
        <v>3.67</v>
      </c>
      <c r="S28" s="12">
        <v>44.19</v>
      </c>
      <c r="T28" s="12">
        <v>91.97</v>
      </c>
      <c r="U28" s="12">
        <v>2</v>
      </c>
      <c r="V28" s="12">
        <v>0</v>
      </c>
      <c r="W28" s="12">
        <v>2</v>
      </c>
      <c r="X28" s="12">
        <v>0</v>
      </c>
      <c r="Y28" s="12">
        <v>0</v>
      </c>
      <c r="Z28" s="12">
        <v>1</v>
      </c>
      <c r="AA28" s="12">
        <v>90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9.5487000000000002</v>
      </c>
      <c r="AK28" s="12">
        <v>4.9500000000000002E-2</v>
      </c>
      <c r="AL28" s="14">
        <v>0.31369999999999998</v>
      </c>
      <c r="AM28" s="14">
        <v>1.6000000000000001E-3</v>
      </c>
      <c r="AN28" s="14">
        <v>4.3681999999999999</v>
      </c>
      <c r="AO28" s="14">
        <v>4.9500000000000002E-2</v>
      </c>
      <c r="AP28" s="14">
        <v>0.35170000000000001</v>
      </c>
      <c r="AQ28" s="14">
        <v>4.0000000000000001E-3</v>
      </c>
      <c r="AR28" s="14">
        <v>17.8751</v>
      </c>
      <c r="AS28" s="14">
        <v>8.5400000000000004E-2</v>
      </c>
      <c r="AT28" s="14">
        <v>0.31019999999999998</v>
      </c>
      <c r="AU28" s="14">
        <v>1.5E-3</v>
      </c>
      <c r="AV28" s="14">
        <v>32.167200000000001</v>
      </c>
      <c r="AW28" s="14">
        <v>0.90900000000000003</v>
      </c>
      <c r="AX28" s="14">
        <v>0.3967</v>
      </c>
      <c r="AY28" s="14">
        <v>1.12E-2</v>
      </c>
      <c r="AZ28" s="14">
        <v>6.0128273650454284E-2</v>
      </c>
      <c r="BA28" s="14">
        <v>1.2788523533204386</v>
      </c>
      <c r="BB28" s="14">
        <v>0.12236525675484514</v>
      </c>
      <c r="BC28" s="15"/>
      <c r="BD28" s="28"/>
    </row>
    <row r="29" spans="2:72" ht="13.5" customHeight="1" x14ac:dyDescent="0.2">
      <c r="B29" s="12">
        <v>150</v>
      </c>
      <c r="C29" s="12">
        <v>9.173</v>
      </c>
      <c r="D29" s="12">
        <v>150.38220999999999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30.7</v>
      </c>
      <c r="Q29" s="12">
        <v>0.74</v>
      </c>
      <c r="R29" s="12">
        <v>3.67</v>
      </c>
      <c r="S29" s="12">
        <v>44.31</v>
      </c>
      <c r="T29" s="12">
        <v>91.89</v>
      </c>
      <c r="U29" s="12">
        <v>2</v>
      </c>
      <c r="V29" s="12">
        <v>0</v>
      </c>
      <c r="W29" s="12">
        <v>2</v>
      </c>
      <c r="X29" s="12">
        <v>0</v>
      </c>
      <c r="Y29" s="12">
        <v>0</v>
      </c>
      <c r="Z29" s="12">
        <v>1</v>
      </c>
      <c r="AA29" s="12">
        <v>90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9.1008999999999993</v>
      </c>
      <c r="AK29" s="12">
        <v>4.5400000000000003E-2</v>
      </c>
      <c r="AL29" s="14">
        <v>0.29980000000000001</v>
      </c>
      <c r="AM29" s="14">
        <v>1.5E-3</v>
      </c>
      <c r="AN29" s="14">
        <v>4.1622000000000003</v>
      </c>
      <c r="AO29" s="14">
        <v>2.41E-2</v>
      </c>
      <c r="AP29" s="14">
        <v>0.33600000000000002</v>
      </c>
      <c r="AQ29" s="14">
        <v>1.9E-3</v>
      </c>
      <c r="AR29" s="14">
        <v>17.311</v>
      </c>
      <c r="AS29" s="14">
        <v>5.7700000000000001E-2</v>
      </c>
      <c r="AT29" s="14">
        <v>0.30120000000000002</v>
      </c>
      <c r="AU29" s="14">
        <v>1E-3</v>
      </c>
      <c r="AV29" s="14">
        <v>30.996200000000002</v>
      </c>
      <c r="AW29" s="14">
        <v>0.1706</v>
      </c>
      <c r="AX29" s="14">
        <v>0.38340000000000002</v>
      </c>
      <c r="AY29" s="14">
        <v>2.0999999999999999E-3</v>
      </c>
      <c r="AZ29" s="14">
        <v>6.58882402001668E-2</v>
      </c>
      <c r="BA29" s="14">
        <v>1.2729083665338645</v>
      </c>
      <c r="BB29" s="14">
        <v>0.12007011393514459</v>
      </c>
      <c r="BC29" s="15"/>
      <c r="BD29" s="28"/>
    </row>
    <row r="30" spans="2:72" ht="13.5" customHeight="1" x14ac:dyDescent="0.2">
      <c r="B30" s="12">
        <v>150</v>
      </c>
      <c r="C30" s="12">
        <v>9.1649999999999991</v>
      </c>
      <c r="D30" s="12">
        <v>150.38186999999999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30.7</v>
      </c>
      <c r="Q30" s="12">
        <v>0.74</v>
      </c>
      <c r="R30" s="12">
        <v>3.67</v>
      </c>
      <c r="S30" s="12">
        <v>44.41</v>
      </c>
      <c r="T30" s="12">
        <v>91.82</v>
      </c>
      <c r="U30" s="12">
        <v>2</v>
      </c>
      <c r="V30" s="12">
        <v>0</v>
      </c>
      <c r="W30" s="12">
        <v>2</v>
      </c>
      <c r="X30" s="12">
        <v>0</v>
      </c>
      <c r="Y30" s="12">
        <v>0</v>
      </c>
      <c r="Z30" s="12">
        <v>1</v>
      </c>
      <c r="AA30" s="12">
        <v>90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8.4954999999999998</v>
      </c>
      <c r="AK30" s="12">
        <v>0.43959999999999999</v>
      </c>
      <c r="AL30" s="14">
        <v>0.28050000000000003</v>
      </c>
      <c r="AM30" s="14">
        <v>1.4500000000000001E-2</v>
      </c>
      <c r="AN30" s="14">
        <v>4.2104999999999997</v>
      </c>
      <c r="AO30" s="14">
        <v>0.14080000000000001</v>
      </c>
      <c r="AP30" s="14">
        <v>0.34060000000000001</v>
      </c>
      <c r="AQ30" s="14">
        <v>1.14E-2</v>
      </c>
      <c r="AR30" s="14">
        <v>16.116099999999999</v>
      </c>
      <c r="AS30" s="14">
        <v>0.5212</v>
      </c>
      <c r="AT30" s="14">
        <v>0.28100000000000003</v>
      </c>
      <c r="AU30" s="14">
        <v>9.1000000000000004E-3</v>
      </c>
      <c r="AV30" s="14">
        <v>32.822400000000002</v>
      </c>
      <c r="AW30" s="14">
        <v>0.12479999999999999</v>
      </c>
      <c r="AX30" s="14">
        <v>0.40699999999999997</v>
      </c>
      <c r="AY30" s="14">
        <v>1.5E-3</v>
      </c>
      <c r="AZ30" s="14">
        <v>8.881754949170674E-2</v>
      </c>
      <c r="BA30" s="14">
        <v>1.4483985765124552</v>
      </c>
      <c r="BB30" s="14">
        <v>0.18313953488372087</v>
      </c>
      <c r="BC30" s="15"/>
      <c r="BD30" s="28"/>
      <c r="BF30" s="29" t="s">
        <v>175</v>
      </c>
    </row>
    <row r="31" spans="2:72" ht="13.5" customHeight="1" x14ac:dyDescent="0.2">
      <c r="B31" s="12">
        <v>150</v>
      </c>
      <c r="C31" s="12">
        <v>9.157</v>
      </c>
      <c r="D31" s="12">
        <v>150.38154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30.7</v>
      </c>
      <c r="Q31" s="12">
        <v>0.74</v>
      </c>
      <c r="R31" s="12">
        <v>3.67</v>
      </c>
      <c r="S31" s="12">
        <v>44.51</v>
      </c>
      <c r="T31" s="12">
        <v>91.75</v>
      </c>
      <c r="U31" s="12">
        <v>2</v>
      </c>
      <c r="V31" s="12">
        <v>0</v>
      </c>
      <c r="W31" s="12">
        <v>2</v>
      </c>
      <c r="X31" s="12">
        <v>0</v>
      </c>
      <c r="Y31" s="12">
        <v>0</v>
      </c>
      <c r="Z31" s="12">
        <v>1</v>
      </c>
      <c r="AA31" s="12">
        <v>90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9.0648999999999997</v>
      </c>
      <c r="AK31" s="12">
        <v>0.1346</v>
      </c>
      <c r="AL31" s="14">
        <v>0.2999</v>
      </c>
      <c r="AM31" s="14">
        <v>4.4999999999999997E-3</v>
      </c>
      <c r="AN31" s="14">
        <v>4.3178999999999998</v>
      </c>
      <c r="AO31" s="14">
        <v>2.3999999999999998E-3</v>
      </c>
      <c r="AP31" s="14">
        <v>0.35</v>
      </c>
      <c r="AQ31" s="14">
        <v>2.0000000000000001E-4</v>
      </c>
      <c r="AR31" s="14">
        <v>16.852799999999998</v>
      </c>
      <c r="AS31" s="14">
        <v>0.34150000000000003</v>
      </c>
      <c r="AT31" s="14">
        <v>0.29449999999999998</v>
      </c>
      <c r="AU31" s="14">
        <v>6.0000000000000001E-3</v>
      </c>
      <c r="AV31" s="14">
        <v>32.576999999999998</v>
      </c>
      <c r="AW31" s="14">
        <v>4.99E-2</v>
      </c>
      <c r="AX31" s="14">
        <v>0.40489999999999998</v>
      </c>
      <c r="AY31" s="14">
        <v>5.9999999999999995E-4</v>
      </c>
      <c r="AZ31" s="14">
        <v>7.2724864220426566E-2</v>
      </c>
      <c r="BA31" s="14">
        <v>1.3748726655348047</v>
      </c>
      <c r="BB31" s="14">
        <v>0.15784958535887902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150</v>
      </c>
      <c r="C32" s="12">
        <v>9.15</v>
      </c>
      <c r="D32" s="12">
        <v>150.38124999999999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30.7</v>
      </c>
      <c r="Q32" s="12">
        <v>0.74</v>
      </c>
      <c r="R32" s="12">
        <v>3.67</v>
      </c>
      <c r="S32" s="12">
        <v>44.6</v>
      </c>
      <c r="T32" s="12">
        <v>91.69</v>
      </c>
      <c r="U32" s="12">
        <v>2</v>
      </c>
      <c r="V32" s="12">
        <v>0</v>
      </c>
      <c r="W32" s="12">
        <v>2</v>
      </c>
      <c r="X32" s="12">
        <v>0</v>
      </c>
      <c r="Y32" s="12">
        <v>0</v>
      </c>
      <c r="Z32" s="12">
        <v>1</v>
      </c>
      <c r="AA32" s="12">
        <v>90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9.3748000000000005</v>
      </c>
      <c r="AK32" s="12">
        <v>0.1045</v>
      </c>
      <c r="AL32" s="14">
        <v>0.31069999999999998</v>
      </c>
      <c r="AM32" s="14">
        <v>3.5000000000000001E-3</v>
      </c>
      <c r="AN32" s="14">
        <v>4.3513000000000002</v>
      </c>
      <c r="AO32" s="14">
        <v>6.2799999999999995E-2</v>
      </c>
      <c r="AP32" s="14">
        <v>0.35339999999999999</v>
      </c>
      <c r="AQ32" s="14">
        <v>5.1000000000000004E-3</v>
      </c>
      <c r="AR32" s="14">
        <v>17.662800000000001</v>
      </c>
      <c r="AS32" s="14">
        <v>8.14E-2</v>
      </c>
      <c r="AT32" s="14">
        <v>0.30930000000000002</v>
      </c>
      <c r="AU32" s="14">
        <v>1.4E-3</v>
      </c>
      <c r="AV32" s="14">
        <v>32.793300000000002</v>
      </c>
      <c r="AW32" s="14">
        <v>0.27039999999999997</v>
      </c>
      <c r="AX32" s="14">
        <v>0.40839999999999999</v>
      </c>
      <c r="AY32" s="14">
        <v>3.3999999999999998E-3</v>
      </c>
      <c r="AZ32" s="14">
        <v>7.219742714623259E-2</v>
      </c>
      <c r="BA32" s="14">
        <v>1.3204009052699643</v>
      </c>
      <c r="BB32" s="14">
        <v>0.13807997770656258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150</v>
      </c>
      <c r="C33" s="12">
        <v>9.1419999999999995</v>
      </c>
      <c r="D33" s="12">
        <v>150.38092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30.7</v>
      </c>
      <c r="Q33" s="12">
        <v>0.74</v>
      </c>
      <c r="R33" s="12">
        <v>3.67</v>
      </c>
      <c r="S33" s="12">
        <v>44.7</v>
      </c>
      <c r="T33" s="12">
        <v>91.62</v>
      </c>
      <c r="U33" s="12">
        <v>2</v>
      </c>
      <c r="V33" s="12">
        <v>0</v>
      </c>
      <c r="W33" s="12">
        <v>2</v>
      </c>
      <c r="X33" s="12">
        <v>0</v>
      </c>
      <c r="Y33" s="12">
        <v>0</v>
      </c>
      <c r="Z33" s="12">
        <v>1</v>
      </c>
      <c r="AA33" s="12">
        <v>90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8.6059000000000001</v>
      </c>
      <c r="AK33" s="12">
        <v>5.5300000000000002E-2</v>
      </c>
      <c r="AL33" s="14">
        <v>0.28589999999999999</v>
      </c>
      <c r="AM33" s="14">
        <v>1.8E-3</v>
      </c>
      <c r="AN33" s="14">
        <v>4.2114000000000003</v>
      </c>
      <c r="AO33" s="14">
        <v>3.0300000000000001E-2</v>
      </c>
      <c r="AP33" s="14">
        <v>0.34279999999999999</v>
      </c>
      <c r="AQ33" s="14">
        <v>2.5000000000000001E-3</v>
      </c>
      <c r="AR33" s="14">
        <v>16.298999999999999</v>
      </c>
      <c r="AS33" s="14">
        <v>0.25879999999999997</v>
      </c>
      <c r="AT33" s="14">
        <v>0.28599999999999998</v>
      </c>
      <c r="AU33" s="14">
        <v>4.4999999999999997E-3</v>
      </c>
      <c r="AV33" s="14">
        <v>32.437600000000003</v>
      </c>
      <c r="AW33" s="14">
        <v>0.38479999999999998</v>
      </c>
      <c r="AX33" s="14">
        <v>0.40500000000000003</v>
      </c>
      <c r="AY33" s="14">
        <v>4.7999999999999996E-3</v>
      </c>
      <c r="AZ33" s="14">
        <v>8.3177320139074667E-2</v>
      </c>
      <c r="BA33" s="14">
        <v>1.4160839160839163</v>
      </c>
      <c r="BB33" s="14">
        <v>0.17221418234442842</v>
      </c>
      <c r="BC33" s="15"/>
      <c r="BD33" s="28"/>
    </row>
    <row r="34" spans="2:64" ht="13.5" customHeight="1" x14ac:dyDescent="0.2">
      <c r="B34" s="12">
        <v>150</v>
      </c>
      <c r="C34" s="12">
        <v>9.2210000000000001</v>
      </c>
      <c r="D34" s="12">
        <v>150.38421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30.7</v>
      </c>
      <c r="Q34" s="12">
        <v>0.74</v>
      </c>
      <c r="R34" s="12">
        <v>3.67</v>
      </c>
      <c r="S34" s="12">
        <v>43.71</v>
      </c>
      <c r="T34" s="12">
        <v>92.3</v>
      </c>
      <c r="U34" s="12">
        <v>2</v>
      </c>
      <c r="V34" s="12">
        <v>0</v>
      </c>
      <c r="W34" s="12">
        <v>2</v>
      </c>
      <c r="X34" s="12">
        <v>0</v>
      </c>
      <c r="Y34" s="12">
        <v>0</v>
      </c>
      <c r="Z34" s="12">
        <v>1</v>
      </c>
      <c r="AA34" s="12">
        <v>90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9.3972999999999995</v>
      </c>
      <c r="AK34" s="12">
        <v>4.1000000000000002E-2</v>
      </c>
      <c r="AL34" s="14">
        <v>0.30559999999999998</v>
      </c>
      <c r="AM34" s="14">
        <v>1.2999999999999999E-3</v>
      </c>
      <c r="AN34" s="14">
        <v>4.2625999999999999</v>
      </c>
      <c r="AO34" s="14">
        <v>2.4799999999999999E-2</v>
      </c>
      <c r="AP34" s="14">
        <v>0.3397</v>
      </c>
      <c r="AQ34" s="14">
        <v>2E-3</v>
      </c>
      <c r="AR34" s="14">
        <v>17.494199999999999</v>
      </c>
      <c r="AS34" s="14">
        <v>0.11219999999999999</v>
      </c>
      <c r="AT34" s="14">
        <v>0.3004</v>
      </c>
      <c r="AU34" s="14">
        <v>1.9E-3</v>
      </c>
      <c r="AV34" s="14">
        <v>31.4725</v>
      </c>
      <c r="AW34" s="14">
        <v>0.2059</v>
      </c>
      <c r="AX34" s="14">
        <v>0.38390000000000002</v>
      </c>
      <c r="AY34" s="14">
        <v>2.5000000000000001E-3</v>
      </c>
      <c r="AZ34" s="14">
        <v>6.1083471531232746E-2</v>
      </c>
      <c r="BA34" s="14">
        <v>1.2779627163781626</v>
      </c>
      <c r="BB34" s="14">
        <v>0.12202250474937895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150</v>
      </c>
      <c r="C35" s="12">
        <v>9.2289999999999992</v>
      </c>
      <c r="D35" s="12">
        <v>150.38453999999999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30.7</v>
      </c>
      <c r="Q35" s="12">
        <v>0.74</v>
      </c>
      <c r="R35" s="12">
        <v>3.67</v>
      </c>
      <c r="S35" s="12">
        <v>43.61</v>
      </c>
      <c r="T35" s="12">
        <v>92.37</v>
      </c>
      <c r="U35" s="12">
        <v>2</v>
      </c>
      <c r="V35" s="12">
        <v>0</v>
      </c>
      <c r="W35" s="12">
        <v>2</v>
      </c>
      <c r="X35" s="12">
        <v>0</v>
      </c>
      <c r="Y35" s="12">
        <v>0</v>
      </c>
      <c r="Z35" s="12">
        <v>1</v>
      </c>
      <c r="AA35" s="12">
        <v>90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9.1259999999999994</v>
      </c>
      <c r="AK35" s="12">
        <v>0.21249999999999999</v>
      </c>
      <c r="AL35" s="14">
        <v>0.29609999999999997</v>
      </c>
      <c r="AM35" s="14">
        <v>6.8999999999999999E-3</v>
      </c>
      <c r="AN35" s="14">
        <v>4.2072000000000003</v>
      </c>
      <c r="AO35" s="14">
        <v>9.6699999999999994E-2</v>
      </c>
      <c r="AP35" s="14">
        <v>0.33460000000000001</v>
      </c>
      <c r="AQ35" s="14">
        <v>7.7000000000000002E-3</v>
      </c>
      <c r="AR35" s="14">
        <v>17.112100000000002</v>
      </c>
      <c r="AS35" s="14">
        <v>0.47739999999999999</v>
      </c>
      <c r="AT35" s="14">
        <v>0.29320000000000002</v>
      </c>
      <c r="AU35" s="14">
        <v>8.2000000000000007E-3</v>
      </c>
      <c r="AV35" s="14">
        <v>31.516200000000001</v>
      </c>
      <c r="AW35" s="14">
        <v>0.80289999999999995</v>
      </c>
      <c r="AX35" s="14">
        <v>0.38350000000000001</v>
      </c>
      <c r="AY35" s="14">
        <v>9.7999999999999997E-3</v>
      </c>
      <c r="AZ35" s="14">
        <v>6.8096365408717455E-2</v>
      </c>
      <c r="BA35" s="14">
        <v>1.3079809004092768</v>
      </c>
      <c r="BB35" s="14">
        <v>0.13344170237919312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150</v>
      </c>
      <c r="C36" s="12">
        <v>9.2379999999999995</v>
      </c>
      <c r="D36" s="12">
        <v>150.38491999999999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30.7</v>
      </c>
      <c r="Q36" s="12">
        <v>0.74</v>
      </c>
      <c r="R36" s="12">
        <v>3.67</v>
      </c>
      <c r="S36" s="12">
        <v>43.49</v>
      </c>
      <c r="T36" s="12">
        <v>92.45</v>
      </c>
      <c r="U36" s="12">
        <v>2</v>
      </c>
      <c r="V36" s="12">
        <v>0</v>
      </c>
      <c r="W36" s="12">
        <v>2</v>
      </c>
      <c r="X36" s="12">
        <v>0</v>
      </c>
      <c r="Y36" s="12">
        <v>0</v>
      </c>
      <c r="Z36" s="12">
        <v>1</v>
      </c>
      <c r="AA36" s="12">
        <v>90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9.0879999999999992</v>
      </c>
      <c r="AK36" s="12">
        <v>7.3000000000000001E-3</v>
      </c>
      <c r="AL36" s="14">
        <v>0.29420000000000002</v>
      </c>
      <c r="AM36" s="14">
        <v>2.0000000000000001E-4</v>
      </c>
      <c r="AN36" s="14">
        <v>4.3517999999999999</v>
      </c>
      <c r="AO36" s="14">
        <v>4.7999999999999996E-3</v>
      </c>
      <c r="AP36" s="14">
        <v>0.3453</v>
      </c>
      <c r="AQ36" s="14">
        <v>4.0000000000000002E-4</v>
      </c>
      <c r="AR36" s="14">
        <v>17.0624</v>
      </c>
      <c r="AS36" s="14">
        <v>0.21049999999999999</v>
      </c>
      <c r="AT36" s="14">
        <v>0.29170000000000001</v>
      </c>
      <c r="AU36" s="14">
        <v>3.5999999999999999E-3</v>
      </c>
      <c r="AV36" s="14">
        <v>33.026200000000003</v>
      </c>
      <c r="AW36" s="14">
        <v>3.7400000000000003E-2</v>
      </c>
      <c r="AX36" s="14">
        <v>0.40079999999999999</v>
      </c>
      <c r="AY36" s="14">
        <v>5.0000000000000001E-4</v>
      </c>
      <c r="AZ36" s="14">
        <v>7.4386811419380777E-2</v>
      </c>
      <c r="BA36" s="14">
        <v>1.3740143983544737</v>
      </c>
      <c r="BB36" s="14">
        <v>0.15754512635379059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150</v>
      </c>
      <c r="C37" s="12">
        <v>9.2479999999999993</v>
      </c>
      <c r="D37" s="12">
        <v>150.38533000000001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30.7</v>
      </c>
      <c r="Q37" s="12">
        <v>0.74</v>
      </c>
      <c r="R37" s="12">
        <v>3.67</v>
      </c>
      <c r="S37" s="12">
        <v>43.37</v>
      </c>
      <c r="T37" s="12">
        <v>92.54</v>
      </c>
      <c r="U37" s="12">
        <v>2</v>
      </c>
      <c r="V37" s="12">
        <v>0</v>
      </c>
      <c r="W37" s="12">
        <v>2</v>
      </c>
      <c r="X37" s="12">
        <v>0</v>
      </c>
      <c r="Y37" s="12">
        <v>0</v>
      </c>
      <c r="Z37" s="12">
        <v>1</v>
      </c>
      <c r="AA37" s="12">
        <v>90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9.3154000000000003</v>
      </c>
      <c r="AK37" s="12">
        <v>0.16220000000000001</v>
      </c>
      <c r="AL37" s="14">
        <v>0.30080000000000001</v>
      </c>
      <c r="AM37" s="14">
        <v>5.1999999999999998E-3</v>
      </c>
      <c r="AN37" s="14">
        <v>4.3964999999999996</v>
      </c>
      <c r="AO37" s="14">
        <v>7.0400000000000004E-2</v>
      </c>
      <c r="AP37" s="14">
        <v>0.34789999999999999</v>
      </c>
      <c r="AQ37" s="14">
        <v>5.5999999999999999E-3</v>
      </c>
      <c r="AR37" s="14">
        <v>17.391400000000001</v>
      </c>
      <c r="AS37" s="14">
        <v>0.2964</v>
      </c>
      <c r="AT37" s="14">
        <v>0.29649999999999999</v>
      </c>
      <c r="AU37" s="14">
        <v>5.1000000000000004E-3</v>
      </c>
      <c r="AV37" s="14">
        <v>32.734999999999999</v>
      </c>
      <c r="AW37" s="14">
        <v>0.624</v>
      </c>
      <c r="AX37" s="14">
        <v>0.39610000000000001</v>
      </c>
      <c r="AY37" s="14">
        <v>7.6E-3</v>
      </c>
      <c r="AZ37" s="14">
        <v>6.4784946236559171E-2</v>
      </c>
      <c r="BA37" s="14">
        <v>1.3359190556492413</v>
      </c>
      <c r="BB37" s="14">
        <v>0.14380594859948026</v>
      </c>
      <c r="BC37" s="15"/>
      <c r="BD37" s="28"/>
      <c r="BG37" s="30">
        <v>2</v>
      </c>
    </row>
    <row r="38" spans="2:64" ht="13.5" customHeight="1" x14ac:dyDescent="0.2">
      <c r="B38" s="12">
        <v>150</v>
      </c>
      <c r="C38" s="12">
        <v>9.2569999999999997</v>
      </c>
      <c r="D38" s="12">
        <v>150.38570999999999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30.7</v>
      </c>
      <c r="Q38" s="12">
        <v>0.74</v>
      </c>
      <c r="R38" s="12">
        <v>3.67</v>
      </c>
      <c r="S38" s="12">
        <v>43.26</v>
      </c>
      <c r="T38" s="12">
        <v>92.62</v>
      </c>
      <c r="U38" s="12">
        <v>2</v>
      </c>
      <c r="V38" s="12">
        <v>0</v>
      </c>
      <c r="W38" s="12">
        <v>2</v>
      </c>
      <c r="X38" s="12">
        <v>0</v>
      </c>
      <c r="Y38" s="12">
        <v>0</v>
      </c>
      <c r="Z38" s="12">
        <v>1</v>
      </c>
      <c r="AA38" s="12">
        <v>90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8.8396000000000008</v>
      </c>
      <c r="AK38" s="12">
        <v>7.5999999999999998E-2</v>
      </c>
      <c r="AL38" s="14">
        <v>0.28470000000000001</v>
      </c>
      <c r="AM38" s="14">
        <v>2.3999999999999998E-3</v>
      </c>
      <c r="AN38" s="14">
        <v>4.3430999999999997</v>
      </c>
      <c r="AO38" s="14">
        <v>2.07E-2</v>
      </c>
      <c r="AP38" s="14">
        <v>0.34289999999999998</v>
      </c>
      <c r="AQ38" s="14">
        <v>1.6000000000000001E-3</v>
      </c>
      <c r="AR38" s="14">
        <v>16.700800000000001</v>
      </c>
      <c r="AS38" s="14">
        <v>0.152</v>
      </c>
      <c r="AT38" s="14">
        <v>0.28410000000000002</v>
      </c>
      <c r="AU38" s="14">
        <v>2.5999999999999999E-3</v>
      </c>
      <c r="AV38" s="14">
        <v>33.121899999999997</v>
      </c>
      <c r="AW38" s="14">
        <v>2.0799999999999999E-2</v>
      </c>
      <c r="AX38" s="14">
        <v>0.39979999999999999</v>
      </c>
      <c r="AY38" s="14">
        <v>2.9999999999999997E-4</v>
      </c>
      <c r="AZ38" s="14">
        <v>7.6612360306988037E-2</v>
      </c>
      <c r="BA38" s="14">
        <v>1.4072509679690248</v>
      </c>
      <c r="BB38" s="14">
        <v>0.16917678023102789</v>
      </c>
      <c r="BC38" s="15"/>
      <c r="BD38" s="28"/>
      <c r="BG38" s="30">
        <v>3</v>
      </c>
      <c r="BH38" s="34"/>
    </row>
    <row r="39" spans="2:64" ht="13.5" customHeight="1" x14ac:dyDescent="0.2">
      <c r="B39" s="12">
        <v>150</v>
      </c>
      <c r="C39" s="12">
        <v>9.2639999999999993</v>
      </c>
      <c r="D39" s="12">
        <v>150.386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30.7</v>
      </c>
      <c r="Q39" s="12">
        <v>0.74</v>
      </c>
      <c r="R39" s="12">
        <v>3.67</v>
      </c>
      <c r="S39" s="12">
        <v>43.17</v>
      </c>
      <c r="T39" s="12">
        <v>92.68</v>
      </c>
      <c r="U39" s="12">
        <v>2</v>
      </c>
      <c r="V39" s="12">
        <v>0</v>
      </c>
      <c r="W39" s="12">
        <v>2</v>
      </c>
      <c r="X39" s="12">
        <v>0</v>
      </c>
      <c r="Y39" s="12">
        <v>0</v>
      </c>
      <c r="Z39" s="12">
        <v>1</v>
      </c>
      <c r="AA39" s="12">
        <v>90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8.9062999999999999</v>
      </c>
      <c r="AK39" s="12">
        <v>5.0799999999999998E-2</v>
      </c>
      <c r="AL39" s="14">
        <v>0.28639999999999999</v>
      </c>
      <c r="AM39" s="14">
        <v>1.6000000000000001E-3</v>
      </c>
      <c r="AN39" s="14">
        <v>4.2263000000000002</v>
      </c>
      <c r="AO39" s="14">
        <v>2.7400000000000001E-2</v>
      </c>
      <c r="AP39" s="14">
        <v>0.33310000000000001</v>
      </c>
      <c r="AQ39" s="14">
        <v>2.2000000000000001E-3</v>
      </c>
      <c r="AR39" s="14">
        <v>16.919799999999999</v>
      </c>
      <c r="AS39" s="14">
        <v>1.2500000000000001E-2</v>
      </c>
      <c r="AT39" s="14">
        <v>0.2873</v>
      </c>
      <c r="AU39" s="14">
        <v>2.0000000000000001E-4</v>
      </c>
      <c r="AV39" s="14">
        <v>32.129800000000003</v>
      </c>
      <c r="AW39" s="14">
        <v>0.4597</v>
      </c>
      <c r="AX39" s="14">
        <v>0.38700000000000001</v>
      </c>
      <c r="AY39" s="14">
        <v>5.4999999999999997E-3</v>
      </c>
      <c r="AZ39" s="14">
        <v>7.4850715178447449E-2</v>
      </c>
      <c r="BA39" s="14">
        <v>1.3470240167072747</v>
      </c>
      <c r="BB39" s="14">
        <v>0.14785703692718377</v>
      </c>
      <c r="BC39" s="15"/>
      <c r="BD39" s="28"/>
    </row>
    <row r="40" spans="2:64" ht="13.5" customHeight="1" x14ac:dyDescent="0.2">
      <c r="B40" s="12">
        <v>150</v>
      </c>
      <c r="C40" s="12">
        <v>9.2729999999999997</v>
      </c>
      <c r="D40" s="12">
        <v>150.38638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30.7</v>
      </c>
      <c r="Q40" s="12">
        <v>0.74</v>
      </c>
      <c r="R40" s="12">
        <v>3.67</v>
      </c>
      <c r="S40" s="12">
        <v>43.06</v>
      </c>
      <c r="T40" s="12">
        <v>92.76</v>
      </c>
      <c r="U40" s="12">
        <v>2</v>
      </c>
      <c r="V40" s="12">
        <v>0</v>
      </c>
      <c r="W40" s="12">
        <v>2</v>
      </c>
      <c r="X40" s="12">
        <v>0</v>
      </c>
      <c r="Y40" s="12">
        <v>0</v>
      </c>
      <c r="Z40" s="12">
        <v>1</v>
      </c>
      <c r="AA40" s="12">
        <v>90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9.2974999999999994</v>
      </c>
      <c r="AK40" s="12">
        <v>0.32490000000000002</v>
      </c>
      <c r="AL40" s="14">
        <v>0.29820000000000002</v>
      </c>
      <c r="AM40" s="14">
        <v>1.04E-2</v>
      </c>
      <c r="AN40" s="14">
        <v>4.3011999999999997</v>
      </c>
      <c r="AO40" s="14">
        <v>0.10920000000000001</v>
      </c>
      <c r="AP40" s="14">
        <v>0.3382</v>
      </c>
      <c r="AQ40" s="14">
        <v>8.6E-3</v>
      </c>
      <c r="AR40" s="14">
        <v>17.484000000000002</v>
      </c>
      <c r="AS40" s="14">
        <v>0.40949999999999998</v>
      </c>
      <c r="AT40" s="14">
        <v>0.29609999999999997</v>
      </c>
      <c r="AU40" s="14">
        <v>6.8999999999999999E-3</v>
      </c>
      <c r="AV40" s="14">
        <v>31.8386</v>
      </c>
      <c r="AW40" s="14">
        <v>0.55120000000000002</v>
      </c>
      <c r="AX40" s="14">
        <v>0.38250000000000001</v>
      </c>
      <c r="AY40" s="14">
        <v>6.6E-3</v>
      </c>
      <c r="AZ40" s="14">
        <v>6.1468017205494663E-2</v>
      </c>
      <c r="BA40" s="14">
        <v>1.2917933130699089</v>
      </c>
      <c r="BB40" s="14">
        <v>0.12732095490716186</v>
      </c>
      <c r="BC40" s="15"/>
      <c r="BD40" s="28"/>
    </row>
    <row r="41" spans="2:64" ht="13.5" customHeight="1" x14ac:dyDescent="0.2">
      <c r="B41" s="12">
        <v>150</v>
      </c>
      <c r="C41" s="12">
        <v>9.2840000000000007</v>
      </c>
      <c r="D41" s="12">
        <v>150.38683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30.7</v>
      </c>
      <c r="Q41" s="12">
        <v>0.74</v>
      </c>
      <c r="R41" s="12">
        <v>3.67</v>
      </c>
      <c r="S41" s="12">
        <v>42.92</v>
      </c>
      <c r="T41" s="12">
        <v>92.86</v>
      </c>
      <c r="U41" s="12">
        <v>2</v>
      </c>
      <c r="V41" s="12">
        <v>0</v>
      </c>
      <c r="W41" s="12">
        <v>2</v>
      </c>
      <c r="X41" s="12">
        <v>0</v>
      </c>
      <c r="Y41" s="12">
        <v>0</v>
      </c>
      <c r="Z41" s="12">
        <v>1</v>
      </c>
      <c r="AA41" s="12">
        <v>90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9.3414000000000001</v>
      </c>
      <c r="AK41" s="12">
        <v>0.38729999999999998</v>
      </c>
      <c r="AL41" s="14">
        <v>0.29880000000000001</v>
      </c>
      <c r="AM41" s="14">
        <v>1.24E-2</v>
      </c>
      <c r="AN41" s="14">
        <v>4.3205999999999998</v>
      </c>
      <c r="AO41" s="14">
        <v>0.14360000000000001</v>
      </c>
      <c r="AP41" s="14">
        <v>0.33879999999999999</v>
      </c>
      <c r="AQ41" s="14">
        <v>1.1299999999999999E-2</v>
      </c>
      <c r="AR41" s="14">
        <v>17.571999999999999</v>
      </c>
      <c r="AS41" s="14">
        <v>0.59670000000000001</v>
      </c>
      <c r="AT41" s="14">
        <v>0.29670000000000002</v>
      </c>
      <c r="AU41" s="14">
        <v>1.01E-2</v>
      </c>
      <c r="AV41" s="14">
        <v>32.050699999999999</v>
      </c>
      <c r="AW41" s="14">
        <v>0.85070000000000001</v>
      </c>
      <c r="AX41" s="14">
        <v>0.38390000000000002</v>
      </c>
      <c r="AY41" s="14">
        <v>1.0200000000000001E-2</v>
      </c>
      <c r="AZ41" s="14">
        <v>6.2404870624048744E-2</v>
      </c>
      <c r="BA41" s="14">
        <v>1.2938995618469835</v>
      </c>
      <c r="BB41" s="14">
        <v>0.12812224507787245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150</v>
      </c>
      <c r="C46" s="12">
        <v>9.1150000000000002</v>
      </c>
      <c r="D46" s="12">
        <v>150.37979000000001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30.7</v>
      </c>
      <c r="Q46" s="12">
        <v>0.74</v>
      </c>
      <c r="R46" s="12">
        <v>3.67</v>
      </c>
      <c r="S46" s="12">
        <v>45.04</v>
      </c>
      <c r="T46" s="12">
        <v>91.39</v>
      </c>
      <c r="U46" s="12">
        <v>2</v>
      </c>
      <c r="V46" s="12">
        <v>0</v>
      </c>
      <c r="W46" s="12">
        <v>2</v>
      </c>
      <c r="X46" s="12">
        <v>0</v>
      </c>
      <c r="Y46" s="12">
        <v>0</v>
      </c>
      <c r="Z46" s="12">
        <v>1</v>
      </c>
      <c r="AA46" s="12">
        <v>90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8.4212000000000007</v>
      </c>
      <c r="AK46" s="12">
        <v>0.38469999999999999</v>
      </c>
      <c r="AL46" s="14">
        <v>0.28179999999999999</v>
      </c>
      <c r="AM46" s="14">
        <v>1.29E-2</v>
      </c>
      <c r="AN46" s="14">
        <v>3.7170999999999998</v>
      </c>
      <c r="AO46" s="14">
        <v>0.16400000000000001</v>
      </c>
      <c r="AP46" s="14">
        <v>0.30480000000000002</v>
      </c>
      <c r="AQ46" s="14">
        <v>1.34E-2</v>
      </c>
      <c r="AR46" s="14">
        <v>15.8117</v>
      </c>
      <c r="AS46" s="14">
        <v>0.88639999999999997</v>
      </c>
      <c r="AT46" s="14">
        <v>0.27950000000000003</v>
      </c>
      <c r="AU46" s="14">
        <v>1.5699999999999999E-2</v>
      </c>
      <c r="AV46" s="14">
        <v>27.501799999999999</v>
      </c>
      <c r="AW46" s="14">
        <v>1.3478000000000001</v>
      </c>
      <c r="AX46" s="14">
        <v>0.34620000000000001</v>
      </c>
      <c r="AY46" s="14">
        <v>1.7000000000000001E-2</v>
      </c>
      <c r="AZ46" s="14">
        <v>6.3594470046082929E-2</v>
      </c>
      <c r="BA46" s="14">
        <v>1.2386404293381037</v>
      </c>
      <c r="BB46" s="14">
        <v>0.10660060731980178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150</v>
      </c>
      <c r="C48" s="12">
        <v>9.1259999999999994</v>
      </c>
      <c r="D48" s="12">
        <v>150.38024999999999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30.7</v>
      </c>
      <c r="Q48" s="12">
        <v>0.74</v>
      </c>
      <c r="R48" s="12">
        <v>3.67</v>
      </c>
      <c r="S48" s="12">
        <v>44.9</v>
      </c>
      <c r="T48" s="12">
        <v>91.49</v>
      </c>
      <c r="U48" s="12">
        <v>2</v>
      </c>
      <c r="V48" s="12">
        <v>0</v>
      </c>
      <c r="W48" s="12">
        <v>2</v>
      </c>
      <c r="X48" s="12">
        <v>0</v>
      </c>
      <c r="Y48" s="12">
        <v>0</v>
      </c>
      <c r="Z48" s="12">
        <v>1</v>
      </c>
      <c r="AA48" s="12">
        <v>90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8.7349999999999994</v>
      </c>
      <c r="AK48" s="12">
        <v>0.1115</v>
      </c>
      <c r="AL48" s="14">
        <v>0.29139999999999999</v>
      </c>
      <c r="AM48" s="14">
        <v>3.7000000000000002E-3</v>
      </c>
      <c r="AN48" s="14">
        <v>3.8395000000000001</v>
      </c>
      <c r="AO48" s="14">
        <v>5.7299999999999997E-2</v>
      </c>
      <c r="AP48" s="14">
        <v>0.31390000000000001</v>
      </c>
      <c r="AQ48" s="14">
        <v>4.7000000000000002E-3</v>
      </c>
      <c r="AR48" s="14">
        <v>16.1389</v>
      </c>
      <c r="AS48" s="14">
        <v>3.9800000000000002E-2</v>
      </c>
      <c r="AT48" s="14">
        <v>0.28449999999999998</v>
      </c>
      <c r="AU48" s="14">
        <v>6.9999999999999999E-4</v>
      </c>
      <c r="AV48" s="14">
        <v>28.040500000000002</v>
      </c>
      <c r="AW48" s="14">
        <v>4.7800000000000002E-2</v>
      </c>
      <c r="AX48" s="14">
        <v>0.3518</v>
      </c>
      <c r="AY48" s="14">
        <v>5.9999999999999995E-4</v>
      </c>
      <c r="AZ48" s="14">
        <v>5.6932552200690989E-2</v>
      </c>
      <c r="BA48" s="14">
        <v>1.2365553602811952</v>
      </c>
      <c r="BB48" s="14">
        <v>0.10576771962910582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150</v>
      </c>
      <c r="C50" s="12">
        <v>9.0860000000000003</v>
      </c>
      <c r="D50" s="12">
        <v>150.37858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30.7</v>
      </c>
      <c r="Q50" s="12">
        <v>0.74</v>
      </c>
      <c r="R50" s="12">
        <v>3.67</v>
      </c>
      <c r="S50" s="12">
        <v>45.4</v>
      </c>
      <c r="T50" s="12">
        <v>91.15</v>
      </c>
      <c r="U50" s="12">
        <v>2</v>
      </c>
      <c r="V50" s="12">
        <v>0</v>
      </c>
      <c r="W50" s="12">
        <v>2</v>
      </c>
      <c r="X50" s="12">
        <v>0</v>
      </c>
      <c r="Y50" s="12">
        <v>0</v>
      </c>
      <c r="Z50" s="12">
        <v>1</v>
      </c>
      <c r="AA50" s="12">
        <v>90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7.2084000000000001</v>
      </c>
      <c r="AK50" s="12">
        <v>3.3700000000000001E-2</v>
      </c>
      <c r="AL50" s="14">
        <v>0.2432</v>
      </c>
      <c r="AM50" s="14">
        <v>1.1000000000000001E-3</v>
      </c>
      <c r="AN50" s="14">
        <v>3.1960999999999999</v>
      </c>
      <c r="AO50" s="14">
        <v>1.38E-2</v>
      </c>
      <c r="AP50" s="14">
        <v>0.2641</v>
      </c>
      <c r="AQ50" s="14">
        <v>1.1000000000000001E-3</v>
      </c>
      <c r="AR50" s="14">
        <v>13.5472</v>
      </c>
      <c r="AS50" s="14">
        <v>6.2100000000000002E-2</v>
      </c>
      <c r="AT50" s="14">
        <v>0.24149999999999999</v>
      </c>
      <c r="AU50" s="14">
        <v>1.1000000000000001E-3</v>
      </c>
      <c r="AV50" s="14">
        <v>24.030200000000001</v>
      </c>
      <c r="AW50" s="14">
        <v>8.1100000000000005E-2</v>
      </c>
      <c r="AX50" s="14">
        <v>0.30509999999999998</v>
      </c>
      <c r="AY50" s="14">
        <v>1E-3</v>
      </c>
      <c r="AZ50" s="14">
        <v>7.2030920590302153E-2</v>
      </c>
      <c r="BA50" s="14">
        <v>1.2633540372670806</v>
      </c>
      <c r="BB50" s="14">
        <v>0.11635565312843028</v>
      </c>
    </row>
    <row r="51" spans="2:54" ht="13.5" customHeight="1" x14ac:dyDescent="0.2">
      <c r="B51" s="12">
        <v>150</v>
      </c>
      <c r="C51" s="12">
        <v>8.8629999999999995</v>
      </c>
      <c r="D51" s="12">
        <v>150.36929000000001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30.7</v>
      </c>
      <c r="Q51" s="12">
        <v>0.74</v>
      </c>
      <c r="R51" s="12">
        <v>3.67</v>
      </c>
      <c r="S51" s="12">
        <v>48.21</v>
      </c>
      <c r="T51" s="12">
        <v>89.31</v>
      </c>
      <c r="U51" s="12">
        <v>2</v>
      </c>
      <c r="V51" s="12">
        <v>0</v>
      </c>
      <c r="W51" s="12">
        <v>2</v>
      </c>
      <c r="X51" s="12">
        <v>0</v>
      </c>
      <c r="Y51" s="12">
        <v>0</v>
      </c>
      <c r="Z51" s="12">
        <v>1</v>
      </c>
      <c r="AA51" s="12">
        <v>90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20.281500000000001</v>
      </c>
      <c r="AK51" s="38">
        <v>7.4999999999999997E-3</v>
      </c>
      <c r="AL51" s="38">
        <v>0.72300000000000009</v>
      </c>
      <c r="AM51" s="38">
        <v>5.0000000000000001E-4</v>
      </c>
      <c r="AN51" s="38">
        <v>8.1020000000000003</v>
      </c>
      <c r="AO51" s="38">
        <v>1.4999999999999998E-3</v>
      </c>
      <c r="AP51" s="38">
        <v>0.70900000000000007</v>
      </c>
      <c r="AQ51" s="38">
        <v>0</v>
      </c>
      <c r="AR51" s="38">
        <v>38.176499999999997</v>
      </c>
      <c r="AS51" s="38">
        <v>1.2500000000000001E-2</v>
      </c>
      <c r="AT51" s="38">
        <v>0.72109999999999996</v>
      </c>
      <c r="AU51" s="38">
        <v>2.0000000000000001E-4</v>
      </c>
      <c r="AV51" s="38">
        <v>51.0411</v>
      </c>
      <c r="AW51" s="38">
        <v>9.7799999999999998E-2</v>
      </c>
      <c r="AX51" s="38">
        <v>0.68540000000000001</v>
      </c>
      <c r="AY51" s="38">
        <v>1.2999999999999999E-3</v>
      </c>
      <c r="AZ51" s="14">
        <v>-1.692484222604709E-2</v>
      </c>
      <c r="BA51" s="14">
        <v>0.95049230342532254</v>
      </c>
      <c r="BB51" s="14">
        <v>-2.5382154283682869E-2</v>
      </c>
    </row>
    <row r="52" spans="2:54" ht="13.5" customHeight="1" x14ac:dyDescent="0.2">
      <c r="B52" s="12">
        <v>150</v>
      </c>
      <c r="C52" s="12">
        <v>8.8529999999999998</v>
      </c>
      <c r="D52" s="12">
        <v>150.36886999999999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30.7</v>
      </c>
      <c r="Q52" s="12">
        <v>0.74</v>
      </c>
      <c r="R52" s="12">
        <v>3.67</v>
      </c>
      <c r="S52" s="12">
        <v>48.33</v>
      </c>
      <c r="T52" s="12">
        <v>89.23</v>
      </c>
      <c r="U52" s="12">
        <v>2</v>
      </c>
      <c r="V52" s="12">
        <v>0</v>
      </c>
      <c r="W52" s="12">
        <v>2</v>
      </c>
      <c r="X52" s="12">
        <v>0</v>
      </c>
      <c r="Y52" s="12">
        <v>0</v>
      </c>
      <c r="Z52" s="12">
        <v>1</v>
      </c>
      <c r="AA52" s="12">
        <v>90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27.842400000000001</v>
      </c>
      <c r="AK52" s="12">
        <v>2.1700000000000001E-2</v>
      </c>
      <c r="AL52" s="14">
        <v>0.99519999999999997</v>
      </c>
      <c r="AM52" s="14">
        <v>8.0000000000000004E-4</v>
      </c>
      <c r="AN52" s="14">
        <v>11.338900000000001</v>
      </c>
      <c r="AO52" s="14">
        <v>0</v>
      </c>
      <c r="AP52" s="14">
        <v>0.99490000000000001</v>
      </c>
      <c r="AQ52" s="14">
        <v>0</v>
      </c>
      <c r="AR52" s="14">
        <v>52.5426</v>
      </c>
      <c r="AS52" s="14">
        <v>2.0199999999999999E-2</v>
      </c>
      <c r="AT52" s="14">
        <v>0.99519999999999997</v>
      </c>
      <c r="AU52" s="14">
        <v>4.0000000000000002E-4</v>
      </c>
      <c r="AV52" s="14">
        <v>73.898200000000003</v>
      </c>
      <c r="AW52" s="14">
        <v>4.5999999999999999E-2</v>
      </c>
      <c r="AX52" s="14">
        <v>0.99490000000000001</v>
      </c>
      <c r="AY52" s="14">
        <v>5.9999999999999995E-4</v>
      </c>
      <c r="AZ52" s="38">
        <v>0.73394449130718897</v>
      </c>
      <c r="BA52" s="38">
        <v>1.4064435334376297</v>
      </c>
      <c r="BB52" s="38">
        <v>0.16889801393221179</v>
      </c>
    </row>
    <row r="53" spans="2:54" ht="13.5" customHeight="1" x14ac:dyDescent="0.2">
      <c r="B53" s="12">
        <v>150</v>
      </c>
      <c r="C53" s="12">
        <v>9.0760000000000005</v>
      </c>
      <c r="D53" s="12">
        <v>150.37817000000001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30.7</v>
      </c>
      <c r="Q53" s="12">
        <v>0.74</v>
      </c>
      <c r="R53" s="12">
        <v>3.67</v>
      </c>
      <c r="S53" s="12">
        <v>45.53</v>
      </c>
      <c r="T53" s="12">
        <v>91.06</v>
      </c>
      <c r="U53" s="12">
        <v>2</v>
      </c>
      <c r="V53" s="12">
        <v>0</v>
      </c>
      <c r="W53" s="12">
        <v>2</v>
      </c>
      <c r="X53" s="12">
        <v>0</v>
      </c>
      <c r="Y53" s="12">
        <v>0</v>
      </c>
      <c r="Z53" s="12">
        <v>1</v>
      </c>
      <c r="AA53" s="12">
        <v>90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29.613600000000002</v>
      </c>
      <c r="AK53" s="12">
        <v>0</v>
      </c>
      <c r="AL53" s="14">
        <v>1.0018</v>
      </c>
      <c r="AM53" s="14">
        <v>0</v>
      </c>
      <c r="AN53" s="14">
        <v>12.086600000000001</v>
      </c>
      <c r="AO53" s="14">
        <v>6.8999999999999999E-3</v>
      </c>
      <c r="AP53" s="14">
        <v>1.0016</v>
      </c>
      <c r="AQ53" s="14">
        <v>5.9999999999999995E-4</v>
      </c>
      <c r="AR53" s="14">
        <v>56.0471</v>
      </c>
      <c r="AS53" s="14">
        <v>2.2000000000000001E-3</v>
      </c>
      <c r="AT53" s="14">
        <v>1.0018</v>
      </c>
      <c r="AU53" s="14">
        <v>0</v>
      </c>
      <c r="AV53" s="14">
        <v>78.634399999999999</v>
      </c>
      <c r="AW53" s="14">
        <v>7.6799999999999993E-2</v>
      </c>
      <c r="AX53" s="14">
        <v>1.0016</v>
      </c>
      <c r="AY53" s="14">
        <v>1E-3</v>
      </c>
      <c r="AZ53" s="38">
        <v>0.733543501504613</v>
      </c>
      <c r="BA53" s="38">
        <v>1.4030056862888534</v>
      </c>
      <c r="BB53" s="38">
        <v>0.16770900234998867</v>
      </c>
    </row>
    <row r="54" spans="2:54" ht="13.5" customHeight="1" x14ac:dyDescent="0.2">
      <c r="B54" s="12">
        <v>150</v>
      </c>
      <c r="C54" s="12">
        <v>9.3109999999999999</v>
      </c>
      <c r="D54" s="12">
        <v>150.38795999999999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30.7</v>
      </c>
      <c r="Q54" s="12">
        <v>0.74</v>
      </c>
      <c r="R54" s="12">
        <v>3.67</v>
      </c>
      <c r="S54" s="12">
        <v>42.58</v>
      </c>
      <c r="T54" s="12">
        <v>93.1</v>
      </c>
      <c r="U54" s="12">
        <v>2</v>
      </c>
      <c r="V54" s="12">
        <v>0</v>
      </c>
      <c r="W54" s="12">
        <v>2</v>
      </c>
      <c r="X54" s="12">
        <v>0</v>
      </c>
      <c r="Y54" s="12">
        <v>0</v>
      </c>
      <c r="Z54" s="12">
        <v>1</v>
      </c>
      <c r="AA54" s="12">
        <v>90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31.746600000000001</v>
      </c>
      <c r="AK54" s="12">
        <v>5.4000000000000003E-3</v>
      </c>
      <c r="AL54" s="14">
        <v>1.0083</v>
      </c>
      <c r="AM54" s="14">
        <v>2.0000000000000001E-4</v>
      </c>
      <c r="AN54" s="14">
        <v>12.947800000000001</v>
      </c>
      <c r="AO54" s="14">
        <v>2.3E-3</v>
      </c>
      <c r="AP54" s="14">
        <v>1.0081</v>
      </c>
      <c r="AQ54" s="14">
        <v>2.0000000000000001E-4</v>
      </c>
      <c r="AR54" s="14">
        <v>60.1327</v>
      </c>
      <c r="AS54" s="14">
        <v>3.32E-2</v>
      </c>
      <c r="AT54" s="14">
        <v>1.0083</v>
      </c>
      <c r="AU54" s="14">
        <v>5.9999999999999995E-4</v>
      </c>
      <c r="AV54" s="14">
        <v>84.822400000000002</v>
      </c>
      <c r="AW54" s="14">
        <v>8.3000000000000001E-3</v>
      </c>
      <c r="AX54" s="14">
        <v>1.0081</v>
      </c>
      <c r="AY54" s="14">
        <v>1E-4</v>
      </c>
      <c r="AZ54" s="38">
        <v>0.73513810956712777</v>
      </c>
      <c r="BA54" s="38">
        <v>1.4105869185983666</v>
      </c>
      <c r="BB54" s="38">
        <v>0.17032653559619496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8E07-ECE5-4081-8CA3-AC94ABF91A91}">
  <sheetPr codeName="Sheet14"/>
  <dimension ref="A1:BT54"/>
  <sheetViews>
    <sheetView workbookViewId="0">
      <selection activeCell="F45" sqref="F45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154</v>
      </c>
      <c r="C10" s="12">
        <v>9.0660000000000007</v>
      </c>
      <c r="D10" s="12">
        <v>154.37774999999999</v>
      </c>
      <c r="E10" s="12">
        <v>1</v>
      </c>
      <c r="F10" s="12">
        <v>3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29</v>
      </c>
      <c r="Q10" s="12">
        <v>0.78</v>
      </c>
      <c r="R10" s="12">
        <v>3.23</v>
      </c>
      <c r="S10" s="12">
        <v>45.55</v>
      </c>
      <c r="T10" s="12">
        <v>90.21</v>
      </c>
      <c r="U10" s="12">
        <v>2</v>
      </c>
      <c r="V10" s="12">
        <v>0</v>
      </c>
      <c r="W10" s="12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8.7260000000000009</v>
      </c>
      <c r="AK10" s="12">
        <v>0.45660000000000001</v>
      </c>
      <c r="AL10" s="14">
        <v>0.29070000000000001</v>
      </c>
      <c r="AM10" s="14">
        <v>1.52E-2</v>
      </c>
      <c r="AN10" s="14">
        <v>4.0976999999999997</v>
      </c>
      <c r="AO10" s="14">
        <v>0.17829999999999999</v>
      </c>
      <c r="AP10" s="14">
        <v>0.34370000000000001</v>
      </c>
      <c r="AQ10" s="14">
        <v>1.4999999999999999E-2</v>
      </c>
      <c r="AR10" s="14">
        <v>16.573399999999999</v>
      </c>
      <c r="AS10" s="14">
        <v>0.95879999999999999</v>
      </c>
      <c r="AT10" s="14">
        <v>0.2918</v>
      </c>
      <c r="AU10" s="14">
        <v>1.6899999999999998E-2</v>
      </c>
      <c r="AV10" s="14">
        <v>31.971699999999998</v>
      </c>
      <c r="AW10" s="14">
        <v>1.2875000000000001</v>
      </c>
      <c r="AX10" s="14">
        <v>0.40239999999999998</v>
      </c>
      <c r="AY10" s="14">
        <v>1.6199999999999999E-2</v>
      </c>
      <c r="AZ10" s="14">
        <v>7.8675780726444142E-2</v>
      </c>
      <c r="BA10" s="14">
        <v>1.3790267306374229</v>
      </c>
      <c r="BB10" s="14">
        <v>0.15932008066839526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0.28462500000000002</v>
      </c>
      <c r="BH10" s="16">
        <f>DSTDEV(PlotSort,"PhxRed",$BG$35:$BG$38)/SQRT($BF10)</f>
        <v>3.059824648851699E-3</v>
      </c>
      <c r="BI10" s="16">
        <f>DAVERAGE(PlotSort,"PhxRedEdge",$BG$35:$BG$38)</f>
        <v>0.33854062499999998</v>
      </c>
      <c r="BJ10" s="16">
        <f>DSTDEV(PlotSort,"PhxRedEdge",$BG$35:$BG$38)/SQRT($BF10)</f>
        <v>2.3558014235546721E-3</v>
      </c>
      <c r="BK10" s="16">
        <f>DAVERAGE(PlotSort,"TMRed",$BG$35:$BG$38)</f>
        <v>0.28275937499999998</v>
      </c>
      <c r="BL10" s="16">
        <f>DSTDEV(PlotSort,"TMRed",$BG$35:$BG$38)/SQRT($BF10)</f>
        <v>2.7870246573025118E-3</v>
      </c>
      <c r="BM10" s="16">
        <f>DAVERAGE(PlotSort,"TMNIR",$BG$35:$BG$38)</f>
        <v>0.39746562499999999</v>
      </c>
      <c r="BN10" s="16">
        <f>DSTDEV(PlotSort,"TMNIR",$BG$35:$BG$38)/SQRT($BF10)</f>
        <v>2.386482277128866E-3</v>
      </c>
      <c r="BO10" s="16">
        <f>DAVERAGE(PlotSort,"NRR",$BG$35:$BG$38)</f>
        <v>8.0158977935239586E-2</v>
      </c>
      <c r="BP10" s="16">
        <f>DSTDEV(PlotSort,"NRR",$BG$35:$BG$38)/SQRT($BF10)</f>
        <v>1.9496511228803825E-3</v>
      </c>
      <c r="BQ10" s="16">
        <f>DAVERAGE(PlotSort,"rvi",$BG$35:$BG$38)</f>
        <v>1.4099606129885816</v>
      </c>
      <c r="BR10" s="16">
        <f>DSTDEV(PlotSort,"rvi",$BG$35:$BG$38)/SQRT($BF10)</f>
        <v>1.5057513059406199E-2</v>
      </c>
      <c r="BS10" s="17">
        <f>DAVERAGE(PlotSort,"ndvi",$BG$35:$BG$38)</f>
        <v>0.16901813240168254</v>
      </c>
      <c r="BT10" s="16">
        <f>DSTDEV(PlotSort,"ndvi",$BG$35:$BG$38)/SQRT($BF10)</f>
        <v>5.0197831944402641E-3</v>
      </c>
    </row>
    <row r="11" spans="1:72" ht="13.5" customHeight="1" x14ac:dyDescent="0.2">
      <c r="B11" s="12">
        <v>154</v>
      </c>
      <c r="C11" s="12">
        <v>9.0549999999999997</v>
      </c>
      <c r="D11" s="12">
        <v>154.37728999999999</v>
      </c>
      <c r="E11" s="12">
        <v>1</v>
      </c>
      <c r="F11" s="12">
        <v>3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29</v>
      </c>
      <c r="Q11" s="12">
        <v>0.78</v>
      </c>
      <c r="R11" s="12">
        <v>3.23</v>
      </c>
      <c r="S11" s="12">
        <v>45.69</v>
      </c>
      <c r="T11" s="12">
        <v>90.12</v>
      </c>
      <c r="U11" s="12">
        <v>2</v>
      </c>
      <c r="V11" s="12">
        <v>0</v>
      </c>
      <c r="W11" s="12">
        <v>1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8.7376000000000005</v>
      </c>
      <c r="AK11" s="12">
        <v>2.8899999999999999E-2</v>
      </c>
      <c r="AL11" s="14">
        <v>0.29189999999999999</v>
      </c>
      <c r="AM11" s="14">
        <v>1E-3</v>
      </c>
      <c r="AN11" s="14">
        <v>4.0984999999999996</v>
      </c>
      <c r="AO11" s="14">
        <v>4.9500000000000002E-2</v>
      </c>
      <c r="AP11" s="14">
        <v>0.34470000000000001</v>
      </c>
      <c r="AQ11" s="14">
        <v>4.1999999999999997E-3</v>
      </c>
      <c r="AR11" s="14">
        <v>16.283799999999999</v>
      </c>
      <c r="AS11" s="14">
        <v>0.61099999999999999</v>
      </c>
      <c r="AT11" s="14">
        <v>0.28749999999999998</v>
      </c>
      <c r="AU11" s="14">
        <v>1.0800000000000001E-2</v>
      </c>
      <c r="AV11" s="14">
        <v>31.72</v>
      </c>
      <c r="AW11" s="14">
        <v>0.1414</v>
      </c>
      <c r="AX11" s="14">
        <v>0.3997</v>
      </c>
      <c r="AY11" s="14">
        <v>1.8E-3</v>
      </c>
      <c r="AZ11" s="14">
        <v>7.3885008060182694E-2</v>
      </c>
      <c r="BA11" s="14">
        <v>1.3902608695652174</v>
      </c>
      <c r="BB11" s="14">
        <v>0.16327124563445869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0.28404999999999997</v>
      </c>
      <c r="BH11" s="16">
        <f>DSTDEV(PlotSort,"PhxRed",$BG$31:$BG$32)/SQRT($BF11)</f>
        <v>3.8387063793245079E-3</v>
      </c>
      <c r="BI11" s="16">
        <f>DAVERAGE(PlotSort,"PhxRedEdge",$BG$31:$BG$32)</f>
        <v>0.33727500000000005</v>
      </c>
      <c r="BJ11" s="16">
        <f>DSTDEV(PlotSort,"PhxRedEdge",$BG$31:$BG$32)/SQRT($BF11)</f>
        <v>3.2280605632484653E-3</v>
      </c>
      <c r="BK11" s="16">
        <f>DAVERAGE(PlotSort,"TMRed",$BG$31:$BG$32)</f>
        <v>0.28261875000000003</v>
      </c>
      <c r="BL11" s="16">
        <f>DSTDEV(PlotSort,"TMRed",$BG$31:$BG$32)/SQRT($BF11)</f>
        <v>3.6278117687066759E-3</v>
      </c>
      <c r="BM11" s="16">
        <f>DAVERAGE(PlotSort,"TMNIR",$BG$31:$BG$32)</f>
        <v>0.39659375000000002</v>
      </c>
      <c r="BN11" s="16">
        <f>DSTDEV(PlotSort,"TMNIR",$BG$31:$BG$32)/SQRT($BF11)</f>
        <v>3.4407541415364166E-3</v>
      </c>
      <c r="BO11" s="16">
        <f>DAVERAGE(PlotSort,"NRR",$BG$31:$BG$32)</f>
        <v>8.0884334516217959E-2</v>
      </c>
      <c r="BP11" s="16">
        <f>DSTDEV(PlotSort,"NRR",$BG$31:$BG$32)/SQRT($BF11)</f>
        <v>2.6567461390640322E-3</v>
      </c>
      <c r="BQ11" s="16">
        <f>DAVERAGE(PlotSort,"rvi",$BG$31:$BG$32)</f>
        <v>1.4063103239762971</v>
      </c>
      <c r="BR11" s="16">
        <f>DSTDEV(PlotSort,"rvi",$BG$31:$BG$32)/SQRT($BF11)</f>
        <v>1.9779039904044903E-2</v>
      </c>
      <c r="BS11" s="17">
        <f>DAVERAGE(PlotSort,"ndvi",$BG$31:$BG$32)</f>
        <v>0.16802020299445752</v>
      </c>
      <c r="BT11" s="16">
        <f>DSTDEV(PlotSort,"ndvi",$BG$31:$BG$32)/SQRT($BF11)</f>
        <v>6.7501920610222015E-3</v>
      </c>
    </row>
    <row r="12" spans="1:72" ht="13.5" customHeight="1" x14ac:dyDescent="0.2">
      <c r="B12" s="12">
        <v>154</v>
      </c>
      <c r="C12" s="12">
        <v>9.0429999999999993</v>
      </c>
      <c r="D12" s="12">
        <v>154.37679</v>
      </c>
      <c r="E12" s="12">
        <v>1</v>
      </c>
      <c r="F12" s="12">
        <v>3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29</v>
      </c>
      <c r="Q12" s="12">
        <v>0.78</v>
      </c>
      <c r="R12" s="12">
        <v>3.23</v>
      </c>
      <c r="S12" s="12">
        <v>45.84</v>
      </c>
      <c r="T12" s="12">
        <v>90.02</v>
      </c>
      <c r="U12" s="12">
        <v>2</v>
      </c>
      <c r="V12" s="12">
        <v>0</v>
      </c>
      <c r="W12" s="12">
        <v>1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7.9973999999999998</v>
      </c>
      <c r="AK12" s="12">
        <v>0.1074</v>
      </c>
      <c r="AL12" s="14">
        <v>0.26790000000000003</v>
      </c>
      <c r="AM12" s="14">
        <v>3.5999999999999999E-3</v>
      </c>
      <c r="AN12" s="14">
        <v>3.9603000000000002</v>
      </c>
      <c r="AO12" s="14">
        <v>4.99E-2</v>
      </c>
      <c r="AP12" s="14">
        <v>0.33400000000000002</v>
      </c>
      <c r="AQ12" s="14">
        <v>4.1999999999999997E-3</v>
      </c>
      <c r="AR12" s="14">
        <v>15.085800000000001</v>
      </c>
      <c r="AS12" s="14">
        <v>0.2087</v>
      </c>
      <c r="AT12" s="14">
        <v>0.2671</v>
      </c>
      <c r="AU12" s="14">
        <v>3.7000000000000002E-3</v>
      </c>
      <c r="AV12" s="14">
        <v>32.3461</v>
      </c>
      <c r="AW12" s="14">
        <v>0.7883</v>
      </c>
      <c r="AX12" s="14">
        <v>0.4083</v>
      </c>
      <c r="AY12" s="14">
        <v>9.9000000000000008E-3</v>
      </c>
      <c r="AZ12" s="14">
        <v>0.10009430149535226</v>
      </c>
      <c r="BA12" s="14">
        <v>1.5286409584425309</v>
      </c>
      <c r="BB12" s="14">
        <v>0.20906129700917975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0.28520000000000001</v>
      </c>
      <c r="BH12" s="16">
        <f>DSTDEV(PlotSort,"PhxRed",$BH$31:$BH$32)/SQRT($BF12)</f>
        <v>5.3624621210783367E-3</v>
      </c>
      <c r="BI12" s="16">
        <f>DAVERAGE(PlotSort,"PhxRedEdge",$BH$31:$BH$32)</f>
        <v>0.33980625000000009</v>
      </c>
      <c r="BJ12" s="16">
        <f>DSTDEV(PlotSort,"PhxRedEdge",$BH$31:$BH$32)/SQRT($BF12)</f>
        <v>3.8952050518340272E-3</v>
      </c>
      <c r="BK12" s="16">
        <f>DAVERAGE(PlotSort,"TMRed",$BH$31:$BH$32)</f>
        <v>0.28290000000000004</v>
      </c>
      <c r="BL12" s="16">
        <f>DSTDEV(PlotSort,"TMRed",$BH$31:$BH$32)/SQRT($BF12)</f>
        <v>4.7911637417228804E-3</v>
      </c>
      <c r="BM12" s="16">
        <f>DAVERAGE(PlotSort,"TMNIR",$BH$31:$BH$32)</f>
        <v>0.39833750000000001</v>
      </c>
      <c r="BN12" s="16">
        <f>DSTDEV(PlotSort,"TMNIR",$BH$31:$BH$32)/SQRT($BF12)</f>
        <v>3.8135271840296792E-3</v>
      </c>
      <c r="BO12" s="16">
        <f>DAVERAGE(PlotSort,"NRR",$BH$31:$BH$32)</f>
        <v>7.9433621354261214E-2</v>
      </c>
      <c r="BP12" s="16">
        <f>DSTDEV(PlotSort,"NRR",$BH$31:$BH$32)/SQRT($BF12)</f>
        <v>3.2475908521093096E-3</v>
      </c>
      <c r="BQ12" s="16">
        <f>DAVERAGE(PlotSort,"rvi",$BH$31:$BH$32)</f>
        <v>1.4136109020008658</v>
      </c>
      <c r="BR12" s="16">
        <f>DSTDEV(PlotSort,"rvi",$BH$31:$BH$32)/SQRT($BF12)</f>
        <v>2.5715781509773609E-2</v>
      </c>
      <c r="BS12" s="17">
        <f>DAVERAGE(PlotSort,"ndvi",$BH$31:$BH$32)</f>
        <v>0.17001606180890744</v>
      </c>
      <c r="BT12" s="16">
        <f>DSTDEV(PlotSort,"ndvi",$BH$31:$BH$32)/SQRT($BF12)</f>
        <v>8.4542216570550263E-3</v>
      </c>
    </row>
    <row r="13" spans="1:72" ht="13.5" customHeight="1" x14ac:dyDescent="0.2">
      <c r="B13" s="12">
        <v>154</v>
      </c>
      <c r="C13" s="12">
        <v>9.0340000000000007</v>
      </c>
      <c r="D13" s="12">
        <v>154.37642</v>
      </c>
      <c r="E13" s="12">
        <v>1</v>
      </c>
      <c r="F13" s="12">
        <v>3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29</v>
      </c>
      <c r="Q13" s="12">
        <v>0.78</v>
      </c>
      <c r="R13" s="12">
        <v>3.23</v>
      </c>
      <c r="S13" s="12">
        <v>45.95</v>
      </c>
      <c r="T13" s="12">
        <v>89.95</v>
      </c>
      <c r="U13" s="12">
        <v>2</v>
      </c>
      <c r="V13" s="12">
        <v>0</v>
      </c>
      <c r="W13" s="12">
        <v>1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8.4269999999999996</v>
      </c>
      <c r="AK13" s="12">
        <v>8.8599999999999998E-2</v>
      </c>
      <c r="AL13" s="14">
        <v>0.28289999999999998</v>
      </c>
      <c r="AM13" s="14">
        <v>3.0000000000000001E-3</v>
      </c>
      <c r="AN13" s="14">
        <v>4.0175999999999998</v>
      </c>
      <c r="AO13" s="14">
        <v>6.4299999999999996E-2</v>
      </c>
      <c r="AP13" s="14">
        <v>0.33960000000000001</v>
      </c>
      <c r="AQ13" s="14">
        <v>5.4000000000000003E-3</v>
      </c>
      <c r="AR13" s="14">
        <v>16.126000000000001</v>
      </c>
      <c r="AS13" s="14">
        <v>2.5000000000000001E-2</v>
      </c>
      <c r="AT13" s="14">
        <v>0.28620000000000001</v>
      </c>
      <c r="AU13" s="14">
        <v>4.0000000000000002E-4</v>
      </c>
      <c r="AV13" s="14">
        <v>31.420500000000001</v>
      </c>
      <c r="AW13" s="14">
        <v>0.94020000000000004</v>
      </c>
      <c r="AX13" s="14">
        <v>0.39700000000000002</v>
      </c>
      <c r="AY13" s="14">
        <v>1.1900000000000001E-2</v>
      </c>
      <c r="AZ13" s="14">
        <v>7.7925604127070322E-2</v>
      </c>
      <c r="BA13" s="14">
        <v>1.387141858839972</v>
      </c>
      <c r="BB13" s="14">
        <v>0.16217798594847777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0.29521249999999999</v>
      </c>
      <c r="BH13" s="16">
        <f>DSTDEV(PlotSort,"PhxRed",$BJ$35:$BJ$36)/SQRT($BF13)</f>
        <v>4.0155251168789508E-3</v>
      </c>
      <c r="BI13" s="16">
        <f>DAVERAGE(PlotSort,"PhxRedEdge",$BJ$35:$BJ$36)</f>
        <v>0.33767500000000006</v>
      </c>
      <c r="BJ13" s="16">
        <f>DSTDEV(PlotSort,"PhxRedEdge",$BJ$35:$BJ$36)/SQRT($BF13)</f>
        <v>4.4174067214664704E-3</v>
      </c>
      <c r="BK13" s="16">
        <f>DAVERAGE(PlotSort,"TMRed",$BJ$35:$BJ$36)</f>
        <v>0.29359999999999997</v>
      </c>
      <c r="BL13" s="16">
        <f>DSTDEV(PlotSort,"TMRed",$BJ$35:$BJ$36)/SQRT($BF13)</f>
        <v>3.6033714371801473E-3</v>
      </c>
      <c r="BM13" s="16">
        <f>DAVERAGE(PlotSort,"TMNIR",$BJ$35:$BJ$36)</f>
        <v>0.38772499999999999</v>
      </c>
      <c r="BN13" s="16">
        <f>DSTDEV(PlotSort,"TMNIR",$BJ$35:$BJ$36)/SQRT($BF13)</f>
        <v>4.8546645463041884E-3</v>
      </c>
      <c r="BO13" s="16">
        <f>DAVERAGE(PlotSort,"NRR",$BJ$35:$BJ$36)</f>
        <v>6.9019657679205509E-2</v>
      </c>
      <c r="BP13" s="16">
        <f>DSTDEV(PlotSort,"NRR",$BJ$35:$BJ$36)/SQRT($BF13)</f>
        <v>2.0809610090895378E-3</v>
      </c>
      <c r="BQ13" s="16">
        <f>DAVERAGE(PlotSort,"rvi",$BJ$35:$BJ$36)</f>
        <v>1.3208746502119737</v>
      </c>
      <c r="BR13" s="16">
        <f>DSTDEV(PlotSort,"rvi",$BJ$35:$BJ$36)/SQRT($BF13)</f>
        <v>1.0855607001647977E-2</v>
      </c>
      <c r="BS13" s="17">
        <f>DAVERAGE(PlotSort,"ndvi",$BJ$35:$BJ$36)</f>
        <v>0.13812484343253084</v>
      </c>
      <c r="BT13" s="16">
        <f>DSTDEV(PlotSort,"ndvi",$BJ$35:$BJ$36)/SQRT($BF13)</f>
        <v>4.0036542108889987E-3</v>
      </c>
    </row>
    <row r="14" spans="1:72" ht="13.5" customHeight="1" x14ac:dyDescent="0.2">
      <c r="B14" s="12">
        <v>154</v>
      </c>
      <c r="C14" s="12">
        <v>9.0250000000000004</v>
      </c>
      <c r="D14" s="12">
        <v>154.37603999999999</v>
      </c>
      <c r="E14" s="12">
        <v>1</v>
      </c>
      <c r="F14" s="12">
        <v>3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29</v>
      </c>
      <c r="Q14" s="12">
        <v>0.78</v>
      </c>
      <c r="R14" s="12">
        <v>3.23</v>
      </c>
      <c r="S14" s="12">
        <v>46.07</v>
      </c>
      <c r="T14" s="12">
        <v>89.88</v>
      </c>
      <c r="U14" s="12">
        <v>2</v>
      </c>
      <c r="V14" s="12">
        <v>0</v>
      </c>
      <c r="W14" s="12">
        <v>1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8.1127000000000002</v>
      </c>
      <c r="AK14" s="12">
        <v>1.4500000000000001E-2</v>
      </c>
      <c r="AL14" s="14">
        <v>0.27289999999999998</v>
      </c>
      <c r="AM14" s="14">
        <v>5.0000000000000001E-4</v>
      </c>
      <c r="AN14" s="14">
        <v>3.9510999999999998</v>
      </c>
      <c r="AO14" s="14">
        <v>9.5999999999999992E-3</v>
      </c>
      <c r="AP14" s="14">
        <v>0.3347</v>
      </c>
      <c r="AQ14" s="14">
        <v>8.0000000000000004E-4</v>
      </c>
      <c r="AR14" s="14">
        <v>15.569000000000001</v>
      </c>
      <c r="AS14" s="14">
        <v>0.40229999999999999</v>
      </c>
      <c r="AT14" s="14">
        <v>0.27689999999999998</v>
      </c>
      <c r="AU14" s="14">
        <v>7.1999999999999998E-3</v>
      </c>
      <c r="AV14" s="14">
        <v>31.830200000000001</v>
      </c>
      <c r="AW14" s="14">
        <v>0.44719999999999999</v>
      </c>
      <c r="AX14" s="14">
        <v>0.4027</v>
      </c>
      <c r="AY14" s="14">
        <v>5.7000000000000002E-3</v>
      </c>
      <c r="AZ14" s="14">
        <v>9.2215893680499053E-2</v>
      </c>
      <c r="BA14" s="14">
        <v>1.454315637414229</v>
      </c>
      <c r="BB14" s="14">
        <v>0.18510888758093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0.29093124999999997</v>
      </c>
      <c r="BH14" s="16">
        <f>DSTDEV(PlotSort,"PhxRed",$BK$35:$BK$36)/SQRT($BF14)</f>
        <v>2.8466438572466338E-3</v>
      </c>
      <c r="BI14" s="16">
        <f>DAVERAGE(PlotSort,"PhxRedEdge",$BK$35:$BK$36)</f>
        <v>0.34308125</v>
      </c>
      <c r="BJ14" s="16">
        <f>DSTDEV(PlotSort,"PhxRedEdge",$BK$35:$BK$36)/SQRT($BF14)</f>
        <v>2.9004967247007875E-3</v>
      </c>
      <c r="BK14" s="16">
        <f>DAVERAGE(PlotSort,"TMRed",$BK$35:$BK$36)</f>
        <v>0.28849999999999998</v>
      </c>
      <c r="BL14" s="16">
        <f>DSTDEV(PlotSort,"TMRed",$BK$35:$BK$36)/SQRT($BF14)</f>
        <v>2.0317480158720471E-3</v>
      </c>
      <c r="BM14" s="16">
        <f>DAVERAGE(PlotSort,"TMNIR",$BK$35:$BK$36)</f>
        <v>0.40061250000000004</v>
      </c>
      <c r="BN14" s="16">
        <f>DSTDEV(PlotSort,"TMNIR",$BK$35:$BK$36)/SQRT($BF14)</f>
        <v>2.8877658607765729E-3</v>
      </c>
      <c r="BO14" s="16">
        <f>DAVERAGE(PlotSort,"NRR",$BK$35:$BK$36)</f>
        <v>7.7450566024872408E-2</v>
      </c>
      <c r="BP14" s="16">
        <f>DSTDEV(PlotSort,"NRR",$BK$35:$BK$36)/SQRT($BF14)</f>
        <v>1.1916394496434555E-3</v>
      </c>
      <c r="BQ14" s="16">
        <f>DAVERAGE(PlotSort,"rvi",$BK$35:$BK$36)</f>
        <v>1.3887553712826575</v>
      </c>
      <c r="BR14" s="16">
        <f>DSTDEV(PlotSort,"rvi",$BK$35:$BK$36)/SQRT($BF14)</f>
        <v>5.0270121307753818E-3</v>
      </c>
      <c r="BS14" s="17">
        <f>DAVERAGE(PlotSort,"ndvi",$BK$35:$BK$36)</f>
        <v>0.16267445580908241</v>
      </c>
      <c r="BT14" s="16">
        <f>DSTDEV(PlotSort,"ndvi",$BK$35:$BK$36)/SQRT($BF14)</f>
        <v>1.7600686181351605E-3</v>
      </c>
    </row>
    <row r="15" spans="1:72" ht="13.5" customHeight="1" x14ac:dyDescent="0.2">
      <c r="B15" s="12">
        <v>154</v>
      </c>
      <c r="C15" s="12">
        <v>9.016</v>
      </c>
      <c r="D15" s="12">
        <v>154.37567000000001</v>
      </c>
      <c r="E15" s="12">
        <v>1</v>
      </c>
      <c r="F15" s="12">
        <v>3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29</v>
      </c>
      <c r="Q15" s="12">
        <v>0.78</v>
      </c>
      <c r="R15" s="12">
        <v>3.23</v>
      </c>
      <c r="S15" s="12">
        <v>46.18</v>
      </c>
      <c r="T15" s="12">
        <v>89.8</v>
      </c>
      <c r="U15" s="12">
        <v>2</v>
      </c>
      <c r="V15" s="12">
        <v>0</v>
      </c>
      <c r="W15" s="12">
        <v>1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9.1404999999999994</v>
      </c>
      <c r="AK15" s="12">
        <v>0.17219999999999999</v>
      </c>
      <c r="AL15" s="14">
        <v>0.30819999999999997</v>
      </c>
      <c r="AM15" s="14">
        <v>5.7999999999999996E-3</v>
      </c>
      <c r="AN15" s="14">
        <v>4.1868999999999996</v>
      </c>
      <c r="AO15" s="14">
        <v>0.11020000000000001</v>
      </c>
      <c r="AP15" s="14">
        <v>0.35539999999999999</v>
      </c>
      <c r="AQ15" s="14">
        <v>9.4000000000000004E-3</v>
      </c>
      <c r="AR15" s="14">
        <v>16.800899999999999</v>
      </c>
      <c r="AS15" s="14">
        <v>0.2432</v>
      </c>
      <c r="AT15" s="14">
        <v>0.29949999999999999</v>
      </c>
      <c r="AU15" s="14">
        <v>4.3E-3</v>
      </c>
      <c r="AV15" s="14">
        <v>32.213000000000001</v>
      </c>
      <c r="AW15" s="14">
        <v>1.1003000000000001</v>
      </c>
      <c r="AX15" s="14">
        <v>0.40799999999999997</v>
      </c>
      <c r="AY15" s="14">
        <v>1.3899999999999999E-2</v>
      </c>
      <c r="AZ15" s="14">
        <v>6.8902279276919026E-2</v>
      </c>
      <c r="BA15" s="14">
        <v>1.362270450751252</v>
      </c>
      <c r="BB15" s="14">
        <v>0.15335689045936393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0.26142500000000002</v>
      </c>
      <c r="BH15" s="16">
        <f>DSTDEV(PlotSort,"PhxRed",$BL$35:$BL$36)/SQRT($BF15)</f>
        <v>4.7727182281917984E-3</v>
      </c>
      <c r="BI15" s="16">
        <f>DAVERAGE(PlotSort,"PhxRedEdge",$BL$35:$BL$36)</f>
        <v>0.33032500000000004</v>
      </c>
      <c r="BJ15" s="16">
        <f>DSTDEV(PlotSort,"PhxRedEdge",$BL$35:$BL$36)/SQRT($BF15)</f>
        <v>5.5115382218967274E-3</v>
      </c>
      <c r="BK15" s="16">
        <f>DAVERAGE(PlotSort,"TMRed",$BL$35:$BL$36)</f>
        <v>0.26043749999999999</v>
      </c>
      <c r="BL15" s="16">
        <f>DSTDEV(PlotSort,"TMRed",$BL$35:$BL$36)/SQRT($BF15)</f>
        <v>4.7235329355109941E-3</v>
      </c>
      <c r="BM15" s="16">
        <f>DAVERAGE(PlotSort,"TMNIR",$BL$35:$BL$36)</f>
        <v>0.4009125</v>
      </c>
      <c r="BN15" s="16">
        <f>DSTDEV(PlotSort,"TMNIR",$BL$35:$BL$36)/SQRT($BF15)</f>
        <v>5.2130823586983011E-3</v>
      </c>
      <c r="BO15" s="16">
        <f>DAVERAGE(PlotSort,"NRR",$BL$35:$BL$36)</f>
        <v>9.6715122012007992E-2</v>
      </c>
      <c r="BP15" s="16">
        <f>DSTDEV(PlotSort,"NRR",$BL$35:$BL$36)/SQRT($BF15)</f>
        <v>2.1985269435384931E-3</v>
      </c>
      <c r="BQ15" s="16">
        <f>DAVERAGE(PlotSort,"rvi",$BL$35:$BL$36)</f>
        <v>1.5414570591770373</v>
      </c>
      <c r="BR15" s="16">
        <f>DSTDEV(PlotSort,"rvi",$BL$35:$BL$36)/SQRT($BF15)</f>
        <v>2.3081032951156592E-2</v>
      </c>
      <c r="BS15" s="17">
        <f>DAVERAGE(PlotSort,"ndvi",$BL$35:$BL$36)</f>
        <v>0.21259877455603429</v>
      </c>
      <c r="BT15" s="16">
        <f>DSTDEV(PlotSort,"ndvi",$BL$35:$BL$36)/SQRT($BF15)</f>
        <v>7.097547127938887E-3</v>
      </c>
    </row>
    <row r="16" spans="1:72" ht="13.5" customHeight="1" x14ac:dyDescent="0.2">
      <c r="B16" s="12">
        <v>154</v>
      </c>
      <c r="C16" s="12">
        <v>8.9939999999999998</v>
      </c>
      <c r="D16" s="12">
        <v>154.37475000000001</v>
      </c>
      <c r="E16" s="12">
        <v>1</v>
      </c>
      <c r="F16" s="12">
        <v>3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29</v>
      </c>
      <c r="Q16" s="12">
        <v>0.78</v>
      </c>
      <c r="R16" s="12">
        <v>3.23</v>
      </c>
      <c r="S16" s="12">
        <v>46.46</v>
      </c>
      <c r="T16" s="12">
        <v>89.63</v>
      </c>
      <c r="U16" s="12">
        <v>2</v>
      </c>
      <c r="V16" s="12">
        <v>0</v>
      </c>
      <c r="W16" s="12">
        <v>1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8.7918000000000003</v>
      </c>
      <c r="AK16" s="12">
        <v>0.34449999999999997</v>
      </c>
      <c r="AL16" s="14">
        <v>0.29799999999999999</v>
      </c>
      <c r="AM16" s="14">
        <v>1.17E-2</v>
      </c>
      <c r="AN16" s="14">
        <v>4.1584000000000003</v>
      </c>
      <c r="AO16" s="14">
        <v>7.9600000000000004E-2</v>
      </c>
      <c r="AP16" s="14">
        <v>0.35489999999999999</v>
      </c>
      <c r="AQ16" s="14">
        <v>6.7999999999999996E-3</v>
      </c>
      <c r="AR16" s="14">
        <v>16.547499999999999</v>
      </c>
      <c r="AS16" s="14">
        <v>0.8891</v>
      </c>
      <c r="AT16" s="14">
        <v>0.29659999999999997</v>
      </c>
      <c r="AU16" s="14">
        <v>1.5900000000000001E-2</v>
      </c>
      <c r="AV16" s="14">
        <v>32.942999999999998</v>
      </c>
      <c r="AW16" s="14">
        <v>0.53249999999999997</v>
      </c>
      <c r="AX16" s="14">
        <v>0.41839999999999999</v>
      </c>
      <c r="AY16" s="14">
        <v>6.7999999999999996E-3</v>
      </c>
      <c r="AZ16" s="14">
        <v>8.211560843139791E-2</v>
      </c>
      <c r="BA16" s="14">
        <v>1.4106540795684424</v>
      </c>
      <c r="BB16" s="14">
        <v>0.17034965034965038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0.28848124999999997</v>
      </c>
      <c r="BH16" s="16">
        <f>DSTDEV(PlotSort,"PhxRed",$BI$31:$BI$32)/SQRT($BF16)</f>
        <v>4.6837504448002639E-3</v>
      </c>
      <c r="BI16" s="16">
        <f>DAVERAGE(PlotSort,"PhxRedEdge",$BI$31:$BI$32)</f>
        <v>0.34076249999999997</v>
      </c>
      <c r="BJ16" s="16">
        <f>DSTDEV(PlotSort,"PhxRedEdge",$BI$31:$BI$32)/SQRT($BF16)</f>
        <v>3.4879778645130954E-3</v>
      </c>
      <c r="BK16" s="16">
        <f>DAVERAGE(PlotSort,"TMRed",$BI$31:$BI$32)</f>
        <v>0.2865375</v>
      </c>
      <c r="BL16" s="16">
        <f>DSTDEV(PlotSort,"TMRed",$BI$31:$BI$32)/SQRT($BF16)</f>
        <v>4.2175118553478882E-3</v>
      </c>
      <c r="BM16" s="16">
        <f>DAVERAGE(PlotSort,"TMNIR",$BI$31:$BI$32)</f>
        <v>0.39933750000000001</v>
      </c>
      <c r="BN16" s="16">
        <f>DSTDEV(PlotSort,"TMNIR",$BI$31:$BI$32)/SQRT($BF16)</f>
        <v>2.8567445778951484E-3</v>
      </c>
      <c r="BO16" s="16">
        <f>DAVERAGE(PlotSort,"NRR",$BI$31:$BI$32)</f>
        <v>7.9338988921957121E-2</v>
      </c>
      <c r="BP16" s="16">
        <f>DSTDEV(PlotSort,"NRR",$BI$31:$BI$32)/SQRT($BF16)</f>
        <v>3.1730774466215213E-3</v>
      </c>
      <c r="BQ16" s="16">
        <f>DAVERAGE(PlotSort,"rvi",$BI$31:$BI$32)</f>
        <v>1.3975033093203293</v>
      </c>
      <c r="BR16" s="16">
        <f>DSTDEV(PlotSort,"rvi",$BI$31:$BI$32)/SQRT($BF16)</f>
        <v>1.9408146280821853E-2</v>
      </c>
      <c r="BS16" s="17">
        <f>DAVERAGE(PlotSort,"ndvi",$BI$31:$BI$32)</f>
        <v>0.16498580598182724</v>
      </c>
      <c r="BT16" s="16">
        <f>DSTDEV(PlotSort,"ndvi",$BI$31:$BI$32)/SQRT($BF16)</f>
        <v>6.7000527536812595E-3</v>
      </c>
    </row>
    <row r="17" spans="2:72" ht="13.5" customHeight="1" x14ac:dyDescent="0.2">
      <c r="B17" s="12">
        <v>154</v>
      </c>
      <c r="C17" s="12">
        <v>8.9849999999999994</v>
      </c>
      <c r="D17" s="12">
        <v>154.37437</v>
      </c>
      <c r="E17" s="12">
        <v>1</v>
      </c>
      <c r="F17" s="12">
        <v>3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29</v>
      </c>
      <c r="Q17" s="12">
        <v>0.78</v>
      </c>
      <c r="R17" s="12">
        <v>3.23</v>
      </c>
      <c r="S17" s="12">
        <v>46.57</v>
      </c>
      <c r="T17" s="12">
        <v>89.55</v>
      </c>
      <c r="U17" s="12">
        <v>2</v>
      </c>
      <c r="V17" s="12">
        <v>0</v>
      </c>
      <c r="W17" s="12">
        <v>1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8.6782000000000004</v>
      </c>
      <c r="AK17" s="12">
        <v>0.4249</v>
      </c>
      <c r="AL17" s="14">
        <v>0.29470000000000002</v>
      </c>
      <c r="AM17" s="14">
        <v>1.44E-2</v>
      </c>
      <c r="AN17" s="14">
        <v>4.0187999999999997</v>
      </c>
      <c r="AO17" s="14">
        <v>0.111</v>
      </c>
      <c r="AP17" s="14">
        <v>0.34370000000000001</v>
      </c>
      <c r="AQ17" s="14">
        <v>9.4999999999999998E-3</v>
      </c>
      <c r="AR17" s="14">
        <v>16.2699</v>
      </c>
      <c r="AS17" s="14">
        <v>0.84660000000000002</v>
      </c>
      <c r="AT17" s="14">
        <v>0.2923</v>
      </c>
      <c r="AU17" s="14">
        <v>1.52E-2</v>
      </c>
      <c r="AV17" s="14">
        <v>31.083500000000001</v>
      </c>
      <c r="AW17" s="14">
        <v>0.79039999999999999</v>
      </c>
      <c r="AX17" s="14">
        <v>0.3952</v>
      </c>
      <c r="AY17" s="14">
        <v>1.01E-2</v>
      </c>
      <c r="AZ17" s="14">
        <v>6.9698200027067253E-2</v>
      </c>
      <c r="BA17" s="14">
        <v>1.3520355798836812</v>
      </c>
      <c r="BB17" s="14">
        <v>0.14967272727272726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0.28076874999999996</v>
      </c>
      <c r="BH17" s="16">
        <f>DSTDEV(PlotSort,"PhxRed",$BJ$31:$BJ$32)/SQRT($BF17)</f>
        <v>3.9613610350484321E-3</v>
      </c>
      <c r="BI17" s="16">
        <f>DAVERAGE(PlotSort,"PhxRedEdge",$BJ$31:$BJ$32)</f>
        <v>0.33631875</v>
      </c>
      <c r="BJ17" s="16">
        <f>DSTDEV(PlotSort,"PhxRedEdge",$BJ$31:$BJ$32)/SQRT($BF17)</f>
        <v>3.2227133366155907E-3</v>
      </c>
      <c r="BK17" s="16">
        <f>DAVERAGE(PlotSort,"TMRed",$BJ$31:$BJ$32)</f>
        <v>0.27898125000000001</v>
      </c>
      <c r="BL17" s="16">
        <f>DSTDEV(PlotSort,"TMRed",$BJ$31:$BJ$32)/SQRT($BF17)</f>
        <v>3.6252744149006602E-3</v>
      </c>
      <c r="BM17" s="16">
        <f>DAVERAGE(PlotSort,"TMNIR",$BJ$31:$BJ$32)</f>
        <v>0.39559375000000002</v>
      </c>
      <c r="BN17" s="16">
        <f>DSTDEV(PlotSort,"TMNIR",$BJ$31:$BJ$32)/SQRT($BF17)</f>
        <v>3.7794132591360448E-3</v>
      </c>
      <c r="BO17" s="16">
        <f>DAVERAGE(PlotSort,"NRR",$BJ$31:$BJ$32)</f>
        <v>8.0978966948522024E-2</v>
      </c>
      <c r="BP17" s="16">
        <f>DSTDEV(PlotSort,"NRR",$BJ$31:$BJ$32)/SQRT($BF17)</f>
        <v>2.4523013299728217E-3</v>
      </c>
      <c r="BQ17" s="16">
        <f>DAVERAGE(PlotSort,"rvi",$BJ$31:$BJ$32)</f>
        <v>1.4224179166568338</v>
      </c>
      <c r="BR17" s="16">
        <f>DSTDEV(PlotSort,"rvi",$BJ$31:$BJ$32)/SQRT($BF17)</f>
        <v>2.2924590386484513E-2</v>
      </c>
      <c r="BS17" s="17">
        <f>DAVERAGE(PlotSort,"ndvi",$BJ$31:$BJ$32)</f>
        <v>0.17305045882153769</v>
      </c>
      <c r="BT17" s="16">
        <f>DSTDEV(PlotSort,"ndvi",$BJ$31:$BJ$32)/SQRT($BF17)</f>
        <v>7.4893565732319757E-3</v>
      </c>
    </row>
    <row r="18" spans="2:72" ht="13.5" customHeight="1" x14ac:dyDescent="0.2">
      <c r="B18" s="12">
        <v>154</v>
      </c>
      <c r="C18" s="12">
        <v>9.0850000000000009</v>
      </c>
      <c r="D18" s="12">
        <v>154.37853999999999</v>
      </c>
      <c r="E18" s="12">
        <v>1</v>
      </c>
      <c r="F18" s="12">
        <v>3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29</v>
      </c>
      <c r="Q18" s="12">
        <v>0.78</v>
      </c>
      <c r="R18" s="12">
        <v>3.23</v>
      </c>
      <c r="S18" s="12">
        <v>45.31</v>
      </c>
      <c r="T18" s="12">
        <v>90.37</v>
      </c>
      <c r="U18" s="12">
        <v>2</v>
      </c>
      <c r="V18" s="12">
        <v>0</v>
      </c>
      <c r="W18" s="12">
        <v>1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7.5185000000000004</v>
      </c>
      <c r="AK18" s="12">
        <v>1.2500000000000001E-2</v>
      </c>
      <c r="AL18" s="14">
        <v>0.24940000000000001</v>
      </c>
      <c r="AM18" s="14">
        <v>4.0000000000000002E-4</v>
      </c>
      <c r="AN18" s="14">
        <v>3.7364999999999999</v>
      </c>
      <c r="AO18" s="14">
        <v>4.2000000000000003E-2</v>
      </c>
      <c r="AP18" s="14">
        <v>0.312</v>
      </c>
      <c r="AQ18" s="14">
        <v>3.5000000000000001E-3</v>
      </c>
      <c r="AR18" s="14">
        <v>14.351800000000001</v>
      </c>
      <c r="AS18" s="14">
        <v>9.2499999999999999E-2</v>
      </c>
      <c r="AT18" s="14">
        <v>0.2515</v>
      </c>
      <c r="AU18" s="14">
        <v>1.6000000000000001E-3</v>
      </c>
      <c r="AV18" s="14">
        <v>30.628</v>
      </c>
      <c r="AW18" s="14">
        <v>0.71340000000000003</v>
      </c>
      <c r="AX18" s="14">
        <v>0.38450000000000001</v>
      </c>
      <c r="AY18" s="14">
        <v>8.9999999999999993E-3</v>
      </c>
      <c r="AZ18" s="14">
        <v>0.10409188801148601</v>
      </c>
      <c r="BA18" s="14">
        <v>1.5288270377733599</v>
      </c>
      <c r="BB18" s="14">
        <v>0.20911949685534592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0.28289375</v>
      </c>
      <c r="BH18" s="16">
        <f>DSTDEV(PlotSort,"PhxRed",$BH$35:$BH$36)/SQRT($BF18)</f>
        <v>4.7436489888235461E-3</v>
      </c>
      <c r="BI18" s="16">
        <f>DAVERAGE(PlotSort,"PhxRedEdge",$BH$35:$BH$36)</f>
        <v>0.33511250000000004</v>
      </c>
      <c r="BJ18" s="16">
        <f>DSTDEV(PlotSort,"PhxRedEdge",$BH$35:$BH$36)/SQRT($BF18)</f>
        <v>3.237010902566337E-3</v>
      </c>
      <c r="BK18" s="16">
        <f>DAVERAGE(PlotSort,"TMRed",$BH$35:$BH$36)</f>
        <v>0.28221875000000002</v>
      </c>
      <c r="BL18" s="16">
        <f>DSTDEV(PlotSort,"TMRed",$BH$35:$BH$36)/SQRT($BF18)</f>
        <v>4.3488333564876908E-3</v>
      </c>
      <c r="BM18" s="16">
        <f>DAVERAGE(PlotSort,"TMNIR",$BH$35:$BH$36)</f>
        <v>0.39459374999999997</v>
      </c>
      <c r="BN18" s="16">
        <f>DSTDEV(PlotSort,"TMNIR",$BH$35:$BH$36)/SQRT($BF18)</f>
        <v>3.1672210315195869E-3</v>
      </c>
      <c r="BO18" s="16">
        <f>DAVERAGE(PlotSort,"NRR",$BH$35:$BH$36)</f>
        <v>8.1610365397392623E-2</v>
      </c>
      <c r="BP18" s="16">
        <f>DSTDEV(PlotSort,"NRR",$BH$35:$BH$36)/SQRT($BF18)</f>
        <v>3.2074558431357141E-3</v>
      </c>
      <c r="BQ18" s="16">
        <f>DAVERAGE(PlotSort,"rvi",$BH$35:$BH$36)</f>
        <v>1.4028645811101212</v>
      </c>
      <c r="BR18" s="16">
        <f>DSTDEV(PlotSort,"rvi",$BH$35:$BH$36)/SQRT($BF18)</f>
        <v>2.2996723156149691E-2</v>
      </c>
      <c r="BS18" s="17">
        <f>DAVERAGE(PlotSort,"ndvi",$BH$35:$BH$36)</f>
        <v>0.1665506228334222</v>
      </c>
      <c r="BT18" s="16">
        <f>DSTDEV(PlotSort,"ndvi",$BH$35:$BH$36)/SQRT($BF18)</f>
        <v>7.7361780513009433E-3</v>
      </c>
    </row>
    <row r="19" spans="2:72" ht="13.5" customHeight="1" x14ac:dyDescent="0.2">
      <c r="B19" s="12">
        <v>154</v>
      </c>
      <c r="C19" s="12">
        <v>9.0950000000000006</v>
      </c>
      <c r="D19" s="12">
        <v>154.37896000000001</v>
      </c>
      <c r="E19" s="12">
        <v>1</v>
      </c>
      <c r="F19" s="12">
        <v>3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29</v>
      </c>
      <c r="Q19" s="12">
        <v>0.78</v>
      </c>
      <c r="R19" s="12">
        <v>3.23</v>
      </c>
      <c r="S19" s="12">
        <v>45.19</v>
      </c>
      <c r="T19" s="12">
        <v>90.45</v>
      </c>
      <c r="U19" s="12">
        <v>2</v>
      </c>
      <c r="V19" s="12">
        <v>0</v>
      </c>
      <c r="W19" s="12">
        <v>1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8.4969999999999999</v>
      </c>
      <c r="AK19" s="12">
        <v>1.8599999999999998E-2</v>
      </c>
      <c r="AL19" s="14">
        <v>0.28120000000000001</v>
      </c>
      <c r="AM19" s="14">
        <v>5.9999999999999995E-4</v>
      </c>
      <c r="AN19" s="14">
        <v>3.9401000000000002</v>
      </c>
      <c r="AO19" s="14">
        <v>2.1399999999999999E-2</v>
      </c>
      <c r="AP19" s="14">
        <v>0.32829999999999998</v>
      </c>
      <c r="AQ19" s="14">
        <v>1.8E-3</v>
      </c>
      <c r="AR19" s="14">
        <v>16.265899999999998</v>
      </c>
      <c r="AS19" s="14">
        <v>0.24</v>
      </c>
      <c r="AT19" s="14">
        <v>0.28439999999999999</v>
      </c>
      <c r="AU19" s="14">
        <v>4.1999999999999997E-3</v>
      </c>
      <c r="AV19" s="14">
        <v>31.1022</v>
      </c>
      <c r="AW19" s="14">
        <v>0.37230000000000002</v>
      </c>
      <c r="AX19" s="14">
        <v>0.39</v>
      </c>
      <c r="AY19" s="14">
        <v>4.7000000000000002E-3</v>
      </c>
      <c r="AZ19" s="14">
        <v>8.5897257413337105E-2</v>
      </c>
      <c r="BA19" s="14">
        <v>1.3713080168776373</v>
      </c>
      <c r="BB19" s="14">
        <v>0.15658362989323849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0.28635624999999998</v>
      </c>
      <c r="BH19" s="16">
        <f>DSTDEV(PlotSort,"PhxRed",$BI$35:$BI$36)/SQRT($BF19)</f>
        <v>4.5424568311102313E-3</v>
      </c>
      <c r="BI19" s="16">
        <f>DAVERAGE(PlotSort,"PhxRedEdge",$BI$35:$BI$36)</f>
        <v>0.34196875000000004</v>
      </c>
      <c r="BJ19" s="16">
        <f>DSTDEV(PlotSort,"PhxRedEdge",$BI$35:$BI$36)/SQRT($BF19)</f>
        <v>3.7096351881508055E-3</v>
      </c>
      <c r="BK19" s="16">
        <f>DAVERAGE(PlotSort,"TMRed",$BI$35:$BI$36)</f>
        <v>0.28330000000000005</v>
      </c>
      <c r="BL19" s="16">
        <f>DSTDEV(PlotSort,"TMRed",$BI$35:$BI$36)/SQRT($BF19)</f>
        <v>4.1433782512984886E-3</v>
      </c>
      <c r="BM19" s="16">
        <f>DAVERAGE(PlotSort,"TMNIR",$BI$35:$BI$36)</f>
        <v>0.40033750000000007</v>
      </c>
      <c r="BN19" s="16">
        <f>DSTDEV(PlotSort,"TMNIR",$BI$35:$BI$36)/SQRT($BF19)</f>
        <v>3.9181827739399808E-3</v>
      </c>
      <c r="BO19" s="16">
        <f>DAVERAGE(PlotSort,"NRR",$BI$35:$BI$36)</f>
        <v>7.870759047308655E-2</v>
      </c>
      <c r="BP19" s="16">
        <f>DSTDEV(PlotSort,"NRR",$BI$35:$BI$36)/SQRT($BF19)</f>
        <v>2.6658311308808426E-3</v>
      </c>
      <c r="BQ19" s="16">
        <f>DAVERAGE(PlotSort,"rvi",$BI$35:$BI$36)</f>
        <v>1.4170566448670421</v>
      </c>
      <c r="BR19" s="16">
        <f>DSTDEV(PlotSort,"rvi",$BI$35:$BI$36)/SQRT($BF19)</f>
        <v>2.2775542901484636E-2</v>
      </c>
      <c r="BS19" s="17">
        <f>DAVERAGE(PlotSort,"ndvi",$BI$35:$BI$36)</f>
        <v>0.17148564196994279</v>
      </c>
      <c r="BT19" s="16">
        <f>DSTDEV(PlotSort,"ndvi",$BI$35:$BI$36)/SQRT($BF19)</f>
        <v>7.5174113760558643E-3</v>
      </c>
    </row>
    <row r="20" spans="2:72" ht="13.5" customHeight="1" x14ac:dyDescent="0.2">
      <c r="B20" s="12">
        <v>154</v>
      </c>
      <c r="C20" s="12">
        <v>9.1129999999999995</v>
      </c>
      <c r="D20" s="12">
        <v>154.37970999999999</v>
      </c>
      <c r="E20" s="12">
        <v>1</v>
      </c>
      <c r="F20" s="12">
        <v>3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29</v>
      </c>
      <c r="Q20" s="12">
        <v>0.78</v>
      </c>
      <c r="R20" s="12">
        <v>3.23</v>
      </c>
      <c r="S20" s="12">
        <v>44.96</v>
      </c>
      <c r="T20" s="12">
        <v>90.6</v>
      </c>
      <c r="U20" s="12">
        <v>2</v>
      </c>
      <c r="V20" s="12">
        <v>0</v>
      </c>
      <c r="W20" s="12">
        <v>1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8.0841999999999992</v>
      </c>
      <c r="AK20" s="12">
        <v>7.6E-3</v>
      </c>
      <c r="AL20" s="14">
        <v>0.26640000000000003</v>
      </c>
      <c r="AM20" s="14">
        <v>2.0000000000000001E-4</v>
      </c>
      <c r="AN20" s="14">
        <v>3.8372000000000002</v>
      </c>
      <c r="AO20" s="14">
        <v>3.8600000000000002E-2</v>
      </c>
      <c r="AP20" s="14">
        <v>0.31830000000000003</v>
      </c>
      <c r="AQ20" s="14">
        <v>3.2000000000000002E-3</v>
      </c>
      <c r="AR20" s="14">
        <v>15.4452</v>
      </c>
      <c r="AS20" s="14">
        <v>6.4799999999999996E-2</v>
      </c>
      <c r="AT20" s="14">
        <v>0.26879999999999998</v>
      </c>
      <c r="AU20" s="14">
        <v>1.1000000000000001E-3</v>
      </c>
      <c r="AV20" s="14">
        <v>30.338899999999999</v>
      </c>
      <c r="AW20" s="14">
        <v>0.78620000000000001</v>
      </c>
      <c r="AX20" s="14">
        <v>0.3795</v>
      </c>
      <c r="AY20" s="14">
        <v>9.7999999999999997E-3</v>
      </c>
      <c r="AZ20" s="14">
        <v>8.770421324161648E-2</v>
      </c>
      <c r="BA20" s="14">
        <v>1.4118303571428572</v>
      </c>
      <c r="BB20" s="14">
        <v>0.17075428042572888</v>
      </c>
      <c r="BC20" s="15"/>
    </row>
    <row r="21" spans="2:72" ht="13.5" customHeight="1" x14ac:dyDescent="0.2">
      <c r="B21" s="12">
        <v>154</v>
      </c>
      <c r="C21" s="12">
        <v>9.1229999999999993</v>
      </c>
      <c r="D21" s="12">
        <v>154.38012000000001</v>
      </c>
      <c r="E21" s="12">
        <v>1</v>
      </c>
      <c r="F21" s="12">
        <v>3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29</v>
      </c>
      <c r="Q21" s="12">
        <v>0.78</v>
      </c>
      <c r="R21" s="12">
        <v>3.23</v>
      </c>
      <c r="S21" s="12">
        <v>44.84</v>
      </c>
      <c r="T21" s="12">
        <v>90.68</v>
      </c>
      <c r="U21" s="12">
        <v>2</v>
      </c>
      <c r="V21" s="12">
        <v>0</v>
      </c>
      <c r="W21" s="12">
        <v>1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7.3319000000000001</v>
      </c>
      <c r="AK21" s="12">
        <v>0.39960000000000001</v>
      </c>
      <c r="AL21" s="14">
        <v>0.24110000000000001</v>
      </c>
      <c r="AM21" s="14">
        <v>1.3100000000000001E-2</v>
      </c>
      <c r="AN21" s="14">
        <v>3.8285</v>
      </c>
      <c r="AO21" s="14">
        <v>2.0000000000000001E-4</v>
      </c>
      <c r="AP21" s="14">
        <v>0.31690000000000002</v>
      </c>
      <c r="AQ21" s="14">
        <v>0</v>
      </c>
      <c r="AR21" s="14">
        <v>13.819900000000001</v>
      </c>
      <c r="AS21" s="14">
        <v>0.81130000000000002</v>
      </c>
      <c r="AT21" s="14">
        <v>0.24</v>
      </c>
      <c r="AU21" s="14">
        <v>1.41E-2</v>
      </c>
      <c r="AV21" s="14">
        <v>31.172999999999998</v>
      </c>
      <c r="AW21" s="14">
        <v>0.54290000000000005</v>
      </c>
      <c r="AX21" s="14">
        <v>0.38950000000000001</v>
      </c>
      <c r="AY21" s="14">
        <v>6.7999999999999996E-3</v>
      </c>
      <c r="AZ21" s="14">
        <v>0.10277463193657983</v>
      </c>
      <c r="BA21" s="14">
        <v>1.6229166666666668</v>
      </c>
      <c r="BB21" s="14">
        <v>0.23749007148530585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0.26079999999999998</v>
      </c>
      <c r="BH21" s="21">
        <v>0</v>
      </c>
      <c r="BI21" s="20">
        <f>AVERAGE(AP50)</f>
        <v>0.28079999999999999</v>
      </c>
      <c r="BJ21" s="21">
        <v>0</v>
      </c>
      <c r="BK21" s="20">
        <f>AVERAGE(AT50)</f>
        <v>0.25569999999999998</v>
      </c>
      <c r="BL21" s="21">
        <v>0</v>
      </c>
      <c r="BM21" s="20">
        <f>AVERAGE(AX50)</f>
        <v>0.31879999999999997</v>
      </c>
      <c r="BN21" s="21">
        <v>0</v>
      </c>
      <c r="BO21" s="20">
        <f>AVERAGE(AZ50)</f>
        <v>6.3375583722481629E-2</v>
      </c>
      <c r="BP21" s="21">
        <v>0</v>
      </c>
      <c r="BQ21" s="20">
        <f>AVERAGE(BA50)</f>
        <v>1.2467735627688696</v>
      </c>
      <c r="BR21" s="21">
        <v>0</v>
      </c>
      <c r="BS21" s="22">
        <f>AVERAGE(BB50)</f>
        <v>0.10983463881636203</v>
      </c>
      <c r="BT21" s="21">
        <v>0</v>
      </c>
    </row>
    <row r="22" spans="2:72" ht="13.5" customHeight="1" x14ac:dyDescent="0.2">
      <c r="B22" s="12">
        <v>154</v>
      </c>
      <c r="C22" s="12">
        <v>9.1319999999999997</v>
      </c>
      <c r="D22" s="12">
        <v>154.38050000000001</v>
      </c>
      <c r="E22" s="12">
        <v>1</v>
      </c>
      <c r="F22" s="12">
        <v>3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29</v>
      </c>
      <c r="Q22" s="12">
        <v>0.78</v>
      </c>
      <c r="R22" s="12">
        <v>3.23</v>
      </c>
      <c r="S22" s="12">
        <v>44.72</v>
      </c>
      <c r="T22" s="12">
        <v>90.76</v>
      </c>
      <c r="U22" s="12">
        <v>2</v>
      </c>
      <c r="V22" s="12">
        <v>0</v>
      </c>
      <c r="W22" s="12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8.6644000000000005</v>
      </c>
      <c r="AK22" s="12">
        <v>0.1147</v>
      </c>
      <c r="AL22" s="14">
        <v>0.2843</v>
      </c>
      <c r="AM22" s="14">
        <v>3.8E-3</v>
      </c>
      <c r="AN22" s="14">
        <v>3.8967000000000001</v>
      </c>
      <c r="AO22" s="14">
        <v>2.3E-2</v>
      </c>
      <c r="AP22" s="14">
        <v>0.32179999999999997</v>
      </c>
      <c r="AQ22" s="14">
        <v>1.9E-3</v>
      </c>
      <c r="AR22" s="14">
        <v>16.361999999999998</v>
      </c>
      <c r="AS22" s="14">
        <v>0.22800000000000001</v>
      </c>
      <c r="AT22" s="14">
        <v>0.28349999999999997</v>
      </c>
      <c r="AU22" s="14">
        <v>3.8999999999999998E-3</v>
      </c>
      <c r="AV22" s="14">
        <v>29.735700000000001</v>
      </c>
      <c r="AW22" s="14">
        <v>1.2500000000000001E-2</v>
      </c>
      <c r="AX22" s="14">
        <v>0.37109999999999999</v>
      </c>
      <c r="AY22" s="14">
        <v>2.0000000000000001E-4</v>
      </c>
      <c r="AZ22" s="14">
        <v>7.1150238129600252E-2</v>
      </c>
      <c r="BA22" s="14">
        <v>1.3089947089947092</v>
      </c>
      <c r="BB22" s="14">
        <v>0.13382218148487629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0.28999999999999998</v>
      </c>
      <c r="BH22" s="21">
        <v>0</v>
      </c>
      <c r="BI22" s="20">
        <f>AVERAGE(AP48)</f>
        <v>0.31380000000000002</v>
      </c>
      <c r="BJ22" s="21">
        <v>0</v>
      </c>
      <c r="BK22" s="20">
        <f>AVERAGE(AT48)</f>
        <v>0.2848</v>
      </c>
      <c r="BL22" s="21">
        <v>0</v>
      </c>
      <c r="BM22" s="20">
        <f>AVERAGE(AX48)</f>
        <v>0.34939999999999999</v>
      </c>
      <c r="BN22" s="21">
        <v>0</v>
      </c>
      <c r="BO22" s="20">
        <f>AVERAGE(AZ48)</f>
        <v>5.3679131483715267E-2</v>
      </c>
      <c r="BP22" s="21">
        <v>0</v>
      </c>
      <c r="BQ22" s="20">
        <f>AVERAGE(BA48)</f>
        <v>1.2268258426966292</v>
      </c>
      <c r="BR22" s="21">
        <v>0</v>
      </c>
      <c r="BS22" s="22">
        <f>AVERAGE(BB48)</f>
        <v>0.10186061179438662</v>
      </c>
      <c r="BT22" s="21">
        <v>0</v>
      </c>
    </row>
    <row r="23" spans="2:72" ht="13.5" customHeight="1" x14ac:dyDescent="0.2">
      <c r="B23" s="12">
        <v>154</v>
      </c>
      <c r="C23" s="12">
        <v>9.14</v>
      </c>
      <c r="D23" s="12">
        <v>154.38083</v>
      </c>
      <c r="E23" s="12">
        <v>1</v>
      </c>
      <c r="F23" s="12">
        <v>3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29</v>
      </c>
      <c r="Q23" s="12">
        <v>0.78</v>
      </c>
      <c r="R23" s="12">
        <v>3.23</v>
      </c>
      <c r="S23" s="12">
        <v>44.62</v>
      </c>
      <c r="T23" s="12">
        <v>90.83</v>
      </c>
      <c r="U23" s="12">
        <v>2</v>
      </c>
      <c r="V23" s="12">
        <v>0</v>
      </c>
      <c r="W23" s="12">
        <v>1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9.0846999999999998</v>
      </c>
      <c r="AK23" s="12">
        <v>9.6600000000000005E-2</v>
      </c>
      <c r="AL23" s="14">
        <v>0.29749999999999999</v>
      </c>
      <c r="AM23" s="14">
        <v>3.2000000000000002E-3</v>
      </c>
      <c r="AN23" s="14">
        <v>4.0434000000000001</v>
      </c>
      <c r="AO23" s="14">
        <v>3.0000000000000001E-3</v>
      </c>
      <c r="AP23" s="14">
        <v>0.33329999999999999</v>
      </c>
      <c r="AQ23" s="14">
        <v>2.0000000000000001E-4</v>
      </c>
      <c r="AR23" s="14">
        <v>17.068200000000001</v>
      </c>
      <c r="AS23" s="14">
        <v>0.22170000000000001</v>
      </c>
      <c r="AT23" s="14">
        <v>0.29509999999999997</v>
      </c>
      <c r="AU23" s="14">
        <v>3.8E-3</v>
      </c>
      <c r="AV23" s="14">
        <v>30.4117</v>
      </c>
      <c r="AW23" s="14">
        <v>1.46E-2</v>
      </c>
      <c r="AX23" s="14">
        <v>0.37919999999999998</v>
      </c>
      <c r="AY23" s="14">
        <v>2.0000000000000001E-4</v>
      </c>
      <c r="AZ23" s="14">
        <v>6.4421052631578948E-2</v>
      </c>
      <c r="BA23" s="14">
        <v>1.2849881396136904</v>
      </c>
      <c r="BB23" s="14">
        <v>0.12472193385733356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0.30680000000000002</v>
      </c>
      <c r="BH23" s="21">
        <v>0</v>
      </c>
      <c r="BI23" s="20">
        <f>AVERAGE(AP46)</f>
        <v>0.33389999999999997</v>
      </c>
      <c r="BJ23" s="21">
        <v>0</v>
      </c>
      <c r="BK23" s="20">
        <f>AVERAGE(AT46)</f>
        <v>0.30399999999999999</v>
      </c>
      <c r="BL23" s="21">
        <v>0</v>
      </c>
      <c r="BM23" s="20">
        <f>AVERAGE(AX46)</f>
        <v>0.371</v>
      </c>
      <c r="BN23" s="21">
        <v>0</v>
      </c>
      <c r="BO23" s="20">
        <f>AVERAGE(AZ46)</f>
        <v>5.2631578947368453E-2</v>
      </c>
      <c r="BP23" s="21">
        <v>0</v>
      </c>
      <c r="BQ23" s="20">
        <f>AVERAGE(BA46)</f>
        <v>1.2203947368421053</v>
      </c>
      <c r="BR23" s="21">
        <v>0</v>
      </c>
      <c r="BS23" s="22">
        <f>AVERAGE(BB46)</f>
        <v>9.9259259259259255E-2</v>
      </c>
      <c r="BT23" s="21">
        <v>0</v>
      </c>
    </row>
    <row r="24" spans="2:72" ht="13.5" customHeight="1" x14ac:dyDescent="0.2">
      <c r="B24" s="12">
        <v>154</v>
      </c>
      <c r="C24" s="12">
        <v>9.1489999999999991</v>
      </c>
      <c r="D24" s="12">
        <v>154.38121000000001</v>
      </c>
      <c r="E24" s="12">
        <v>1</v>
      </c>
      <c r="F24" s="12">
        <v>3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29</v>
      </c>
      <c r="Q24" s="12">
        <v>0.78</v>
      </c>
      <c r="R24" s="12">
        <v>3.23</v>
      </c>
      <c r="S24" s="12">
        <v>44.51</v>
      </c>
      <c r="T24" s="12">
        <v>90.9</v>
      </c>
      <c r="U24" s="12">
        <v>2</v>
      </c>
      <c r="V24" s="12">
        <v>0</v>
      </c>
      <c r="W24" s="12">
        <v>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9.1024999999999991</v>
      </c>
      <c r="AK24" s="12">
        <v>0.23780000000000001</v>
      </c>
      <c r="AL24" s="14">
        <v>0.29749999999999999</v>
      </c>
      <c r="AM24" s="14">
        <v>7.7999999999999996E-3</v>
      </c>
      <c r="AN24" s="14">
        <v>4.1772999999999998</v>
      </c>
      <c r="AO24" s="14">
        <v>6.7000000000000004E-2</v>
      </c>
      <c r="AP24" s="14">
        <v>0.34360000000000002</v>
      </c>
      <c r="AQ24" s="14">
        <v>5.4999999999999997E-3</v>
      </c>
      <c r="AR24" s="14">
        <v>17.063300000000002</v>
      </c>
      <c r="AS24" s="14">
        <v>0.55559999999999998</v>
      </c>
      <c r="AT24" s="14">
        <v>0.2944</v>
      </c>
      <c r="AU24" s="14">
        <v>9.5999999999999992E-3</v>
      </c>
      <c r="AV24" s="14">
        <v>32.325299999999999</v>
      </c>
      <c r="AW24" s="14">
        <v>0.57620000000000005</v>
      </c>
      <c r="AX24" s="14">
        <v>0.40260000000000001</v>
      </c>
      <c r="AY24" s="14">
        <v>7.1999999999999998E-3</v>
      </c>
      <c r="AZ24" s="14">
        <v>7.9067274189225406E-2</v>
      </c>
      <c r="BA24" s="14">
        <v>1.3675271739130435</v>
      </c>
      <c r="BB24" s="14">
        <v>0.15523672883787662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0.71300000000000008</v>
      </c>
      <c r="BH24" s="26">
        <v>0</v>
      </c>
      <c r="BI24" s="25">
        <f>AVERAGE(AP51)</f>
        <v>0.70400000000000007</v>
      </c>
      <c r="BJ24" s="26">
        <v>0</v>
      </c>
      <c r="BK24" s="25">
        <f>AVERAGE(AT51)</f>
        <v>0.70860000000000001</v>
      </c>
      <c r="BL24" s="26">
        <v>0</v>
      </c>
      <c r="BM24" s="25">
        <f>AVERAGE(AX51)</f>
        <v>0.68110000000000004</v>
      </c>
      <c r="BN24" s="26">
        <v>0</v>
      </c>
      <c r="BO24" s="25">
        <f>AVERAGE(AZ51)</f>
        <v>-1.6533102303082834E-2</v>
      </c>
      <c r="BP24" s="26">
        <v>0</v>
      </c>
      <c r="BQ24" s="25">
        <f>AVERAGE(BA51)</f>
        <v>0.96119108100479822</v>
      </c>
      <c r="BR24" s="26">
        <v>0</v>
      </c>
      <c r="BS24" s="25">
        <f>AVERAGE(BB51)</f>
        <v>-1.9788443548967381E-2</v>
      </c>
      <c r="BT24" s="26">
        <v>0</v>
      </c>
    </row>
    <row r="25" spans="2:72" ht="13.5" customHeight="1" x14ac:dyDescent="0.2">
      <c r="B25" s="12">
        <v>154</v>
      </c>
      <c r="C25" s="12">
        <v>9.157</v>
      </c>
      <c r="D25" s="12">
        <v>154.38154</v>
      </c>
      <c r="E25" s="12">
        <v>1</v>
      </c>
      <c r="F25" s="12">
        <v>3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29</v>
      </c>
      <c r="Q25" s="12">
        <v>0.78</v>
      </c>
      <c r="R25" s="12">
        <v>3.23</v>
      </c>
      <c r="S25" s="12">
        <v>44.41</v>
      </c>
      <c r="T25" s="12">
        <v>90.97</v>
      </c>
      <c r="U25" s="12">
        <v>2</v>
      </c>
      <c r="V25" s="12">
        <v>0</v>
      </c>
      <c r="W25" s="12">
        <v>1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9.2489000000000008</v>
      </c>
      <c r="AK25" s="12">
        <v>0.37</v>
      </c>
      <c r="AL25" s="14">
        <v>0.30170000000000002</v>
      </c>
      <c r="AM25" s="14">
        <v>1.21E-2</v>
      </c>
      <c r="AN25" s="14">
        <v>4.1032000000000002</v>
      </c>
      <c r="AO25" s="14">
        <v>9.8199999999999996E-2</v>
      </c>
      <c r="AP25" s="14">
        <v>0.33689999999999998</v>
      </c>
      <c r="AQ25" s="14">
        <v>8.0999999999999996E-3</v>
      </c>
      <c r="AR25" s="14">
        <v>17.4147</v>
      </c>
      <c r="AS25" s="14">
        <v>0.78090000000000004</v>
      </c>
      <c r="AT25" s="14">
        <v>0.2999</v>
      </c>
      <c r="AU25" s="14">
        <v>1.34E-2</v>
      </c>
      <c r="AV25" s="14">
        <v>30.977399999999999</v>
      </c>
      <c r="AW25" s="14">
        <v>0.79659999999999997</v>
      </c>
      <c r="AX25" s="14">
        <v>0.38540000000000002</v>
      </c>
      <c r="AY25" s="14">
        <v>9.9000000000000008E-3</v>
      </c>
      <c r="AZ25" s="14">
        <v>6.7146614979925301E-2</v>
      </c>
      <c r="BA25" s="14">
        <v>1.2850950316772258</v>
      </c>
      <c r="BB25" s="14">
        <v>0.12476287757186637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1.0048999999999999</v>
      </c>
      <c r="BH25" s="16">
        <f>STDEV(AL52:AL54)/SQRT(BF25)</f>
        <v>4.4192759587968668E-3</v>
      </c>
      <c r="BI25" s="27">
        <f>AVERAGE(AP52:AP54)</f>
        <v>1.0047333333333333</v>
      </c>
      <c r="BJ25" s="16">
        <f>STDEV(AP52:AP54)/SQRT(BF25)</f>
        <v>4.4475961047639005E-3</v>
      </c>
      <c r="BK25" s="27">
        <f>AVERAGE(AT52:AT54)</f>
        <v>1.0048999999999999</v>
      </c>
      <c r="BL25" s="16">
        <f>STDEV(AT52:AT54)/SQRT(BF25)</f>
        <v>4.4192759587968668E-3</v>
      </c>
      <c r="BM25" s="27">
        <f>AVERAGE(AX52:AX54)</f>
        <v>1.0047333333333333</v>
      </c>
      <c r="BN25" s="16">
        <f>STDEV(AX52:AX54)/SQRT(BF25)</f>
        <v>4.4475961047639005E-3</v>
      </c>
      <c r="BO25" s="27">
        <f>AVERAGE(AZ52:AZ54)</f>
        <v>0.73833352960532561</v>
      </c>
      <c r="BP25" s="16">
        <f>STDEV(AZ52:AZ54)/SQRT(BF25)</f>
        <v>2.3942656755817789E-3</v>
      </c>
      <c r="BQ25" s="27">
        <f>AVERAGE(BA52:BA54)</f>
        <v>1.3965279207435508</v>
      </c>
      <c r="BR25" s="16">
        <f>STDEV(BA52:BA54)/SQRT(BF25)</f>
        <v>1.4870344124941304E-2</v>
      </c>
      <c r="BS25" s="27">
        <f>AVERAGE(BB52:BB54)</f>
        <v>0.16539543929305828</v>
      </c>
      <c r="BT25" s="16">
        <f>STDEV(BB52:BB54)/SQRT(BF25)</f>
        <v>5.1489361311603489E-3</v>
      </c>
    </row>
    <row r="26" spans="2:72" ht="13.5" customHeight="1" x14ac:dyDescent="0.2">
      <c r="B26" s="12">
        <v>154</v>
      </c>
      <c r="C26" s="12">
        <v>9.3480000000000008</v>
      </c>
      <c r="D26" s="12">
        <v>154.3895</v>
      </c>
      <c r="E26" s="12">
        <v>1</v>
      </c>
      <c r="F26" s="12">
        <v>3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29</v>
      </c>
      <c r="Q26" s="12">
        <v>0.78</v>
      </c>
      <c r="R26" s="12">
        <v>3.23</v>
      </c>
      <c r="S26" s="12">
        <v>42.01</v>
      </c>
      <c r="T26" s="12">
        <v>92.61</v>
      </c>
      <c r="U26" s="12">
        <v>2</v>
      </c>
      <c r="V26" s="12">
        <v>0</v>
      </c>
      <c r="W26" s="12">
        <v>1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9.7338000000000005</v>
      </c>
      <c r="AK26" s="12">
        <v>2.7199999999999998E-2</v>
      </c>
      <c r="AL26" s="14">
        <v>0.30449999999999999</v>
      </c>
      <c r="AM26" s="14">
        <v>8.9999999999999998E-4</v>
      </c>
      <c r="AN26" s="14">
        <v>4.5791000000000004</v>
      </c>
      <c r="AO26" s="14">
        <v>5.6899999999999999E-2</v>
      </c>
      <c r="AP26" s="14">
        <v>0.35930000000000001</v>
      </c>
      <c r="AQ26" s="14">
        <v>4.4999999999999997E-3</v>
      </c>
      <c r="AR26" s="14">
        <v>17.809799999999999</v>
      </c>
      <c r="AS26" s="14">
        <v>6.1199999999999997E-2</v>
      </c>
      <c r="AT26" s="14">
        <v>0.29399999999999998</v>
      </c>
      <c r="AU26" s="14">
        <v>1E-3</v>
      </c>
      <c r="AV26" s="14">
        <v>34.912799999999997</v>
      </c>
      <c r="AW26" s="14">
        <v>0.88819999999999999</v>
      </c>
      <c r="AX26" s="14">
        <v>0.4168</v>
      </c>
      <c r="AY26" s="14">
        <v>1.06E-2</v>
      </c>
      <c r="AZ26" s="14">
        <v>7.4088390671305238E-2</v>
      </c>
      <c r="BA26" s="14">
        <v>1.4176870748299322</v>
      </c>
      <c r="BB26" s="14">
        <v>0.17276308384918404</v>
      </c>
      <c r="BC26" s="15"/>
    </row>
    <row r="27" spans="2:72" ht="13.5" customHeight="1" x14ac:dyDescent="0.2">
      <c r="B27" s="12">
        <v>154</v>
      </c>
      <c r="C27" s="12">
        <v>9.3350000000000009</v>
      </c>
      <c r="D27" s="12">
        <v>154.38896</v>
      </c>
      <c r="E27" s="12">
        <v>1</v>
      </c>
      <c r="F27" s="12">
        <v>3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29</v>
      </c>
      <c r="Q27" s="12">
        <v>0.78</v>
      </c>
      <c r="R27" s="12">
        <v>3.23</v>
      </c>
      <c r="S27" s="12">
        <v>42.17</v>
      </c>
      <c r="T27" s="12">
        <v>92.5</v>
      </c>
      <c r="U27" s="12">
        <v>2</v>
      </c>
      <c r="V27" s="12">
        <v>0</v>
      </c>
      <c r="W27" s="12">
        <v>1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9.4846000000000004</v>
      </c>
      <c r="AK27" s="12">
        <v>0.1326</v>
      </c>
      <c r="AL27" s="14">
        <v>0.29749999999999999</v>
      </c>
      <c r="AM27" s="14">
        <v>4.1999999999999997E-3</v>
      </c>
      <c r="AN27" s="14">
        <v>4.4329000000000001</v>
      </c>
      <c r="AO27" s="14">
        <v>3.5000000000000001E-3</v>
      </c>
      <c r="AP27" s="14">
        <v>0.34889999999999999</v>
      </c>
      <c r="AQ27" s="14">
        <v>2.9999999999999997E-4</v>
      </c>
      <c r="AR27" s="14">
        <v>17.649799999999999</v>
      </c>
      <c r="AS27" s="14">
        <v>0.4269</v>
      </c>
      <c r="AT27" s="14">
        <v>0.29210000000000003</v>
      </c>
      <c r="AU27" s="14">
        <v>7.1000000000000004E-3</v>
      </c>
      <c r="AV27" s="14">
        <v>33.770899999999997</v>
      </c>
      <c r="AW27" s="14">
        <v>0.11650000000000001</v>
      </c>
      <c r="AX27" s="14">
        <v>0.40439999999999998</v>
      </c>
      <c r="AY27" s="14">
        <v>1.4E-3</v>
      </c>
      <c r="AZ27" s="14">
        <v>7.3675826363998401E-2</v>
      </c>
      <c r="BA27" s="14">
        <v>1.3844573776104072</v>
      </c>
      <c r="BB27" s="14">
        <v>0.16123474515434308</v>
      </c>
      <c r="BC27" s="15"/>
      <c r="BD27" s="28"/>
    </row>
    <row r="28" spans="2:72" ht="13.5" customHeight="1" x14ac:dyDescent="0.2">
      <c r="B28" s="12">
        <v>154</v>
      </c>
      <c r="C28" s="12">
        <v>9.3230000000000004</v>
      </c>
      <c r="D28" s="12">
        <v>154.38846000000001</v>
      </c>
      <c r="E28" s="12">
        <v>1</v>
      </c>
      <c r="F28" s="12">
        <v>3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29</v>
      </c>
      <c r="Q28" s="12">
        <v>0.78</v>
      </c>
      <c r="R28" s="12">
        <v>3.23</v>
      </c>
      <c r="S28" s="12">
        <v>42.32</v>
      </c>
      <c r="T28" s="12">
        <v>92.39</v>
      </c>
      <c r="U28" s="12">
        <v>2</v>
      </c>
      <c r="V28" s="12">
        <v>0</v>
      </c>
      <c r="W28" s="12">
        <v>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9.9262999999999995</v>
      </c>
      <c r="AK28" s="12">
        <v>4.9000000000000002E-2</v>
      </c>
      <c r="AL28" s="14">
        <v>0.31219999999999998</v>
      </c>
      <c r="AM28" s="14">
        <v>1.5E-3</v>
      </c>
      <c r="AN28" s="14">
        <v>4.5148000000000001</v>
      </c>
      <c r="AO28" s="14">
        <v>8.77E-2</v>
      </c>
      <c r="AP28" s="14">
        <v>0.35639999999999999</v>
      </c>
      <c r="AQ28" s="14">
        <v>6.8999999999999999E-3</v>
      </c>
      <c r="AR28" s="14">
        <v>18.375699999999998</v>
      </c>
      <c r="AS28" s="14">
        <v>9.3399999999999997E-2</v>
      </c>
      <c r="AT28" s="14">
        <v>0.3049</v>
      </c>
      <c r="AU28" s="14">
        <v>1.6000000000000001E-3</v>
      </c>
      <c r="AV28" s="14">
        <v>33.421399999999998</v>
      </c>
      <c r="AW28" s="14">
        <v>0.81540000000000001</v>
      </c>
      <c r="AX28" s="14">
        <v>0.40129999999999999</v>
      </c>
      <c r="AY28" s="14">
        <v>9.7999999999999997E-3</v>
      </c>
      <c r="AZ28" s="14">
        <v>5.9258281641810732E-2</v>
      </c>
      <c r="BA28" s="14">
        <v>1.3161692358150212</v>
      </c>
      <c r="BB28" s="14">
        <v>0.13650523930897762</v>
      </c>
      <c r="BC28" s="15"/>
      <c r="BD28" s="28"/>
    </row>
    <row r="29" spans="2:72" ht="13.5" customHeight="1" x14ac:dyDescent="0.2">
      <c r="B29" s="12">
        <v>154</v>
      </c>
      <c r="C29" s="12">
        <v>9.3119999999999994</v>
      </c>
      <c r="D29" s="12">
        <v>154.38800000000001</v>
      </c>
      <c r="E29" s="12">
        <v>1</v>
      </c>
      <c r="F29" s="12">
        <v>3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29</v>
      </c>
      <c r="Q29" s="12">
        <v>0.78</v>
      </c>
      <c r="R29" s="12">
        <v>3.23</v>
      </c>
      <c r="S29" s="12">
        <v>42.46</v>
      </c>
      <c r="T29" s="12">
        <v>92.3</v>
      </c>
      <c r="U29" s="12">
        <v>2</v>
      </c>
      <c r="V29" s="12">
        <v>0</v>
      </c>
      <c r="W29" s="12">
        <v>1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9.7010000000000005</v>
      </c>
      <c r="AK29" s="12">
        <v>0.1106</v>
      </c>
      <c r="AL29" s="14">
        <v>0.30580000000000002</v>
      </c>
      <c r="AM29" s="14">
        <v>3.5000000000000001E-3</v>
      </c>
      <c r="AN29" s="14">
        <v>4.4337999999999997</v>
      </c>
      <c r="AO29" s="14">
        <v>2.3099999999999999E-2</v>
      </c>
      <c r="AP29" s="14">
        <v>0.35089999999999999</v>
      </c>
      <c r="AQ29" s="14">
        <v>1.8E-3</v>
      </c>
      <c r="AR29" s="14">
        <v>18.4544</v>
      </c>
      <c r="AS29" s="14">
        <v>0.27489999999999998</v>
      </c>
      <c r="AT29" s="14">
        <v>0.307</v>
      </c>
      <c r="AU29" s="14">
        <v>4.5999999999999999E-3</v>
      </c>
      <c r="AV29" s="14">
        <v>33.6648</v>
      </c>
      <c r="AW29" s="14">
        <v>0.14349999999999999</v>
      </c>
      <c r="AX29" s="14">
        <v>0.40529999999999999</v>
      </c>
      <c r="AY29" s="14">
        <v>1.6999999999999999E-3</v>
      </c>
      <c r="AZ29" s="14">
        <v>7.193864057127744E-2</v>
      </c>
      <c r="BA29" s="14">
        <v>1.3201954397394138</v>
      </c>
      <c r="BB29" s="14">
        <v>0.13800365014740981</v>
      </c>
      <c r="BC29" s="15"/>
      <c r="BD29" s="28"/>
    </row>
    <row r="30" spans="2:72" ht="13.5" customHeight="1" x14ac:dyDescent="0.2">
      <c r="B30" s="12">
        <v>154</v>
      </c>
      <c r="C30" s="12">
        <v>9.3010000000000002</v>
      </c>
      <c r="D30" s="12">
        <v>154.38754</v>
      </c>
      <c r="E30" s="12">
        <v>1</v>
      </c>
      <c r="F30" s="12">
        <v>3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29</v>
      </c>
      <c r="Q30" s="12">
        <v>0.78</v>
      </c>
      <c r="R30" s="12">
        <v>3.23</v>
      </c>
      <c r="S30" s="12">
        <v>42.6</v>
      </c>
      <c r="T30" s="12">
        <v>92.2</v>
      </c>
      <c r="U30" s="12">
        <v>2</v>
      </c>
      <c r="V30" s="12">
        <v>0</v>
      </c>
      <c r="W30" s="12">
        <v>1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8.1940000000000008</v>
      </c>
      <c r="AK30" s="12">
        <v>0.16389999999999999</v>
      </c>
      <c r="AL30" s="14">
        <v>0.25890000000000002</v>
      </c>
      <c r="AM30" s="14">
        <v>5.1999999999999998E-3</v>
      </c>
      <c r="AN30" s="14">
        <v>4.3685</v>
      </c>
      <c r="AO30" s="14">
        <v>0.12529999999999999</v>
      </c>
      <c r="AP30" s="14">
        <v>0.34660000000000002</v>
      </c>
      <c r="AQ30" s="14">
        <v>9.9000000000000008E-3</v>
      </c>
      <c r="AR30" s="14">
        <v>15.194900000000001</v>
      </c>
      <c r="AS30" s="14">
        <v>0.12379999999999999</v>
      </c>
      <c r="AT30" s="14">
        <v>0.25340000000000001</v>
      </c>
      <c r="AU30" s="14">
        <v>2.0999999999999999E-3</v>
      </c>
      <c r="AV30" s="14">
        <v>34.521799999999999</v>
      </c>
      <c r="AW30" s="14">
        <v>1.4123000000000001</v>
      </c>
      <c r="AX30" s="14">
        <v>0.41660000000000003</v>
      </c>
      <c r="AY30" s="14">
        <v>1.7000000000000001E-2</v>
      </c>
      <c r="AZ30" s="14">
        <v>9.1719077568134175E-2</v>
      </c>
      <c r="BA30" s="14">
        <v>1.6440410418310971</v>
      </c>
      <c r="BB30" s="14">
        <v>0.24358208955223881</v>
      </c>
      <c r="BC30" s="15"/>
      <c r="BD30" s="28"/>
      <c r="BF30" s="29" t="s">
        <v>175</v>
      </c>
    </row>
    <row r="31" spans="2:72" ht="13.5" customHeight="1" x14ac:dyDescent="0.2">
      <c r="B31" s="12">
        <v>154</v>
      </c>
      <c r="C31" s="12">
        <v>9.2910000000000004</v>
      </c>
      <c r="D31" s="12">
        <v>154.38712000000001</v>
      </c>
      <c r="E31" s="12">
        <v>1</v>
      </c>
      <c r="F31" s="12">
        <v>3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29</v>
      </c>
      <c r="Q31" s="12">
        <v>0.78</v>
      </c>
      <c r="R31" s="12">
        <v>3.23</v>
      </c>
      <c r="S31" s="12">
        <v>42.73</v>
      </c>
      <c r="T31" s="12">
        <v>92.11</v>
      </c>
      <c r="U31" s="12">
        <v>2</v>
      </c>
      <c r="V31" s="12">
        <v>0</v>
      </c>
      <c r="W31" s="12">
        <v>1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9.3041999999999998</v>
      </c>
      <c r="AK31" s="12">
        <v>0.31950000000000001</v>
      </c>
      <c r="AL31" s="14">
        <v>0.29470000000000002</v>
      </c>
      <c r="AM31" s="14">
        <v>1.01E-2</v>
      </c>
      <c r="AN31" s="14">
        <v>4.4583000000000004</v>
      </c>
      <c r="AO31" s="14">
        <v>9.8100000000000007E-2</v>
      </c>
      <c r="AP31" s="14">
        <v>0.35460000000000003</v>
      </c>
      <c r="AQ31" s="14">
        <v>7.7999999999999996E-3</v>
      </c>
      <c r="AR31" s="14">
        <v>17.325700000000001</v>
      </c>
      <c r="AS31" s="14">
        <v>0.2432</v>
      </c>
      <c r="AT31" s="14">
        <v>0.28949999999999998</v>
      </c>
      <c r="AU31" s="14">
        <v>4.1000000000000003E-3</v>
      </c>
      <c r="AV31" s="14">
        <v>34.205599999999997</v>
      </c>
      <c r="AW31" s="14">
        <v>0.20180000000000001</v>
      </c>
      <c r="AX31" s="14">
        <v>0.4138</v>
      </c>
      <c r="AY31" s="14">
        <v>2.3999999999999998E-3</v>
      </c>
      <c r="AZ31" s="14">
        <v>7.7043206663196223E-2</v>
      </c>
      <c r="BA31" s="14">
        <v>1.4293609671848015</v>
      </c>
      <c r="BB31" s="14">
        <v>0.17673823403952796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154</v>
      </c>
      <c r="C32" s="12">
        <v>9.282</v>
      </c>
      <c r="D32" s="12">
        <v>154.38675000000001</v>
      </c>
      <c r="E32" s="12">
        <v>1</v>
      </c>
      <c r="F32" s="12">
        <v>3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29</v>
      </c>
      <c r="Q32" s="12">
        <v>0.78</v>
      </c>
      <c r="R32" s="12">
        <v>3.23</v>
      </c>
      <c r="S32" s="12">
        <v>42.84</v>
      </c>
      <c r="T32" s="12">
        <v>92.03</v>
      </c>
      <c r="U32" s="12">
        <v>2</v>
      </c>
      <c r="V32" s="12">
        <v>0</v>
      </c>
      <c r="W32" s="12">
        <v>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9.8457000000000008</v>
      </c>
      <c r="AK32" s="12">
        <v>0.435</v>
      </c>
      <c r="AL32" s="14">
        <v>0.31240000000000001</v>
      </c>
      <c r="AM32" s="14">
        <v>1.38E-2</v>
      </c>
      <c r="AN32" s="14">
        <v>4.5743</v>
      </c>
      <c r="AO32" s="14">
        <v>0.14899999999999999</v>
      </c>
      <c r="AP32" s="14">
        <v>0.36459999999999998</v>
      </c>
      <c r="AQ32" s="14">
        <v>1.1900000000000001E-2</v>
      </c>
      <c r="AR32" s="14">
        <v>18.095500000000001</v>
      </c>
      <c r="AS32" s="14">
        <v>0.51939999999999997</v>
      </c>
      <c r="AT32" s="14">
        <v>0.30299999999999999</v>
      </c>
      <c r="AU32" s="14">
        <v>8.6999999999999994E-3</v>
      </c>
      <c r="AV32" s="14">
        <v>34.970999999999997</v>
      </c>
      <c r="AW32" s="14">
        <v>0.57620000000000005</v>
      </c>
      <c r="AX32" s="14">
        <v>0.4239</v>
      </c>
      <c r="AY32" s="14">
        <v>7.0000000000000001E-3</v>
      </c>
      <c r="AZ32" s="14">
        <v>7.520608750792647E-2</v>
      </c>
      <c r="BA32" s="14">
        <v>1.3990099009900991</v>
      </c>
      <c r="BB32" s="14">
        <v>0.1663227404044573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154</v>
      </c>
      <c r="C33" s="12">
        <v>9.2739999999999991</v>
      </c>
      <c r="D33" s="12">
        <v>154.38641999999999</v>
      </c>
      <c r="E33" s="12">
        <v>1</v>
      </c>
      <c r="F33" s="12">
        <v>3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29</v>
      </c>
      <c r="Q33" s="12">
        <v>0.78</v>
      </c>
      <c r="R33" s="12">
        <v>3.23</v>
      </c>
      <c r="S33" s="12">
        <v>42.94</v>
      </c>
      <c r="T33" s="12">
        <v>91.97</v>
      </c>
      <c r="U33" s="12">
        <v>2</v>
      </c>
      <c r="V33" s="12">
        <v>0</v>
      </c>
      <c r="W33" s="12">
        <v>1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8.8847000000000005</v>
      </c>
      <c r="AK33" s="12">
        <v>0.16439999999999999</v>
      </c>
      <c r="AL33" s="14">
        <v>0.28239999999999998</v>
      </c>
      <c r="AM33" s="14">
        <v>5.1999999999999998E-3</v>
      </c>
      <c r="AN33" s="14">
        <v>4.4644000000000004</v>
      </c>
      <c r="AO33" s="14">
        <v>1.01E-2</v>
      </c>
      <c r="AP33" s="14">
        <v>0.35649999999999998</v>
      </c>
      <c r="AQ33" s="14">
        <v>8.0000000000000004E-4</v>
      </c>
      <c r="AR33" s="14">
        <v>16.537199999999999</v>
      </c>
      <c r="AS33" s="14">
        <v>0.1234</v>
      </c>
      <c r="AT33" s="14">
        <v>0.27739999999999998</v>
      </c>
      <c r="AU33" s="14">
        <v>2.0999999999999999E-3</v>
      </c>
      <c r="AV33" s="14">
        <v>35.010599999999997</v>
      </c>
      <c r="AW33" s="14">
        <v>0.47420000000000001</v>
      </c>
      <c r="AX33" s="14">
        <v>0.42520000000000002</v>
      </c>
      <c r="AY33" s="14">
        <v>5.7999999999999996E-3</v>
      </c>
      <c r="AZ33" s="14">
        <v>8.7885378022259222E-2</v>
      </c>
      <c r="BA33" s="14">
        <v>1.5328046142754148</v>
      </c>
      <c r="BB33" s="14">
        <v>0.21036151437517797</v>
      </c>
      <c r="BC33" s="15"/>
      <c r="BD33" s="28"/>
    </row>
    <row r="34" spans="2:64" ht="13.5" customHeight="1" x14ac:dyDescent="0.2">
      <c r="B34" s="12">
        <v>154</v>
      </c>
      <c r="C34" s="12">
        <v>9.3640000000000008</v>
      </c>
      <c r="D34" s="12">
        <v>154.39017000000001</v>
      </c>
      <c r="E34" s="12">
        <v>1</v>
      </c>
      <c r="F34" s="12">
        <v>3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29</v>
      </c>
      <c r="Q34" s="12">
        <v>0.78</v>
      </c>
      <c r="R34" s="12">
        <v>3.23</v>
      </c>
      <c r="S34" s="12">
        <v>41.81</v>
      </c>
      <c r="T34" s="12">
        <v>92.75</v>
      </c>
      <c r="U34" s="12">
        <v>2</v>
      </c>
      <c r="V34" s="12">
        <v>0</v>
      </c>
      <c r="W34" s="12">
        <v>1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9.3550000000000004</v>
      </c>
      <c r="AK34" s="12">
        <v>8.2100000000000006E-2</v>
      </c>
      <c r="AL34" s="14">
        <v>0.29170000000000001</v>
      </c>
      <c r="AM34" s="14">
        <v>2.5999999999999999E-3</v>
      </c>
      <c r="AN34" s="14">
        <v>4.3078000000000003</v>
      </c>
      <c r="AO34" s="14">
        <v>5.5999999999999999E-3</v>
      </c>
      <c r="AP34" s="14">
        <v>0.33679999999999999</v>
      </c>
      <c r="AQ34" s="14">
        <v>4.0000000000000002E-4</v>
      </c>
      <c r="AR34" s="14">
        <v>17.559100000000001</v>
      </c>
      <c r="AS34" s="14">
        <v>0.23599999999999999</v>
      </c>
      <c r="AT34" s="14">
        <v>0.2888</v>
      </c>
      <c r="AU34" s="14">
        <v>3.8999999999999998E-3</v>
      </c>
      <c r="AV34" s="14">
        <v>32.387700000000002</v>
      </c>
      <c r="AW34" s="14">
        <v>2.0999999999999999E-3</v>
      </c>
      <c r="AX34" s="14">
        <v>0.38519999999999999</v>
      </c>
      <c r="AY34" s="14">
        <v>0</v>
      </c>
      <c r="AZ34" s="14">
        <v>6.7036011080332414E-2</v>
      </c>
      <c r="BA34" s="14">
        <v>1.3337950138504155</v>
      </c>
      <c r="BB34" s="14">
        <v>0.143026706231454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154</v>
      </c>
      <c r="C35" s="12">
        <v>9.3719999999999999</v>
      </c>
      <c r="D35" s="12">
        <v>154.3905</v>
      </c>
      <c r="E35" s="12">
        <v>1</v>
      </c>
      <c r="F35" s="12">
        <v>3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29</v>
      </c>
      <c r="Q35" s="12">
        <v>0.78</v>
      </c>
      <c r="R35" s="12">
        <v>3.23</v>
      </c>
      <c r="S35" s="12">
        <v>41.71</v>
      </c>
      <c r="T35" s="12">
        <v>92.82</v>
      </c>
      <c r="U35" s="12">
        <v>2</v>
      </c>
      <c r="V35" s="12">
        <v>0</v>
      </c>
      <c r="W35" s="12">
        <v>1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9.1281999999999996</v>
      </c>
      <c r="AK35" s="12">
        <v>1.38E-2</v>
      </c>
      <c r="AL35" s="14">
        <v>0.28410000000000002</v>
      </c>
      <c r="AM35" s="14">
        <v>4.0000000000000002E-4</v>
      </c>
      <c r="AN35" s="14">
        <v>4.306</v>
      </c>
      <c r="AO35" s="14">
        <v>3.0599999999999999E-2</v>
      </c>
      <c r="AP35" s="14">
        <v>0.33600000000000002</v>
      </c>
      <c r="AQ35" s="14">
        <v>2.3999999999999998E-3</v>
      </c>
      <c r="AR35" s="14">
        <v>17.201000000000001</v>
      </c>
      <c r="AS35" s="14">
        <v>0.18099999999999999</v>
      </c>
      <c r="AT35" s="14">
        <v>0.28249999999999997</v>
      </c>
      <c r="AU35" s="14">
        <v>3.0000000000000001E-3</v>
      </c>
      <c r="AV35" s="14">
        <v>32.897300000000001</v>
      </c>
      <c r="AW35" s="14">
        <v>0.312</v>
      </c>
      <c r="AX35" s="14">
        <v>0.3906</v>
      </c>
      <c r="AY35" s="14">
        <v>3.7000000000000002E-3</v>
      </c>
      <c r="AZ35" s="14">
        <v>7.5144508670520208E-2</v>
      </c>
      <c r="BA35" s="14">
        <v>1.3826548672566372</v>
      </c>
      <c r="BB35" s="14">
        <v>0.16060020799286887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154</v>
      </c>
      <c r="C36" s="12">
        <v>9.3819999999999997</v>
      </c>
      <c r="D36" s="12">
        <v>154.39091999999999</v>
      </c>
      <c r="E36" s="12">
        <v>1</v>
      </c>
      <c r="F36" s="12">
        <v>3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29</v>
      </c>
      <c r="Q36" s="12">
        <v>0.78</v>
      </c>
      <c r="R36" s="12">
        <v>3.23</v>
      </c>
      <c r="S36" s="12">
        <v>41.58</v>
      </c>
      <c r="T36" s="12">
        <v>92.91</v>
      </c>
      <c r="U36" s="12">
        <v>2</v>
      </c>
      <c r="V36" s="12">
        <v>0</v>
      </c>
      <c r="W36" s="12">
        <v>1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8.5665999999999993</v>
      </c>
      <c r="AK36" s="12">
        <v>0.30109999999999998</v>
      </c>
      <c r="AL36" s="14">
        <v>0.2661</v>
      </c>
      <c r="AM36" s="14">
        <v>9.4000000000000004E-3</v>
      </c>
      <c r="AN36" s="14">
        <v>4.1688999999999998</v>
      </c>
      <c r="AO36" s="14">
        <v>4.5900000000000003E-2</v>
      </c>
      <c r="AP36" s="14">
        <v>0.3246</v>
      </c>
      <c r="AQ36" s="14">
        <v>3.5999999999999999E-3</v>
      </c>
      <c r="AR36" s="14">
        <v>16.195699999999999</v>
      </c>
      <c r="AS36" s="14">
        <v>0.54710000000000003</v>
      </c>
      <c r="AT36" s="14">
        <v>0.26540000000000002</v>
      </c>
      <c r="AU36" s="14">
        <v>8.9999999999999993E-3</v>
      </c>
      <c r="AV36" s="14">
        <v>33.011699999999998</v>
      </c>
      <c r="AW36" s="14">
        <v>0.26829999999999998</v>
      </c>
      <c r="AX36" s="14">
        <v>0.39100000000000001</v>
      </c>
      <c r="AY36" s="14">
        <v>3.2000000000000002E-3</v>
      </c>
      <c r="AZ36" s="14">
        <v>9.2789267747344903E-2</v>
      </c>
      <c r="BA36" s="14">
        <v>1.4732479276563677</v>
      </c>
      <c r="BB36" s="14">
        <v>0.19134673979280922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154</v>
      </c>
      <c r="C37" s="12">
        <v>9.3919999999999995</v>
      </c>
      <c r="D37" s="12">
        <v>154.39133000000001</v>
      </c>
      <c r="E37" s="12">
        <v>1</v>
      </c>
      <c r="F37" s="12">
        <v>3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29</v>
      </c>
      <c r="Q37" s="12">
        <v>0.78</v>
      </c>
      <c r="R37" s="12">
        <v>3.23</v>
      </c>
      <c r="S37" s="12">
        <v>41.46</v>
      </c>
      <c r="T37" s="12">
        <v>93</v>
      </c>
      <c r="U37" s="12">
        <v>2</v>
      </c>
      <c r="V37" s="12">
        <v>0</v>
      </c>
      <c r="W37" s="12">
        <v>1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8.9909999999999997</v>
      </c>
      <c r="AK37" s="12">
        <v>0.23350000000000001</v>
      </c>
      <c r="AL37" s="14">
        <v>0.27860000000000001</v>
      </c>
      <c r="AM37" s="14">
        <v>7.1999999999999998E-3</v>
      </c>
      <c r="AN37" s="14">
        <v>4.2526999999999999</v>
      </c>
      <c r="AO37" s="14">
        <v>0.1111</v>
      </c>
      <c r="AP37" s="14">
        <v>0.33029999999999998</v>
      </c>
      <c r="AQ37" s="14">
        <v>8.6E-3</v>
      </c>
      <c r="AR37" s="14">
        <v>17.069600000000001</v>
      </c>
      <c r="AS37" s="14">
        <v>0.3402</v>
      </c>
      <c r="AT37" s="14">
        <v>0.27910000000000001</v>
      </c>
      <c r="AU37" s="14">
        <v>5.5999999999999999E-3</v>
      </c>
      <c r="AV37" s="14">
        <v>32.626899999999999</v>
      </c>
      <c r="AW37" s="14">
        <v>0.45340000000000003</v>
      </c>
      <c r="AX37" s="14">
        <v>0.3856</v>
      </c>
      <c r="AY37" s="14">
        <v>5.4000000000000003E-3</v>
      </c>
      <c r="AZ37" s="14">
        <v>7.7245425338734477E-2</v>
      </c>
      <c r="BA37" s="14">
        <v>1.3815836617699748</v>
      </c>
      <c r="BB37" s="14">
        <v>0.16022265683767109</v>
      </c>
      <c r="BC37" s="15"/>
      <c r="BD37" s="28"/>
      <c r="BG37" s="30">
        <v>2</v>
      </c>
    </row>
    <row r="38" spans="2:64" ht="13.5" customHeight="1" x14ac:dyDescent="0.2">
      <c r="B38" s="12">
        <v>154</v>
      </c>
      <c r="C38" s="12">
        <v>9.4019999999999992</v>
      </c>
      <c r="D38" s="12">
        <v>154.39175</v>
      </c>
      <c r="E38" s="12">
        <v>1</v>
      </c>
      <c r="F38" s="12">
        <v>3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29</v>
      </c>
      <c r="Q38" s="12">
        <v>0.78</v>
      </c>
      <c r="R38" s="12">
        <v>3.23</v>
      </c>
      <c r="S38" s="12">
        <v>41.33</v>
      </c>
      <c r="T38" s="12">
        <v>93.09</v>
      </c>
      <c r="U38" s="12">
        <v>2</v>
      </c>
      <c r="V38" s="12">
        <v>0</v>
      </c>
      <c r="W38" s="12">
        <v>1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8.1710999999999991</v>
      </c>
      <c r="AK38" s="12">
        <v>0.21659999999999999</v>
      </c>
      <c r="AL38" s="14">
        <v>0.25269999999999998</v>
      </c>
      <c r="AM38" s="14">
        <v>6.7000000000000002E-3</v>
      </c>
      <c r="AN38" s="14">
        <v>4.0941999999999998</v>
      </c>
      <c r="AO38" s="14">
        <v>8.8099999999999998E-2</v>
      </c>
      <c r="AP38" s="14">
        <v>0.31730000000000003</v>
      </c>
      <c r="AQ38" s="14">
        <v>6.7999999999999996E-3</v>
      </c>
      <c r="AR38" s="14">
        <v>15.430400000000001</v>
      </c>
      <c r="AS38" s="14">
        <v>0.49440000000000001</v>
      </c>
      <c r="AT38" s="14">
        <v>0.25180000000000002</v>
      </c>
      <c r="AU38" s="14">
        <v>8.0999999999999996E-3</v>
      </c>
      <c r="AV38" s="14">
        <v>33.032499999999999</v>
      </c>
      <c r="AW38" s="14">
        <v>0.1019</v>
      </c>
      <c r="AX38" s="14">
        <v>0.38950000000000001</v>
      </c>
      <c r="AY38" s="14">
        <v>1.1999999999999999E-3</v>
      </c>
      <c r="AZ38" s="14">
        <v>0.10215053763440857</v>
      </c>
      <c r="BA38" s="14">
        <v>1.5468625893566321</v>
      </c>
      <c r="BB38" s="14">
        <v>0.21472009979728676</v>
      </c>
      <c r="BC38" s="15"/>
      <c r="BD38" s="28"/>
      <c r="BG38" s="30">
        <v>3</v>
      </c>
      <c r="BH38" s="34"/>
    </row>
    <row r="39" spans="2:64" ht="13.5" customHeight="1" x14ac:dyDescent="0.2">
      <c r="B39" s="12">
        <v>154</v>
      </c>
      <c r="C39" s="12">
        <v>9.4109999999999996</v>
      </c>
      <c r="D39" s="12">
        <v>154.39213000000001</v>
      </c>
      <c r="E39" s="12">
        <v>1</v>
      </c>
      <c r="F39" s="12">
        <v>3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29</v>
      </c>
      <c r="Q39" s="12">
        <v>0.78</v>
      </c>
      <c r="R39" s="12">
        <v>3.23</v>
      </c>
      <c r="S39" s="12">
        <v>41.22</v>
      </c>
      <c r="T39" s="12">
        <v>93.17</v>
      </c>
      <c r="U39" s="12">
        <v>2</v>
      </c>
      <c r="V39" s="12">
        <v>0</v>
      </c>
      <c r="W39" s="12">
        <v>1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8.8087</v>
      </c>
      <c r="AK39" s="12">
        <v>0.33929999999999999</v>
      </c>
      <c r="AL39" s="14">
        <v>0.27189999999999998</v>
      </c>
      <c r="AM39" s="14">
        <v>1.0500000000000001E-2</v>
      </c>
      <c r="AN39" s="14">
        <v>4.2229999999999999</v>
      </c>
      <c r="AO39" s="14">
        <v>8.4099999999999994E-2</v>
      </c>
      <c r="AP39" s="14">
        <v>0.3266</v>
      </c>
      <c r="AQ39" s="14">
        <v>6.4999999999999997E-3</v>
      </c>
      <c r="AR39" s="14">
        <v>16.845600000000001</v>
      </c>
      <c r="AS39" s="14">
        <v>0.8135</v>
      </c>
      <c r="AT39" s="14">
        <v>0.27429999999999999</v>
      </c>
      <c r="AU39" s="14">
        <v>1.32E-2</v>
      </c>
      <c r="AV39" s="14">
        <v>32.843200000000003</v>
      </c>
      <c r="AW39" s="14">
        <v>0.68640000000000001</v>
      </c>
      <c r="AX39" s="14">
        <v>0.38650000000000001</v>
      </c>
      <c r="AY39" s="14">
        <v>8.0999999999999996E-3</v>
      </c>
      <c r="AZ39" s="14">
        <v>8.3999439068854306E-2</v>
      </c>
      <c r="BA39" s="14">
        <v>1.4090411957710536</v>
      </c>
      <c r="BB39" s="14">
        <v>0.1697941888619855</v>
      </c>
      <c r="BC39" s="15"/>
      <c r="BD39" s="28"/>
    </row>
    <row r="40" spans="2:64" ht="13.5" customHeight="1" x14ac:dyDescent="0.2">
      <c r="B40" s="12">
        <v>154</v>
      </c>
      <c r="C40" s="12">
        <v>9.42</v>
      </c>
      <c r="D40" s="12">
        <v>154.39250000000001</v>
      </c>
      <c r="E40" s="12">
        <v>1</v>
      </c>
      <c r="F40" s="12">
        <v>3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29</v>
      </c>
      <c r="Q40" s="12">
        <v>0.78</v>
      </c>
      <c r="R40" s="12">
        <v>3.23</v>
      </c>
      <c r="S40" s="12">
        <v>41.11</v>
      </c>
      <c r="T40" s="12">
        <v>93.25</v>
      </c>
      <c r="U40" s="12">
        <v>2</v>
      </c>
      <c r="V40" s="12">
        <v>0</v>
      </c>
      <c r="W40" s="12">
        <v>1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9.0160999999999998</v>
      </c>
      <c r="AK40" s="12">
        <v>0.13719999999999999</v>
      </c>
      <c r="AL40" s="14">
        <v>0.27779999999999999</v>
      </c>
      <c r="AM40" s="14">
        <v>4.1999999999999997E-3</v>
      </c>
      <c r="AN40" s="14">
        <v>4.1665000000000001</v>
      </c>
      <c r="AO40" s="14">
        <v>3.3E-3</v>
      </c>
      <c r="AP40" s="14">
        <v>0.3216</v>
      </c>
      <c r="AQ40" s="14">
        <v>2.9999999999999997E-4</v>
      </c>
      <c r="AR40" s="14">
        <v>17.0915</v>
      </c>
      <c r="AS40" s="14">
        <v>0.21629999999999999</v>
      </c>
      <c r="AT40" s="14">
        <v>0.27779999999999999</v>
      </c>
      <c r="AU40" s="14">
        <v>3.5000000000000001E-3</v>
      </c>
      <c r="AV40" s="14">
        <v>31.6722</v>
      </c>
      <c r="AW40" s="14">
        <v>0.1186</v>
      </c>
      <c r="AX40" s="14">
        <v>0.37190000000000001</v>
      </c>
      <c r="AY40" s="14">
        <v>1.4E-3</v>
      </c>
      <c r="AZ40" s="14">
        <v>7.2530641672674853E-2</v>
      </c>
      <c r="BA40" s="14">
        <v>1.3387329013678906</v>
      </c>
      <c r="BB40" s="14">
        <v>0.14483607818993385</v>
      </c>
      <c r="BC40" s="15"/>
      <c r="BD40" s="28"/>
    </row>
    <row r="41" spans="2:64" ht="13.5" customHeight="1" x14ac:dyDescent="0.2">
      <c r="B41" s="12">
        <v>154</v>
      </c>
      <c r="C41" s="12">
        <v>9.4320000000000004</v>
      </c>
      <c r="D41" s="12">
        <v>154.393</v>
      </c>
      <c r="E41" s="12">
        <v>1</v>
      </c>
      <c r="F41" s="12">
        <v>3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29</v>
      </c>
      <c r="Q41" s="12">
        <v>0.78</v>
      </c>
      <c r="R41" s="12">
        <v>3.23</v>
      </c>
      <c r="S41" s="12">
        <v>40.950000000000003</v>
      </c>
      <c r="T41" s="12">
        <v>93.36</v>
      </c>
      <c r="U41" s="12">
        <v>2</v>
      </c>
      <c r="V41" s="12">
        <v>0</v>
      </c>
      <c r="W41" s="12">
        <v>1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9.4487000000000005</v>
      </c>
      <c r="AK41" s="12">
        <v>0.12139999999999999</v>
      </c>
      <c r="AL41" s="14">
        <v>0.29039999999999999</v>
      </c>
      <c r="AM41" s="14">
        <v>3.7000000000000002E-3</v>
      </c>
      <c r="AN41" s="14">
        <v>4.4244000000000003</v>
      </c>
      <c r="AO41" s="14">
        <v>2.47E-2</v>
      </c>
      <c r="AP41" s="14">
        <v>0.34050000000000002</v>
      </c>
      <c r="AQ41" s="14">
        <v>1.9E-3</v>
      </c>
      <c r="AR41" s="14">
        <v>17.998899999999999</v>
      </c>
      <c r="AS41" s="14">
        <v>0.1225</v>
      </c>
      <c r="AT41" s="14">
        <v>0.2918</v>
      </c>
      <c r="AU41" s="14">
        <v>2E-3</v>
      </c>
      <c r="AV41" s="14">
        <v>33.968499999999999</v>
      </c>
      <c r="AW41" s="14">
        <v>1.8700000000000001E-2</v>
      </c>
      <c r="AX41" s="14">
        <v>0.39779999999999999</v>
      </c>
      <c r="AY41" s="14">
        <v>2.0000000000000001E-4</v>
      </c>
      <c r="AZ41" s="14">
        <v>7.7610727346607025E-2</v>
      </c>
      <c r="BA41" s="14">
        <v>1.3632625085675119</v>
      </c>
      <c r="BB41" s="14">
        <v>0.15371229698375868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154</v>
      </c>
      <c r="C46" s="12">
        <v>9.2479999999999993</v>
      </c>
      <c r="D46" s="12">
        <v>154.38533000000001</v>
      </c>
      <c r="E46" s="12">
        <v>1</v>
      </c>
      <c r="F46" s="12">
        <v>3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29</v>
      </c>
      <c r="Q46" s="12">
        <v>0.78</v>
      </c>
      <c r="R46" s="12">
        <v>3.23</v>
      </c>
      <c r="S46" s="12">
        <v>43.27</v>
      </c>
      <c r="T46" s="12">
        <v>91.74</v>
      </c>
      <c r="U46" s="12">
        <v>2</v>
      </c>
      <c r="V46" s="12">
        <v>0</v>
      </c>
      <c r="W46" s="12">
        <v>1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9.5967000000000002</v>
      </c>
      <c r="AK46" s="12">
        <v>0.12509999999999999</v>
      </c>
      <c r="AL46" s="14">
        <v>0.30680000000000002</v>
      </c>
      <c r="AM46" s="14">
        <v>4.0000000000000001E-3</v>
      </c>
      <c r="AN46" s="14">
        <v>4.1547000000000001</v>
      </c>
      <c r="AO46" s="14">
        <v>5.0599999999999999E-2</v>
      </c>
      <c r="AP46" s="14">
        <v>0.33389999999999997</v>
      </c>
      <c r="AQ46" s="14">
        <v>4.1000000000000003E-3</v>
      </c>
      <c r="AR46" s="14">
        <v>18.0213</v>
      </c>
      <c r="AS46" s="14">
        <v>0.29320000000000002</v>
      </c>
      <c r="AT46" s="14">
        <v>0.30399999999999999</v>
      </c>
      <c r="AU46" s="14">
        <v>4.8999999999999998E-3</v>
      </c>
      <c r="AV46" s="14">
        <v>30.357600000000001</v>
      </c>
      <c r="AW46" s="14">
        <v>0.45550000000000002</v>
      </c>
      <c r="AX46" s="14">
        <v>0.371</v>
      </c>
      <c r="AY46" s="14">
        <v>5.5999999999999999E-3</v>
      </c>
      <c r="AZ46" s="14">
        <v>5.2631578947368453E-2</v>
      </c>
      <c r="BA46" s="14">
        <v>1.2203947368421053</v>
      </c>
      <c r="BB46" s="14">
        <v>9.9259259259259255E-2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154</v>
      </c>
      <c r="C48" s="12">
        <v>9.2590000000000003</v>
      </c>
      <c r="D48" s="12">
        <v>154.38578999999999</v>
      </c>
      <c r="E48" s="12">
        <v>1</v>
      </c>
      <c r="F48" s="12">
        <v>3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29</v>
      </c>
      <c r="Q48" s="12">
        <v>0.78</v>
      </c>
      <c r="R48" s="12">
        <v>3.23</v>
      </c>
      <c r="S48" s="12">
        <v>43.13</v>
      </c>
      <c r="T48" s="12">
        <v>91.84</v>
      </c>
      <c r="U48" s="12">
        <v>2</v>
      </c>
      <c r="V48" s="12">
        <v>0</v>
      </c>
      <c r="W48" s="12">
        <v>1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9.0945</v>
      </c>
      <c r="AK48" s="12">
        <v>0.12230000000000001</v>
      </c>
      <c r="AL48" s="14">
        <v>0.28999999999999998</v>
      </c>
      <c r="AM48" s="14">
        <v>3.8999999999999998E-3</v>
      </c>
      <c r="AN48" s="14">
        <v>3.9157999999999999</v>
      </c>
      <c r="AO48" s="14">
        <v>6.9400000000000003E-2</v>
      </c>
      <c r="AP48" s="14">
        <v>0.31380000000000002</v>
      </c>
      <c r="AQ48" s="14">
        <v>5.5999999999999999E-3</v>
      </c>
      <c r="AR48" s="14">
        <v>16.922999999999998</v>
      </c>
      <c r="AS48" s="14">
        <v>0.35270000000000001</v>
      </c>
      <c r="AT48" s="14">
        <v>0.2848</v>
      </c>
      <c r="AU48" s="14">
        <v>5.8999999999999999E-3</v>
      </c>
      <c r="AV48" s="14">
        <v>28.6645</v>
      </c>
      <c r="AW48" s="14">
        <v>0.65100000000000002</v>
      </c>
      <c r="AX48" s="14">
        <v>0.34939999999999999</v>
      </c>
      <c r="AY48" s="14">
        <v>7.9000000000000008E-3</v>
      </c>
      <c r="AZ48" s="14">
        <v>5.3679131483715267E-2</v>
      </c>
      <c r="BA48" s="14">
        <v>1.2268258426966292</v>
      </c>
      <c r="BB48" s="14">
        <v>0.10186061179438662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154</v>
      </c>
      <c r="C50" s="12">
        <v>9.2040000000000006</v>
      </c>
      <c r="D50" s="12">
        <v>154.3835</v>
      </c>
      <c r="E50" s="12">
        <v>1</v>
      </c>
      <c r="F50" s="12">
        <v>3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29</v>
      </c>
      <c r="Q50" s="12">
        <v>0.78</v>
      </c>
      <c r="R50" s="12">
        <v>3.23</v>
      </c>
      <c r="S50" s="12">
        <v>43.82</v>
      </c>
      <c r="T50" s="12">
        <v>91.37</v>
      </c>
      <c r="U50" s="12">
        <v>2</v>
      </c>
      <c r="V50" s="12">
        <v>0</v>
      </c>
      <c r="W50" s="12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8.0787999999999993</v>
      </c>
      <c r="AK50" s="12">
        <v>1.6799999999999999E-2</v>
      </c>
      <c r="AL50" s="14">
        <v>0.26079999999999998</v>
      </c>
      <c r="AM50" s="14">
        <v>5.0000000000000001E-4</v>
      </c>
      <c r="AN50" s="14">
        <v>3.4571000000000001</v>
      </c>
      <c r="AO50" s="14">
        <v>1.1599999999999999E-2</v>
      </c>
      <c r="AP50" s="14">
        <v>0.28079999999999999</v>
      </c>
      <c r="AQ50" s="14">
        <v>8.9999999999999998E-4</v>
      </c>
      <c r="AR50" s="14">
        <v>15.0129</v>
      </c>
      <c r="AS50" s="14">
        <v>0.1439</v>
      </c>
      <c r="AT50" s="14">
        <v>0.25569999999999998</v>
      </c>
      <c r="AU50" s="14">
        <v>2.5000000000000001E-3</v>
      </c>
      <c r="AV50" s="14">
        <v>25.814900000000002</v>
      </c>
      <c r="AW50" s="14">
        <v>0.16850000000000001</v>
      </c>
      <c r="AX50" s="14">
        <v>0.31879999999999997</v>
      </c>
      <c r="AY50" s="14">
        <v>2.0999999999999999E-3</v>
      </c>
      <c r="AZ50" s="14">
        <v>6.3375583722481629E-2</v>
      </c>
      <c r="BA50" s="14">
        <v>1.2467735627688696</v>
      </c>
      <c r="BB50" s="14">
        <v>0.10983463881636203</v>
      </c>
    </row>
    <row r="51" spans="2:54" ht="13.5" customHeight="1" x14ac:dyDescent="0.2">
      <c r="B51" s="12">
        <v>154</v>
      </c>
      <c r="C51" s="12">
        <v>8.9290000000000003</v>
      </c>
      <c r="D51" s="12">
        <v>154.37204</v>
      </c>
      <c r="E51" s="12">
        <v>1</v>
      </c>
      <c r="F51" s="12">
        <v>3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29</v>
      </c>
      <c r="Q51" s="12">
        <v>0.78</v>
      </c>
      <c r="R51" s="12">
        <v>3.23</v>
      </c>
      <c r="S51" s="12">
        <v>47.27</v>
      </c>
      <c r="T51" s="12">
        <v>89.1</v>
      </c>
      <c r="U51" s="12">
        <v>2</v>
      </c>
      <c r="V51" s="12">
        <v>0</v>
      </c>
      <c r="W51" s="12">
        <v>1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20.706000000000003</v>
      </c>
      <c r="AK51" s="38">
        <v>2.1499999999999998E-2</v>
      </c>
      <c r="AL51" s="38">
        <v>0.71300000000000008</v>
      </c>
      <c r="AM51" s="38">
        <v>5.0000000000000001E-4</v>
      </c>
      <c r="AN51" s="38">
        <v>8.1169999999999991</v>
      </c>
      <c r="AO51" s="38">
        <v>6.4999999999999997E-3</v>
      </c>
      <c r="AP51" s="38">
        <v>0.70400000000000007</v>
      </c>
      <c r="AQ51" s="38">
        <v>5.0000000000000001E-4</v>
      </c>
      <c r="AR51" s="38">
        <v>38.8872</v>
      </c>
      <c r="AS51" s="38">
        <v>3.1300000000000001E-2</v>
      </c>
      <c r="AT51" s="38">
        <v>0.70860000000000001</v>
      </c>
      <c r="AU51" s="38">
        <v>5.9999999999999995E-4</v>
      </c>
      <c r="AV51" s="38">
        <v>53.177300000000002</v>
      </c>
      <c r="AW51" s="38">
        <v>0.16220000000000001</v>
      </c>
      <c r="AX51" s="38">
        <v>0.68110000000000004</v>
      </c>
      <c r="AY51" s="38">
        <v>2.0999999999999999E-3</v>
      </c>
      <c r="AZ51" s="14">
        <v>-1.6533102303082834E-2</v>
      </c>
      <c r="BA51" s="14">
        <v>0.96119108100479822</v>
      </c>
      <c r="BB51" s="14">
        <v>-1.9788443548967381E-2</v>
      </c>
    </row>
    <row r="52" spans="2:54" ht="13.5" customHeight="1" x14ac:dyDescent="0.2">
      <c r="B52" s="12">
        <v>154</v>
      </c>
      <c r="C52" s="12">
        <v>8.9090000000000007</v>
      </c>
      <c r="D52" s="12">
        <v>154.37120999999999</v>
      </c>
      <c r="E52" s="12">
        <v>1</v>
      </c>
      <c r="F52" s="12">
        <v>3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29</v>
      </c>
      <c r="Q52" s="12">
        <v>0.78</v>
      </c>
      <c r="R52" s="12">
        <v>3.23</v>
      </c>
      <c r="S52" s="12">
        <v>47.53</v>
      </c>
      <c r="T52" s="12">
        <v>88.94</v>
      </c>
      <c r="U52" s="12">
        <v>2</v>
      </c>
      <c r="V52" s="12">
        <v>0</v>
      </c>
      <c r="W52" s="12">
        <v>1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28.824100000000001</v>
      </c>
      <c r="AK52" s="12">
        <v>3.1399999999999997E-2</v>
      </c>
      <c r="AL52" s="14">
        <v>0.99709999999999999</v>
      </c>
      <c r="AM52" s="14">
        <v>1.1000000000000001E-3</v>
      </c>
      <c r="AN52" s="14">
        <v>11.4407</v>
      </c>
      <c r="AO52" s="14">
        <v>1.8100000000000002E-2</v>
      </c>
      <c r="AP52" s="14">
        <v>0.99690000000000001</v>
      </c>
      <c r="AQ52" s="14">
        <v>1.6000000000000001E-3</v>
      </c>
      <c r="AR52" s="14">
        <v>54.440100000000001</v>
      </c>
      <c r="AS52" s="14">
        <v>4.9299999999999997E-2</v>
      </c>
      <c r="AT52" s="14">
        <v>0.99709999999999999</v>
      </c>
      <c r="AU52" s="14">
        <v>8.9999999999999998E-4</v>
      </c>
      <c r="AV52" s="14">
        <v>77.633899999999997</v>
      </c>
      <c r="AW52" s="14">
        <v>8.3000000000000001E-3</v>
      </c>
      <c r="AX52" s="14">
        <v>0.99690000000000001</v>
      </c>
      <c r="AY52" s="14">
        <v>1E-4</v>
      </c>
      <c r="AZ52" s="38">
        <v>0.74312093458741313</v>
      </c>
      <c r="BA52" s="38">
        <v>1.4260425678865394</v>
      </c>
      <c r="BB52" s="38">
        <v>0.17561215682117595</v>
      </c>
    </row>
    <row r="53" spans="2:54" ht="13.5" customHeight="1" x14ac:dyDescent="0.2">
      <c r="B53" s="12">
        <v>154</v>
      </c>
      <c r="C53" s="12">
        <v>9.1910000000000007</v>
      </c>
      <c r="D53" s="12">
        <v>154.38296</v>
      </c>
      <c r="E53" s="12">
        <v>1</v>
      </c>
      <c r="F53" s="12">
        <v>3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29</v>
      </c>
      <c r="Q53" s="12">
        <v>0.78</v>
      </c>
      <c r="R53" s="12">
        <v>3.23</v>
      </c>
      <c r="S53" s="12">
        <v>43.98</v>
      </c>
      <c r="T53" s="12">
        <v>91.26</v>
      </c>
      <c r="U53" s="12">
        <v>2</v>
      </c>
      <c r="V53" s="12">
        <v>0</v>
      </c>
      <c r="W53" s="12">
        <v>1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31.051100000000002</v>
      </c>
      <c r="AK53" s="12">
        <v>1.1000000000000001E-3</v>
      </c>
      <c r="AL53" s="14">
        <v>1.0052000000000001</v>
      </c>
      <c r="AM53" s="14">
        <v>0</v>
      </c>
      <c r="AN53" s="14">
        <v>12.3362</v>
      </c>
      <c r="AO53" s="14">
        <v>5.0000000000000001E-4</v>
      </c>
      <c r="AP53" s="14">
        <v>1.0049999999999999</v>
      </c>
      <c r="AQ53" s="14">
        <v>0</v>
      </c>
      <c r="AR53" s="14">
        <v>58.849800000000002</v>
      </c>
      <c r="AS53" s="14">
        <v>2.8899999999999999E-2</v>
      </c>
      <c r="AT53" s="14">
        <v>1.0052000000000001</v>
      </c>
      <c r="AU53" s="14">
        <v>5.0000000000000001E-4</v>
      </c>
      <c r="AV53" s="14">
        <v>81.130399999999995</v>
      </c>
      <c r="AW53" s="14">
        <v>0.17180000000000001</v>
      </c>
      <c r="AX53" s="14">
        <v>1.0049999999999999</v>
      </c>
      <c r="AY53" s="14">
        <v>2.0999999999999999E-3</v>
      </c>
      <c r="AZ53" s="38">
        <v>0.73602976892280225</v>
      </c>
      <c r="BA53" s="38">
        <v>1.3786011167412633</v>
      </c>
      <c r="BB53" s="38">
        <v>0.15916965399392194</v>
      </c>
    </row>
    <row r="54" spans="2:54" ht="13.5" customHeight="1" x14ac:dyDescent="0.2">
      <c r="B54" s="12">
        <v>154</v>
      </c>
      <c r="C54" s="12">
        <v>9.4580000000000002</v>
      </c>
      <c r="D54" s="12">
        <v>154.39408</v>
      </c>
      <c r="E54" s="12">
        <v>1</v>
      </c>
      <c r="F54" s="12">
        <v>3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29</v>
      </c>
      <c r="Q54" s="12">
        <v>0.78</v>
      </c>
      <c r="R54" s="12">
        <v>3.23</v>
      </c>
      <c r="S54" s="12">
        <v>40.630000000000003</v>
      </c>
      <c r="T54" s="12">
        <v>93.6</v>
      </c>
      <c r="U54" s="12">
        <v>2</v>
      </c>
      <c r="V54" s="12">
        <v>0</v>
      </c>
      <c r="W54" s="12">
        <v>1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33.123600000000003</v>
      </c>
      <c r="AK54" s="12">
        <v>8.5000000000000006E-3</v>
      </c>
      <c r="AL54" s="14">
        <v>1.0124</v>
      </c>
      <c r="AM54" s="14">
        <v>2.9999999999999997E-4</v>
      </c>
      <c r="AN54" s="14">
        <v>13.231199999999999</v>
      </c>
      <c r="AO54" s="14">
        <v>8.9999999999999998E-4</v>
      </c>
      <c r="AP54" s="14">
        <v>1.0123</v>
      </c>
      <c r="AQ54" s="14">
        <v>1E-4</v>
      </c>
      <c r="AR54" s="14">
        <v>62.781199999999998</v>
      </c>
      <c r="AS54" s="14">
        <v>8.8000000000000005E-3</v>
      </c>
      <c r="AT54" s="14">
        <v>1.0124</v>
      </c>
      <c r="AU54" s="14">
        <v>1E-4</v>
      </c>
      <c r="AV54" s="14">
        <v>86.9482</v>
      </c>
      <c r="AW54" s="14">
        <v>5.7500000000000002E-2</v>
      </c>
      <c r="AX54" s="14">
        <v>1.0123</v>
      </c>
      <c r="AY54" s="14">
        <v>6.9999999999999999E-4</v>
      </c>
      <c r="AZ54" s="38">
        <v>0.73584988530576145</v>
      </c>
      <c r="BA54" s="38">
        <v>1.3849400776028493</v>
      </c>
      <c r="BB54" s="38">
        <v>0.16140450706407694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BF68-0C3D-4C4C-99A3-1D8DCBEE7146}">
  <sheetPr codeName="Sheet15"/>
  <dimension ref="A1:BT54"/>
  <sheetViews>
    <sheetView workbookViewId="0">
      <selection activeCell="E43" sqref="E43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157</v>
      </c>
      <c r="C10" s="12">
        <v>9.0229999999999997</v>
      </c>
      <c r="D10" s="12">
        <v>157.37595999999999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31.5</v>
      </c>
      <c r="Q10" s="12">
        <v>0.87</v>
      </c>
      <c r="R10" s="12">
        <v>3.75</v>
      </c>
      <c r="S10" s="12">
        <v>46.06</v>
      </c>
      <c r="T10" s="12">
        <v>89.37</v>
      </c>
      <c r="U10" s="12">
        <v>2</v>
      </c>
      <c r="V10" s="12">
        <v>0</v>
      </c>
      <c r="W10" s="12">
        <v>1</v>
      </c>
      <c r="X10" s="12">
        <v>0</v>
      </c>
      <c r="Y10" s="12">
        <v>0</v>
      </c>
      <c r="Z10" s="12">
        <v>1</v>
      </c>
      <c r="AA10" s="12">
        <v>45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5.5909000000000004</v>
      </c>
      <c r="AK10" s="12">
        <v>8.6800000000000002E-2</v>
      </c>
      <c r="AL10" s="14">
        <v>0.1903</v>
      </c>
      <c r="AM10" s="14">
        <v>3.0000000000000001E-3</v>
      </c>
      <c r="AN10" s="14">
        <v>2.9817999999999998</v>
      </c>
      <c r="AO10" s="14">
        <v>8.3699999999999997E-2</v>
      </c>
      <c r="AP10" s="14">
        <v>0.25040000000000001</v>
      </c>
      <c r="AQ10" s="14">
        <v>7.0000000000000001E-3</v>
      </c>
      <c r="AR10" s="14">
        <v>10.551399999999999</v>
      </c>
      <c r="AS10" s="14">
        <v>0.39200000000000002</v>
      </c>
      <c r="AT10" s="14">
        <v>0.19009999999999999</v>
      </c>
      <c r="AU10" s="14">
        <v>7.1000000000000004E-3</v>
      </c>
      <c r="AV10" s="14">
        <v>24.408799999999999</v>
      </c>
      <c r="AW10" s="14">
        <v>0.76339999999999997</v>
      </c>
      <c r="AX10" s="14">
        <v>0.30659999999999998</v>
      </c>
      <c r="AY10" s="14">
        <v>9.5999999999999992E-3</v>
      </c>
      <c r="AZ10" s="14">
        <v>0.10089766606822258</v>
      </c>
      <c r="BA10" s="14">
        <v>1.6128353498158863</v>
      </c>
      <c r="BB10" s="14">
        <v>0.23454801691161667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0.18875937499999998</v>
      </c>
      <c r="BH10" s="16">
        <f>DSTDEV(PlotSort,"PhxRed",$BG$35:$BG$38)/SQRT($BF10)</f>
        <v>3.4525738655448272E-3</v>
      </c>
      <c r="BI10" s="16">
        <f>DAVERAGE(PlotSort,"PhxRedEdge",$BG$35:$BG$38)</f>
        <v>0.25682500000000003</v>
      </c>
      <c r="BJ10" s="16">
        <f>DSTDEV(PlotSort,"PhxRedEdge",$BG$35:$BG$38)/SQRT($BF10)</f>
        <v>1.6851289262866168E-3</v>
      </c>
      <c r="BK10" s="16">
        <f>DAVERAGE(PlotSort,"TMRed",$BG$35:$BG$38)</f>
        <v>0.18725937500000001</v>
      </c>
      <c r="BL10" s="16">
        <f>DSTDEV(PlotSort,"TMRed",$BG$35:$BG$38)/SQRT($BF10)</f>
        <v>3.2419734337393144E-3</v>
      </c>
      <c r="BM10" s="16">
        <f>DAVERAGE(PlotSort,"TMNIR",$BG$35:$BG$38)</f>
        <v>0.31331249999999999</v>
      </c>
      <c r="BN10" s="16">
        <f>DSTDEV(PlotSort,"TMNIR",$BG$35:$BG$38)/SQRT($BF10)</f>
        <v>1.9272603449653569E-3</v>
      </c>
      <c r="BO10" s="16">
        <f>DAVERAGE(PlotSort,"NRR",$BG$35:$BG$38)</f>
        <v>9.9091750449893851E-2</v>
      </c>
      <c r="BP10" s="16">
        <f>DSTDEV(PlotSort,"NRR",$BG$35:$BG$38)/SQRT($BF10)</f>
        <v>3.198888760016561E-3</v>
      </c>
      <c r="BQ10" s="16">
        <f>DAVERAGE(PlotSort,"rvi",$BG$35:$BG$38)</f>
        <v>1.6926726622182628</v>
      </c>
      <c r="BR10" s="16">
        <f>DSTDEV(PlotSort,"rvi",$BG$35:$BG$38)/SQRT($BF10)</f>
        <v>3.4368112897621809E-2</v>
      </c>
      <c r="BS10" s="17">
        <f>DAVERAGE(PlotSort,"ndvi",$BG$35:$BG$38)</f>
        <v>0.25316915265756557</v>
      </c>
      <c r="BT10" s="16">
        <f>DSTDEV(PlotSort,"ndvi",$BG$35:$BG$38)/SQRT($BF10)</f>
        <v>9.1830115071319697E-3</v>
      </c>
    </row>
    <row r="11" spans="1:72" ht="13.5" customHeight="1" x14ac:dyDescent="0.2">
      <c r="B11" s="12">
        <v>157</v>
      </c>
      <c r="C11" s="12">
        <v>9.0139999999999993</v>
      </c>
      <c r="D11" s="12">
        <v>157.37558000000001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31.5</v>
      </c>
      <c r="Q11" s="12">
        <v>0.87</v>
      </c>
      <c r="R11" s="12">
        <v>3.75</v>
      </c>
      <c r="S11" s="12">
        <v>46.17</v>
      </c>
      <c r="T11" s="12">
        <v>89.29</v>
      </c>
      <c r="U11" s="12">
        <v>2</v>
      </c>
      <c r="V11" s="12">
        <v>0</v>
      </c>
      <c r="W11" s="12">
        <v>1</v>
      </c>
      <c r="X11" s="12">
        <v>0</v>
      </c>
      <c r="Y11" s="12">
        <v>0</v>
      </c>
      <c r="Z11" s="12">
        <v>1</v>
      </c>
      <c r="AA11" s="12">
        <v>45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5.5824999999999996</v>
      </c>
      <c r="AK11" s="12">
        <v>0.16700000000000001</v>
      </c>
      <c r="AL11" s="14">
        <v>0.1905</v>
      </c>
      <c r="AM11" s="14">
        <v>5.7000000000000002E-3</v>
      </c>
      <c r="AN11" s="14">
        <v>2.9500999999999999</v>
      </c>
      <c r="AO11" s="14">
        <v>6.7999999999999996E-3</v>
      </c>
      <c r="AP11" s="14">
        <v>0.24829999999999999</v>
      </c>
      <c r="AQ11" s="14">
        <v>5.9999999999999995E-4</v>
      </c>
      <c r="AR11" s="14">
        <v>10.394500000000001</v>
      </c>
      <c r="AS11" s="14">
        <v>0.33260000000000001</v>
      </c>
      <c r="AT11" s="14">
        <v>0.18770000000000001</v>
      </c>
      <c r="AU11" s="14">
        <v>6.0000000000000001E-3</v>
      </c>
      <c r="AV11" s="14">
        <v>23.271000000000001</v>
      </c>
      <c r="AW11" s="14">
        <v>0.44929999999999998</v>
      </c>
      <c r="AX11" s="14">
        <v>0.2928</v>
      </c>
      <c r="AY11" s="14">
        <v>5.7000000000000002E-3</v>
      </c>
      <c r="AZ11" s="14">
        <v>8.2239881722417321E-2</v>
      </c>
      <c r="BA11" s="14">
        <v>1.5599360681939265</v>
      </c>
      <c r="BB11" s="14">
        <v>0.21873048907388135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0.18747499999999997</v>
      </c>
      <c r="BH11" s="16">
        <f>DSTDEV(PlotSort,"PhxRed",$BG$31:$BG$32)/SQRT($BF11)</f>
        <v>4.7118600361216161E-3</v>
      </c>
      <c r="BI11" s="16">
        <f>DAVERAGE(PlotSort,"PhxRedEdge",$BG$31:$BG$32)</f>
        <v>0.25617499999999993</v>
      </c>
      <c r="BJ11" s="16">
        <f>DSTDEV(PlotSort,"PhxRedEdge",$BG$31:$BG$32)/SQRT($BF11)</f>
        <v>2.2342131351626529E-3</v>
      </c>
      <c r="BK11" s="16">
        <f>DAVERAGE(PlotSort,"TMRed",$BG$31:$BG$32)</f>
        <v>0.18607499999999999</v>
      </c>
      <c r="BL11" s="16">
        <f>DSTDEV(PlotSort,"TMRed",$BG$31:$BG$32)/SQRT($BF11)</f>
        <v>4.5208913206726542E-3</v>
      </c>
      <c r="BM11" s="16">
        <f>DAVERAGE(PlotSort,"TMNIR",$BG$31:$BG$32)</f>
        <v>0.31172500000000003</v>
      </c>
      <c r="BN11" s="16">
        <f>DSTDEV(PlotSort,"TMNIR",$BG$31:$BG$32)/SQRT($BF11)</f>
        <v>2.9301521575963718E-3</v>
      </c>
      <c r="BO11" s="16">
        <f>DAVERAGE(PlotSort,"NRR",$BG$31:$BG$32)</f>
        <v>9.7748715744776643E-2</v>
      </c>
      <c r="BP11" s="16">
        <f>DSTDEV(PlotSort,"NRR",$BG$31:$BG$32)/SQRT($BF11)</f>
        <v>4.1226830522665394E-3</v>
      </c>
      <c r="BQ11" s="16">
        <f>DAVERAGE(PlotSort,"rvi",$BG$31:$BG$32)</f>
        <v>1.6914594559388114</v>
      </c>
      <c r="BR11" s="16">
        <f>DSTDEV(PlotSort,"rvi",$BG$31:$BG$32)/SQRT($BF11)</f>
        <v>4.7715841063667087E-2</v>
      </c>
      <c r="BS11" s="17">
        <f>DAVERAGE(PlotSort,"ndvi",$BG$31:$BG$32)</f>
        <v>0.25342352638997329</v>
      </c>
      <c r="BT11" s="16">
        <f>DSTDEV(PlotSort,"ndvi",$BG$31:$BG$32)/SQRT($BF11)</f>
        <v>1.3142584999905282E-2</v>
      </c>
    </row>
    <row r="12" spans="1:72" ht="13.5" customHeight="1" x14ac:dyDescent="0.2">
      <c r="B12" s="12">
        <v>157</v>
      </c>
      <c r="C12" s="12">
        <v>9.0060000000000002</v>
      </c>
      <c r="D12" s="12">
        <v>157.37524999999999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31.5</v>
      </c>
      <c r="Q12" s="12">
        <v>0.87</v>
      </c>
      <c r="R12" s="12">
        <v>3.75</v>
      </c>
      <c r="S12" s="12">
        <v>46.27</v>
      </c>
      <c r="T12" s="12">
        <v>89.23</v>
      </c>
      <c r="U12" s="12">
        <v>2</v>
      </c>
      <c r="V12" s="12">
        <v>0</v>
      </c>
      <c r="W12" s="12">
        <v>1</v>
      </c>
      <c r="X12" s="12">
        <v>0</v>
      </c>
      <c r="Y12" s="12">
        <v>0</v>
      </c>
      <c r="Z12" s="12">
        <v>1</v>
      </c>
      <c r="AA12" s="12">
        <v>45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4.6706000000000003</v>
      </c>
      <c r="AK12" s="12">
        <v>0.44390000000000002</v>
      </c>
      <c r="AL12" s="14">
        <v>0.15970000000000001</v>
      </c>
      <c r="AM12" s="14">
        <v>1.52E-2</v>
      </c>
      <c r="AN12" s="14">
        <v>2.9188000000000001</v>
      </c>
      <c r="AO12" s="14">
        <v>5.9700000000000003E-2</v>
      </c>
      <c r="AP12" s="14">
        <v>0.2462</v>
      </c>
      <c r="AQ12" s="14">
        <v>5.0000000000000001E-3</v>
      </c>
      <c r="AR12" s="14">
        <v>8.8460999999999999</v>
      </c>
      <c r="AS12" s="14">
        <v>0.73129999999999995</v>
      </c>
      <c r="AT12" s="14">
        <v>0.16009999999999999</v>
      </c>
      <c r="AU12" s="14">
        <v>1.32E-2</v>
      </c>
      <c r="AV12" s="14">
        <v>25.1493</v>
      </c>
      <c r="AW12" s="14">
        <v>0.81330000000000002</v>
      </c>
      <c r="AX12" s="14">
        <v>0.31680000000000003</v>
      </c>
      <c r="AY12" s="14">
        <v>1.0200000000000001E-2</v>
      </c>
      <c r="AZ12" s="14">
        <v>0.12539964476021317</v>
      </c>
      <c r="BA12" s="14">
        <v>1.9787632729544038</v>
      </c>
      <c r="BB12" s="14">
        <v>0.32858041518137981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0.19004374999999998</v>
      </c>
      <c r="BH12" s="16">
        <f>DSTDEV(PlotSort,"PhxRed",$BH$31:$BH$32)/SQRT($BF12)</f>
        <v>5.7452296788292169E-3</v>
      </c>
      <c r="BI12" s="16">
        <f>DAVERAGE(PlotSort,"PhxRedEdge",$BH$31:$BH$32)</f>
        <v>0.25747500000000001</v>
      </c>
      <c r="BJ12" s="16">
        <f>DSTDEV(PlotSort,"PhxRedEdge",$BH$31:$BH$32)/SQRT($BF12)</f>
        <v>2.8559367990205948E-3</v>
      </c>
      <c r="BK12" s="16">
        <f>DAVERAGE(PlotSort,"TMRed",$BH$31:$BH$32)</f>
        <v>0.18844375000000002</v>
      </c>
      <c r="BL12" s="16">
        <f>DSTDEV(PlotSort,"TMRed",$BH$31:$BH$32)/SQRT($BF12)</f>
        <v>5.3148688346153728E-3</v>
      </c>
      <c r="BM12" s="16">
        <f>DAVERAGE(PlotSort,"TMNIR",$BH$31:$BH$32)</f>
        <v>0.31490000000000001</v>
      </c>
      <c r="BN12" s="16">
        <f>DSTDEV(PlotSort,"TMNIR",$BH$31:$BH$32)/SQRT($BF12)</f>
        <v>2.8896078165268962E-3</v>
      </c>
      <c r="BO12" s="16">
        <f>DAVERAGE(PlotSort,"NRR",$BH$31:$BH$32)</f>
        <v>0.10043478515501103</v>
      </c>
      <c r="BP12" s="16">
        <f>DSTDEV(PlotSort,"NRR",$BH$31:$BH$32)/SQRT($BF12)</f>
        <v>5.5087131644483379E-3</v>
      </c>
      <c r="BQ12" s="16">
        <f>DAVERAGE(PlotSort,"rvi",$BH$31:$BH$32)</f>
        <v>1.6938858684977136</v>
      </c>
      <c r="BR12" s="16">
        <f>DSTDEV(PlotSort,"rvi",$BH$31:$BH$32)/SQRT($BF12)</f>
        <v>5.6704758782588502E-2</v>
      </c>
      <c r="BS12" s="17">
        <f>DAVERAGE(PlotSort,"ndvi",$BH$31:$BH$32)</f>
        <v>0.25291477892515785</v>
      </c>
      <c r="BT12" s="16">
        <f>DSTDEV(PlotSort,"ndvi",$BH$31:$BH$32)/SQRT($BF12)</f>
        <v>1.4811739892251586E-2</v>
      </c>
    </row>
    <row r="13" spans="1:72" ht="13.5" customHeight="1" x14ac:dyDescent="0.2">
      <c r="B13" s="12">
        <v>157</v>
      </c>
      <c r="C13" s="12">
        <v>8.9990000000000006</v>
      </c>
      <c r="D13" s="12">
        <v>157.37495999999999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31.5</v>
      </c>
      <c r="Q13" s="12">
        <v>0.87</v>
      </c>
      <c r="R13" s="12">
        <v>3.75</v>
      </c>
      <c r="S13" s="12">
        <v>46.36</v>
      </c>
      <c r="T13" s="12">
        <v>89.17</v>
      </c>
      <c r="U13" s="12">
        <v>2</v>
      </c>
      <c r="V13" s="12">
        <v>0</v>
      </c>
      <c r="W13" s="12">
        <v>1</v>
      </c>
      <c r="X13" s="12">
        <v>0</v>
      </c>
      <c r="Y13" s="12">
        <v>0</v>
      </c>
      <c r="Z13" s="12">
        <v>1</v>
      </c>
      <c r="AA13" s="12">
        <v>45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5.4272</v>
      </c>
      <c r="AK13" s="12">
        <v>0.159</v>
      </c>
      <c r="AL13" s="14">
        <v>0.18590000000000001</v>
      </c>
      <c r="AM13" s="14">
        <v>5.4000000000000003E-3</v>
      </c>
      <c r="AN13" s="14">
        <v>2.9676</v>
      </c>
      <c r="AO13" s="14">
        <v>0.14580000000000001</v>
      </c>
      <c r="AP13" s="14">
        <v>0.25080000000000002</v>
      </c>
      <c r="AQ13" s="14">
        <v>1.23E-2</v>
      </c>
      <c r="AR13" s="14">
        <v>10.2341</v>
      </c>
      <c r="AS13" s="14">
        <v>0.2213</v>
      </c>
      <c r="AT13" s="14">
        <v>0.18559999999999999</v>
      </c>
      <c r="AU13" s="14">
        <v>4.0000000000000001E-3</v>
      </c>
      <c r="AV13" s="14">
        <v>24.0989</v>
      </c>
      <c r="AW13" s="14">
        <v>1.0690999999999999</v>
      </c>
      <c r="AX13" s="14">
        <v>0.30399999999999999</v>
      </c>
      <c r="AY13" s="14">
        <v>1.35E-2</v>
      </c>
      <c r="AZ13" s="14">
        <v>9.5890410958904063E-2</v>
      </c>
      <c r="BA13" s="14">
        <v>1.6379310344827587</v>
      </c>
      <c r="BB13" s="14">
        <v>0.24183006535947715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0.21023750000000002</v>
      </c>
      <c r="BH13" s="16">
        <f>DSTDEV(PlotSort,"PhxRed",$BJ$35:$BJ$36)/SQRT($BF13)</f>
        <v>4.0802195975566955E-3</v>
      </c>
      <c r="BI13" s="16">
        <f>DAVERAGE(PlotSort,"PhxRedEdge",$BJ$35:$BJ$36)</f>
        <v>0.26234999999999997</v>
      </c>
      <c r="BJ13" s="16">
        <f>DSTDEV(PlotSort,"PhxRedEdge",$BJ$35:$BJ$36)/SQRT($BF13)</f>
        <v>2.7157608773338542E-3</v>
      </c>
      <c r="BK13" s="16">
        <f>DAVERAGE(PlotSort,"TMRed",$BJ$35:$BJ$36)</f>
        <v>0.20805000000000001</v>
      </c>
      <c r="BL13" s="16">
        <f>DSTDEV(PlotSort,"TMRed",$BJ$35:$BJ$36)/SQRT($BF13)</f>
        <v>3.8305165634490014E-3</v>
      </c>
      <c r="BM13" s="16">
        <f>DAVERAGE(PlotSort,"TMNIR",$BJ$35:$BJ$36)</f>
        <v>0.30682500000000001</v>
      </c>
      <c r="BN13" s="16">
        <f>DSTDEV(PlotSort,"TMNIR",$BJ$35:$BJ$36)/SQRT($BF13)</f>
        <v>2.5482311792412262E-3</v>
      </c>
      <c r="BO13" s="16">
        <f>DAVERAGE(PlotSort,"NRR",$BJ$35:$BJ$36)</f>
        <v>7.8198269587253094E-2</v>
      </c>
      <c r="BP13" s="16">
        <f>DSTDEV(PlotSort,"NRR",$BJ$35:$BJ$36)/SQRT($BF13)</f>
        <v>3.7240095184446795E-3</v>
      </c>
      <c r="BQ13" s="16">
        <f>DAVERAGE(PlotSort,"rvi",$BJ$35:$BJ$36)</f>
        <v>1.4779258126416432</v>
      </c>
      <c r="BR13" s="16">
        <f>DSTDEV(PlotSort,"rvi",$BJ$35:$BJ$36)/SQRT($BF13)</f>
        <v>2.7502374295854917E-2</v>
      </c>
      <c r="BS13" s="17">
        <f>DAVERAGE(PlotSort,"ndvi",$BJ$35:$BJ$36)</f>
        <v>0.19218396357729373</v>
      </c>
      <c r="BT13" s="16">
        <f>DSTDEV(PlotSort,"ndvi",$BJ$35:$BJ$36)/SQRT($BF13)</f>
        <v>8.877535965439904E-3</v>
      </c>
    </row>
    <row r="14" spans="1:72" ht="13.5" customHeight="1" x14ac:dyDescent="0.2">
      <c r="B14" s="12">
        <v>157</v>
      </c>
      <c r="C14" s="12">
        <v>8.9909999999999997</v>
      </c>
      <c r="D14" s="12">
        <v>157.37463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31.5</v>
      </c>
      <c r="Q14" s="12">
        <v>0.87</v>
      </c>
      <c r="R14" s="12">
        <v>3.75</v>
      </c>
      <c r="S14" s="12">
        <v>46.46</v>
      </c>
      <c r="T14" s="12">
        <v>89.11</v>
      </c>
      <c r="U14" s="12">
        <v>2</v>
      </c>
      <c r="V14" s="12">
        <v>0</v>
      </c>
      <c r="W14" s="12">
        <v>1</v>
      </c>
      <c r="X14" s="12">
        <v>0</v>
      </c>
      <c r="Y14" s="12">
        <v>0</v>
      </c>
      <c r="Z14" s="12">
        <v>1</v>
      </c>
      <c r="AA14" s="12">
        <v>45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4.9127000000000001</v>
      </c>
      <c r="AK14" s="12">
        <v>3.3300000000000003E-2</v>
      </c>
      <c r="AL14" s="14">
        <v>0.1686</v>
      </c>
      <c r="AM14" s="14">
        <v>1.1000000000000001E-3</v>
      </c>
      <c r="AN14" s="14">
        <v>2.9228000000000001</v>
      </c>
      <c r="AO14" s="14">
        <v>1.14E-2</v>
      </c>
      <c r="AP14" s="14">
        <v>0.2475</v>
      </c>
      <c r="AQ14" s="14">
        <v>1E-3</v>
      </c>
      <c r="AR14" s="14">
        <v>9.2667999999999999</v>
      </c>
      <c r="AS14" s="14">
        <v>7.2900000000000006E-2</v>
      </c>
      <c r="AT14" s="14">
        <v>0.16839999999999999</v>
      </c>
      <c r="AU14" s="14">
        <v>1.2999999999999999E-3</v>
      </c>
      <c r="AV14" s="14">
        <v>24.853899999999999</v>
      </c>
      <c r="AW14" s="14">
        <v>5.62E-2</v>
      </c>
      <c r="AX14" s="14">
        <v>0.31390000000000001</v>
      </c>
      <c r="AY14" s="14">
        <v>6.9999999999999999E-4</v>
      </c>
      <c r="AZ14" s="14">
        <v>0.11827573922337017</v>
      </c>
      <c r="BA14" s="14">
        <v>1.8640142517814728</v>
      </c>
      <c r="BB14" s="14">
        <v>0.3016794526228489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0.19168750000000001</v>
      </c>
      <c r="BH14" s="16">
        <f>DSTDEV(PlotSort,"PhxRed",$BK$35:$BK$36)/SQRT($BF14)</f>
        <v>2.6020104406657041E-3</v>
      </c>
      <c r="BI14" s="16">
        <f>DAVERAGE(PlotSort,"PhxRedEdge",$BK$35:$BK$36)</f>
        <v>0.25730624999999996</v>
      </c>
      <c r="BJ14" s="16">
        <f>DSTDEV(PlotSort,"PhxRedEdge",$BK$35:$BK$36)/SQRT($BF14)</f>
        <v>2.142498055230545E-3</v>
      </c>
      <c r="BK14" s="16">
        <f>DAVERAGE(PlotSort,"TMRed",$BK$35:$BK$36)</f>
        <v>0.18947499999999995</v>
      </c>
      <c r="BL14" s="16">
        <f>DSTDEV(PlotSort,"TMRed",$BK$35:$BK$36)/SQRT($BF14)</f>
        <v>2.5105311522995825E-3</v>
      </c>
      <c r="BM14" s="16">
        <f>DAVERAGE(PlotSort,"TMNIR",$BK$35:$BK$36)</f>
        <v>0.31252500000000005</v>
      </c>
      <c r="BN14" s="16">
        <f>DSTDEV(PlotSort,"TMNIR",$BK$35:$BK$36)/SQRT($BF14)</f>
        <v>2.4243968322038363E-3</v>
      </c>
      <c r="BO14" s="16">
        <f>DAVERAGE(PlotSort,"NRR",$BK$35:$BK$36)</f>
        <v>9.6941470483223519E-2</v>
      </c>
      <c r="BP14" s="16">
        <f>DSTDEV(PlotSort,"NRR",$BK$35:$BK$36)/SQRT($BF14)</f>
        <v>1.7838363203589573E-3</v>
      </c>
      <c r="BQ14" s="16">
        <f>DAVERAGE(PlotSort,"rvi",$BK$35:$BK$36)</f>
        <v>1.6530374733877558</v>
      </c>
      <c r="BR14" s="16">
        <f>DSTDEV(PlotSort,"rvi",$BK$35:$BK$36)/SQRT($BF14)</f>
        <v>1.8188130351969641E-2</v>
      </c>
      <c r="BS14" s="17">
        <f>DAVERAGE(PlotSort,"ndvi",$BK$35:$BK$36)</f>
        <v>0.2454930903064573</v>
      </c>
      <c r="BT14" s="16">
        <f>DSTDEV(PlotSort,"ndvi",$BK$35:$BK$36)/SQRT($BF14)</f>
        <v>5.0923170928177499E-3</v>
      </c>
    </row>
    <row r="15" spans="1:72" ht="13.5" customHeight="1" x14ac:dyDescent="0.2">
      <c r="B15" s="12">
        <v>157</v>
      </c>
      <c r="C15" s="12">
        <v>8.9830000000000005</v>
      </c>
      <c r="D15" s="12">
        <v>157.37429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31.5</v>
      </c>
      <c r="Q15" s="12">
        <v>0.87</v>
      </c>
      <c r="R15" s="12">
        <v>3.75</v>
      </c>
      <c r="S15" s="12">
        <v>46.56</v>
      </c>
      <c r="T15" s="12">
        <v>89.05</v>
      </c>
      <c r="U15" s="12">
        <v>2</v>
      </c>
      <c r="V15" s="12">
        <v>0</v>
      </c>
      <c r="W15" s="12">
        <v>1</v>
      </c>
      <c r="X15" s="12">
        <v>0</v>
      </c>
      <c r="Y15" s="12">
        <v>0</v>
      </c>
      <c r="Z15" s="12">
        <v>1</v>
      </c>
      <c r="AA15" s="12">
        <v>45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5.7938000000000001</v>
      </c>
      <c r="AK15" s="12">
        <v>6.5000000000000002E-2</v>
      </c>
      <c r="AL15" s="14">
        <v>0.1993</v>
      </c>
      <c r="AM15" s="14">
        <v>2.2000000000000001E-3</v>
      </c>
      <c r="AN15" s="14">
        <v>3.0341999999999998</v>
      </c>
      <c r="AO15" s="14">
        <v>7.4499999999999997E-2</v>
      </c>
      <c r="AP15" s="14">
        <v>0.25750000000000001</v>
      </c>
      <c r="AQ15" s="14">
        <v>6.3E-3</v>
      </c>
      <c r="AR15" s="14">
        <v>10.613099999999999</v>
      </c>
      <c r="AS15" s="14">
        <v>3.6200000000000003E-2</v>
      </c>
      <c r="AT15" s="14">
        <v>0.1933</v>
      </c>
      <c r="AU15" s="14">
        <v>6.9999999999999999E-4</v>
      </c>
      <c r="AV15" s="14">
        <v>24.358899999999998</v>
      </c>
      <c r="AW15" s="14">
        <v>3.1199999999999999E-2</v>
      </c>
      <c r="AX15" s="14">
        <v>0.30809999999999998</v>
      </c>
      <c r="AY15" s="14">
        <v>4.0000000000000002E-4</v>
      </c>
      <c r="AZ15" s="14">
        <v>8.9462517680339429E-2</v>
      </c>
      <c r="BA15" s="14">
        <v>1.593895499224004</v>
      </c>
      <c r="BB15" s="14">
        <v>0.2289589150378939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0.16142500000000001</v>
      </c>
      <c r="BH15" s="16">
        <f>DSTDEV(PlotSort,"PhxRed",$BL$35:$BL$36)/SQRT($BF15)</f>
        <v>3.0896572856640809E-3</v>
      </c>
      <c r="BI15" s="16">
        <f>DAVERAGE(PlotSort,"PhxRedEdge",$BL$35:$BL$36)</f>
        <v>0.25033749999999999</v>
      </c>
      <c r="BJ15" s="16">
        <f>DSTDEV(PlotSort,"PhxRedEdge",$BL$35:$BL$36)/SQRT($BF15)</f>
        <v>3.7662475404192817E-3</v>
      </c>
      <c r="BK15" s="16">
        <f>DAVERAGE(PlotSort,"TMRed",$BL$35:$BL$36)</f>
        <v>0.1620375</v>
      </c>
      <c r="BL15" s="16">
        <f>DSTDEV(PlotSort,"TMRed",$BL$35:$BL$36)/SQRT($BF15)</f>
        <v>2.6437215044057007E-3</v>
      </c>
      <c r="BM15" s="16">
        <f>DAVERAGE(PlotSort,"TMNIR",$BL$35:$BL$36)</f>
        <v>0.32137499999999997</v>
      </c>
      <c r="BN15" s="16">
        <f>DSTDEV(PlotSort,"TMNIR",$BL$35:$BL$36)/SQRT($BF15)</f>
        <v>4.5347763372157015E-3</v>
      </c>
      <c r="BO15" s="16">
        <f>DAVERAGE(PlotSort,"NRR",$BL$35:$BL$36)</f>
        <v>0.12428579124587522</v>
      </c>
      <c r="BP15" s="16">
        <f>DSTDEV(PlotSort,"NRR",$BL$35:$BL$36)/SQRT($BF15)</f>
        <v>4.318696665575405E-3</v>
      </c>
      <c r="BQ15" s="16">
        <f>DAVERAGE(PlotSort,"rvi",$BL$35:$BL$36)</f>
        <v>1.9866898894558966</v>
      </c>
      <c r="BR15" s="16">
        <f>DSTDEV(PlotSort,"rvi",$BL$35:$BL$36)/SQRT($BF15)</f>
        <v>4.029998073035624E-2</v>
      </c>
      <c r="BS15" s="17">
        <f>DAVERAGE(PlotSort,"ndvi",$BL$35:$BL$36)</f>
        <v>0.32950646644005394</v>
      </c>
      <c r="BT15" s="16">
        <f>DSTDEV(PlotSort,"ndvi",$BL$35:$BL$36)/SQRT($BF15)</f>
        <v>9.0646767579781341E-3</v>
      </c>
    </row>
    <row r="16" spans="1:72" ht="13.5" customHeight="1" x14ac:dyDescent="0.2">
      <c r="B16" s="12">
        <v>157</v>
      </c>
      <c r="C16" s="12">
        <v>8.9760000000000009</v>
      </c>
      <c r="D16" s="12">
        <v>157.374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31.5</v>
      </c>
      <c r="Q16" s="12">
        <v>0.87</v>
      </c>
      <c r="R16" s="12">
        <v>3.75</v>
      </c>
      <c r="S16" s="12">
        <v>46.65</v>
      </c>
      <c r="T16" s="12">
        <v>88.99</v>
      </c>
      <c r="U16" s="12">
        <v>2</v>
      </c>
      <c r="V16" s="12">
        <v>0</v>
      </c>
      <c r="W16" s="12">
        <v>1</v>
      </c>
      <c r="X16" s="12">
        <v>0</v>
      </c>
      <c r="Y16" s="12">
        <v>0</v>
      </c>
      <c r="Z16" s="12">
        <v>1</v>
      </c>
      <c r="AA16" s="12">
        <v>45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6.1006999999999998</v>
      </c>
      <c r="AK16" s="12">
        <v>6.5699999999999995E-2</v>
      </c>
      <c r="AL16" s="14">
        <v>0.2102</v>
      </c>
      <c r="AM16" s="14">
        <v>2.3E-3</v>
      </c>
      <c r="AN16" s="14">
        <v>3.2219000000000002</v>
      </c>
      <c r="AO16" s="14">
        <v>0.11940000000000001</v>
      </c>
      <c r="AP16" s="14">
        <v>0.27389999999999998</v>
      </c>
      <c r="AQ16" s="14">
        <v>1.01E-2</v>
      </c>
      <c r="AR16" s="14">
        <v>11.332800000000001</v>
      </c>
      <c r="AS16" s="14">
        <v>6.7500000000000004E-2</v>
      </c>
      <c r="AT16" s="14">
        <v>0.20680000000000001</v>
      </c>
      <c r="AU16" s="14">
        <v>1.1999999999999999E-3</v>
      </c>
      <c r="AV16" s="14">
        <v>26.517900000000001</v>
      </c>
      <c r="AW16" s="14">
        <v>1.4914000000000001</v>
      </c>
      <c r="AX16" s="14">
        <v>0.33579999999999999</v>
      </c>
      <c r="AY16" s="14">
        <v>1.89E-2</v>
      </c>
      <c r="AZ16" s="14">
        <v>0.10152534033131051</v>
      </c>
      <c r="BA16" s="14">
        <v>1.6237911025145066</v>
      </c>
      <c r="BB16" s="14">
        <v>0.23774419461850346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0.19169375000000002</v>
      </c>
      <c r="BH16" s="16">
        <f>DSTDEV(PlotSort,"PhxRed",$BI$31:$BI$32)/SQRT($BF16)</f>
        <v>5.4459806948947082E-3</v>
      </c>
      <c r="BI16" s="16">
        <f>DAVERAGE(PlotSort,"PhxRedEdge",$BI$31:$BI$32)</f>
        <v>0.25841874999999997</v>
      </c>
      <c r="BJ16" s="16">
        <f>DSTDEV(PlotSort,"PhxRedEdge",$BI$31:$BI$32)/SQRT($BF16)</f>
        <v>2.761237928146238E-3</v>
      </c>
      <c r="BK16" s="16">
        <f>DAVERAGE(PlotSort,"TMRed",$BI$31:$BI$32)</f>
        <v>0.18996250000000001</v>
      </c>
      <c r="BL16" s="16">
        <f>DSTDEV(PlotSort,"TMRed",$BI$31:$BI$32)/SQRT($BF16)</f>
        <v>5.4116762267649504E-3</v>
      </c>
      <c r="BM16" s="16">
        <f>DAVERAGE(PlotSort,"TMNIR",$BI$31:$BI$32)</f>
        <v>0.31332500000000002</v>
      </c>
      <c r="BN16" s="16">
        <f>DSTDEV(PlotSort,"TMNIR",$BI$31:$BI$32)/SQRT($BF16)</f>
        <v>3.1858345322170554E-3</v>
      </c>
      <c r="BO16" s="16">
        <f>DAVERAGE(PlotSort,"NRR",$BI$31:$BI$32)</f>
        <v>9.6047502298209103E-2</v>
      </c>
      <c r="BP16" s="16">
        <f>DSTDEV(PlotSort,"NRR",$BI$31:$BI$32)/SQRT($BF16)</f>
        <v>5.0338773553912494E-3</v>
      </c>
      <c r="BQ16" s="16">
        <f>DAVERAGE(PlotSort,"rvi",$BI$31:$BI$32)</f>
        <v>1.6712583243705801</v>
      </c>
      <c r="BR16" s="16">
        <f>DSTDEV(PlotSort,"rvi",$BI$31:$BI$32)/SQRT($BF16)</f>
        <v>5.4216722593345409E-2</v>
      </c>
      <c r="BS16" s="17">
        <f>DAVERAGE(PlotSort,"ndvi",$BI$31:$BI$32)</f>
        <v>0.24676219435763869</v>
      </c>
      <c r="BT16" s="16">
        <f>DSTDEV(PlotSort,"ndvi",$BI$31:$BI$32)/SQRT($BF16)</f>
        <v>1.4909671631238762E-2</v>
      </c>
    </row>
    <row r="17" spans="2:72" ht="13.5" customHeight="1" x14ac:dyDescent="0.2">
      <c r="B17" s="12">
        <v>157</v>
      </c>
      <c r="C17" s="12">
        <v>8.968</v>
      </c>
      <c r="D17" s="12">
        <v>157.37367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31.5</v>
      </c>
      <c r="Q17" s="12">
        <v>0.87</v>
      </c>
      <c r="R17" s="12">
        <v>3.75</v>
      </c>
      <c r="S17" s="12">
        <v>46.75</v>
      </c>
      <c r="T17" s="12">
        <v>88.93</v>
      </c>
      <c r="U17" s="12">
        <v>2</v>
      </c>
      <c r="V17" s="12">
        <v>0</v>
      </c>
      <c r="W17" s="12">
        <v>1</v>
      </c>
      <c r="X17" s="12">
        <v>0</v>
      </c>
      <c r="Y17" s="12">
        <v>0</v>
      </c>
      <c r="Z17" s="12">
        <v>1</v>
      </c>
      <c r="AA17" s="12">
        <v>45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5.6916000000000002</v>
      </c>
      <c r="AK17" s="12">
        <v>3.5400000000000001E-2</v>
      </c>
      <c r="AL17" s="14">
        <v>0.19650000000000001</v>
      </c>
      <c r="AM17" s="14">
        <v>1.1999999999999999E-3</v>
      </c>
      <c r="AN17" s="14">
        <v>3.0346000000000002</v>
      </c>
      <c r="AO17" s="14">
        <v>2.69E-2</v>
      </c>
      <c r="AP17" s="14">
        <v>0.2586</v>
      </c>
      <c r="AQ17" s="14">
        <v>2.3E-3</v>
      </c>
      <c r="AR17" s="14">
        <v>10.5997</v>
      </c>
      <c r="AS17" s="14">
        <v>0.15870000000000001</v>
      </c>
      <c r="AT17" s="14">
        <v>0.1938</v>
      </c>
      <c r="AU17" s="14">
        <v>2.8999999999999998E-3</v>
      </c>
      <c r="AV17" s="14">
        <v>24.899699999999999</v>
      </c>
      <c r="AW17" s="14">
        <v>0.443</v>
      </c>
      <c r="AX17" s="14">
        <v>0.31569999999999998</v>
      </c>
      <c r="AY17" s="14">
        <v>5.5999999999999999E-3</v>
      </c>
      <c r="AZ17" s="14">
        <v>9.942538742817339E-2</v>
      </c>
      <c r="BA17" s="14">
        <v>1.6289989680082559</v>
      </c>
      <c r="BB17" s="14">
        <v>0.23925417075564276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0.18582499999999999</v>
      </c>
      <c r="BH17" s="16">
        <f>DSTDEV(PlotSort,"PhxRed",$BJ$31:$BJ$32)/SQRT($BF17)</f>
        <v>4.4382391403198504E-3</v>
      </c>
      <c r="BI17" s="16">
        <f>DAVERAGE(PlotSort,"PhxRedEdge",$BJ$31:$BJ$32)</f>
        <v>0.25523124999999997</v>
      </c>
      <c r="BJ17" s="16">
        <f>DSTDEV(PlotSort,"PhxRedEdge",$BJ$31:$BJ$32)/SQRT($BF17)</f>
        <v>2.0476933160672932E-3</v>
      </c>
      <c r="BK17" s="16">
        <f>DAVERAGE(PlotSort,"TMRed",$BJ$31:$BJ$32)</f>
        <v>0.18455624999999998</v>
      </c>
      <c r="BL17" s="16">
        <f>DSTDEV(PlotSort,"TMRed",$BJ$31:$BJ$32)/SQRT($BF17)</f>
        <v>3.8587905596615809E-3</v>
      </c>
      <c r="BM17" s="16">
        <f>DAVERAGE(PlotSort,"TMNIR",$BJ$31:$BJ$32)</f>
        <v>0.31329999999999997</v>
      </c>
      <c r="BN17" s="16">
        <f>DSTDEV(PlotSort,"TMNIR",$BJ$31:$BJ$32)/SQRT($BF17)</f>
        <v>2.3869785643500594E-3</v>
      </c>
      <c r="BO17" s="16">
        <f>DAVERAGE(PlotSort,"NRR",$BJ$31:$BJ$32)</f>
        <v>0.10213599860157856</v>
      </c>
      <c r="BP17" s="16">
        <f>DSTDEV(PlotSort,"NRR",$BJ$31:$BJ$32)/SQRT($BF17)</f>
        <v>4.099497963068818E-3</v>
      </c>
      <c r="BQ17" s="16">
        <f>DAVERAGE(PlotSort,"rvi",$BJ$31:$BJ$32)</f>
        <v>1.7140870000659454</v>
      </c>
      <c r="BR17" s="16">
        <f>DSTDEV(PlotSort,"rvi",$BJ$31:$BJ$32)/SQRT($BF17)</f>
        <v>4.4648235937772542E-2</v>
      </c>
      <c r="BS17" s="17">
        <f>DAVERAGE(PlotSort,"ndvi",$BJ$31:$BJ$32)</f>
        <v>0.25957611095749239</v>
      </c>
      <c r="BT17" s="16">
        <f>DSTDEV(PlotSort,"ndvi",$BJ$31:$BJ$32)/SQRT($BF17)</f>
        <v>1.1466552512157686E-2</v>
      </c>
    </row>
    <row r="18" spans="2:72" ht="13.5" customHeight="1" x14ac:dyDescent="0.2">
      <c r="B18" s="12">
        <v>157</v>
      </c>
      <c r="C18" s="12">
        <v>9.0419999999999998</v>
      </c>
      <c r="D18" s="12">
        <v>157.37674999999999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31.5</v>
      </c>
      <c r="Q18" s="12">
        <v>0.87</v>
      </c>
      <c r="R18" s="12">
        <v>3.75</v>
      </c>
      <c r="S18" s="12">
        <v>45.82</v>
      </c>
      <c r="T18" s="12">
        <v>89.52</v>
      </c>
      <c r="U18" s="12">
        <v>2</v>
      </c>
      <c r="V18" s="12">
        <v>0</v>
      </c>
      <c r="W18" s="12">
        <v>1</v>
      </c>
      <c r="X18" s="12">
        <v>0</v>
      </c>
      <c r="Y18" s="12">
        <v>0</v>
      </c>
      <c r="Z18" s="12">
        <v>1</v>
      </c>
      <c r="AA18" s="12">
        <v>45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4.3724999999999996</v>
      </c>
      <c r="AK18" s="12">
        <v>0.3765</v>
      </c>
      <c r="AL18" s="14">
        <v>0.14810000000000001</v>
      </c>
      <c r="AM18" s="14">
        <v>1.2800000000000001E-2</v>
      </c>
      <c r="AN18" s="14">
        <v>2.7744</v>
      </c>
      <c r="AO18" s="14">
        <v>9.2600000000000002E-2</v>
      </c>
      <c r="AP18" s="14">
        <v>0.23180000000000001</v>
      </c>
      <c r="AQ18" s="14">
        <v>7.7000000000000002E-3</v>
      </c>
      <c r="AR18" s="14">
        <v>8.3307000000000002</v>
      </c>
      <c r="AS18" s="14">
        <v>0.55120000000000002</v>
      </c>
      <c r="AT18" s="14">
        <v>0.14929999999999999</v>
      </c>
      <c r="AU18" s="14">
        <v>9.9000000000000008E-3</v>
      </c>
      <c r="AV18" s="14">
        <v>24.525300000000001</v>
      </c>
      <c r="AW18" s="14">
        <v>0.43469999999999998</v>
      </c>
      <c r="AX18" s="14">
        <v>0.30709999999999998</v>
      </c>
      <c r="AY18" s="14">
        <v>5.4000000000000003E-3</v>
      </c>
      <c r="AZ18" s="14">
        <v>0.13972907775097418</v>
      </c>
      <c r="BA18" s="14">
        <v>2.056932350971199</v>
      </c>
      <c r="BB18" s="14">
        <v>0.34574934268185803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0.18870624999999996</v>
      </c>
      <c r="BH18" s="16">
        <f>DSTDEV(PlotSort,"PhxRed",$BH$35:$BH$36)/SQRT($BF18)</f>
        <v>5.9008860122160573E-3</v>
      </c>
      <c r="BI18" s="16">
        <f>DAVERAGE(PlotSort,"PhxRedEdge",$BH$35:$BH$36)</f>
        <v>0.25295000000000001</v>
      </c>
      <c r="BJ18" s="16">
        <f>DSTDEV(PlotSort,"PhxRedEdge",$BH$35:$BH$36)/SQRT($BF18)</f>
        <v>2.7705595102794651E-3</v>
      </c>
      <c r="BK18" s="16">
        <f>DAVERAGE(PlotSort,"TMRed",$BH$35:$BH$36)</f>
        <v>0.18754999999999999</v>
      </c>
      <c r="BL18" s="16">
        <f>DSTDEV(PlotSort,"TMRed",$BH$35:$BH$36)/SQRT($BF18)</f>
        <v>5.40072525993812E-3</v>
      </c>
      <c r="BM18" s="16">
        <f>DAVERAGE(PlotSort,"TMNIR",$BH$35:$BH$36)</f>
        <v>0.30972499999999997</v>
      </c>
      <c r="BN18" s="16">
        <f>DSTDEV(PlotSort,"TMNIR",$BH$35:$BH$36)/SQRT($BF18)</f>
        <v>2.7681296332842989E-3</v>
      </c>
      <c r="BO18" s="16">
        <f>DAVERAGE(PlotSort,"NRR",$BH$35:$BH$36)</f>
        <v>0.10100753082471557</v>
      </c>
      <c r="BP18" s="16">
        <f>DSTDEV(PlotSort,"NRR",$BH$35:$BH$36)/SQRT($BF18)</f>
        <v>5.4160719380390507E-3</v>
      </c>
      <c r="BQ18" s="16">
        <f>DAVERAGE(PlotSort,"rvi",$BH$35:$BH$36)</f>
        <v>1.6734542411263229</v>
      </c>
      <c r="BR18" s="16">
        <f>DSTDEV(PlotSort,"rvi",$BH$35:$BH$36)/SQRT($BF18)</f>
        <v>5.3890028045961998E-2</v>
      </c>
      <c r="BS18" s="17">
        <f>DAVERAGE(PlotSort,"ndvi",$BH$35:$BH$36)</f>
        <v>0.24750662161001102</v>
      </c>
      <c r="BT18" s="16">
        <f>DSTDEV(PlotSort,"ndvi",$BH$35:$BH$36)/SQRT($BF18)</f>
        <v>1.4590319392550467E-2</v>
      </c>
    </row>
    <row r="19" spans="2:72" ht="13.5" customHeight="1" x14ac:dyDescent="0.2">
      <c r="B19" s="12">
        <v>157</v>
      </c>
      <c r="C19" s="12">
        <v>9.0500000000000007</v>
      </c>
      <c r="D19" s="12">
        <v>157.37708000000001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31.5</v>
      </c>
      <c r="Q19" s="12">
        <v>0.87</v>
      </c>
      <c r="R19" s="12">
        <v>3.75</v>
      </c>
      <c r="S19" s="12">
        <v>45.72</v>
      </c>
      <c r="T19" s="12">
        <v>89.58</v>
      </c>
      <c r="U19" s="12">
        <v>2</v>
      </c>
      <c r="V19" s="12">
        <v>0</v>
      </c>
      <c r="W19" s="12">
        <v>1</v>
      </c>
      <c r="X19" s="12">
        <v>0</v>
      </c>
      <c r="Y19" s="12">
        <v>0</v>
      </c>
      <c r="Z19" s="12">
        <v>1</v>
      </c>
      <c r="AA19" s="12">
        <v>45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5.34</v>
      </c>
      <c r="AK19" s="12">
        <v>3.2800000000000003E-2</v>
      </c>
      <c r="AL19" s="14">
        <v>0.18049999999999999</v>
      </c>
      <c r="AM19" s="14">
        <v>1.1000000000000001E-3</v>
      </c>
      <c r="AN19" s="14">
        <v>2.9114</v>
      </c>
      <c r="AO19" s="14">
        <v>4.4999999999999998E-2</v>
      </c>
      <c r="AP19" s="14">
        <v>0.24279999999999999</v>
      </c>
      <c r="AQ19" s="14">
        <v>3.8E-3</v>
      </c>
      <c r="AR19" s="14">
        <v>10.207700000000001</v>
      </c>
      <c r="AS19" s="14">
        <v>7.3300000000000004E-2</v>
      </c>
      <c r="AT19" s="14">
        <v>0.18260000000000001</v>
      </c>
      <c r="AU19" s="14">
        <v>1.2999999999999999E-3</v>
      </c>
      <c r="AV19" s="14">
        <v>24.217400000000001</v>
      </c>
      <c r="AW19" s="14">
        <v>0.66769999999999996</v>
      </c>
      <c r="AX19" s="14">
        <v>0.30280000000000001</v>
      </c>
      <c r="AY19" s="14">
        <v>8.3000000000000001E-3</v>
      </c>
      <c r="AZ19" s="14">
        <v>0.10997067448680357</v>
      </c>
      <c r="BA19" s="14">
        <v>1.6582694414019714</v>
      </c>
      <c r="BB19" s="14">
        <v>0.24763081994231559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0.18881249999999999</v>
      </c>
      <c r="BH19" s="16">
        <f>DSTDEV(PlotSort,"PhxRed",$BI$35:$BI$36)/SQRT($BF19)</f>
        <v>4.539648251792202E-3</v>
      </c>
      <c r="BI19" s="16">
        <f>DAVERAGE(PlotSort,"PhxRedEdge",$BI$35:$BI$36)</f>
        <v>0.26069999999999999</v>
      </c>
      <c r="BJ19" s="16">
        <f>DSTDEV(PlotSort,"PhxRedEdge",$BI$35:$BI$36)/SQRT($BF19)</f>
        <v>1.8778533844082022E-3</v>
      </c>
      <c r="BK19" s="16">
        <f>DAVERAGE(PlotSort,"TMRed",$BI$35:$BI$36)</f>
        <v>0.18696874999999999</v>
      </c>
      <c r="BL19" s="16">
        <f>DSTDEV(PlotSort,"TMRed",$BI$35:$BI$36)/SQRT($BF19)</f>
        <v>4.4378177703123418E-3</v>
      </c>
      <c r="BM19" s="16">
        <f>DAVERAGE(PlotSort,"TMNIR",$BI$35:$BI$36)</f>
        <v>0.31690000000000002</v>
      </c>
      <c r="BN19" s="16">
        <f>DSTDEV(PlotSort,"TMNIR",$BI$35:$BI$36)/SQRT($BF19)</f>
        <v>2.8094631752940522E-3</v>
      </c>
      <c r="BO19" s="16">
        <f>DAVERAGE(PlotSort,"NRR",$BI$35:$BI$36)</f>
        <v>9.7175970075072102E-2</v>
      </c>
      <c r="BP19" s="16">
        <f>DSTDEV(PlotSort,"NRR",$BI$35:$BI$36)/SQRT($BF19)</f>
        <v>4.2142304251442169E-3</v>
      </c>
      <c r="BQ19" s="16">
        <f>DAVERAGE(PlotSort,"rvi",$BI$35:$BI$36)</f>
        <v>1.7118910833102023</v>
      </c>
      <c r="BR19" s="16">
        <f>DSTDEV(PlotSort,"rvi",$BI$35:$BI$36)/SQRT($BF19)</f>
        <v>5.0388946429133163E-2</v>
      </c>
      <c r="BS19" s="17">
        <f>DAVERAGE(PlotSort,"ndvi",$BI$35:$BI$36)</f>
        <v>0.25883168370512005</v>
      </c>
      <c r="BT19" s="16">
        <f>DSTDEV(PlotSort,"ndvi",$BI$35:$BI$36)/SQRT($BF19)</f>
        <v>1.3227666166901211E-2</v>
      </c>
    </row>
    <row r="20" spans="2:72" ht="13.5" customHeight="1" x14ac:dyDescent="0.2">
      <c r="B20" s="12">
        <v>157</v>
      </c>
      <c r="C20" s="12">
        <v>9.0579999999999998</v>
      </c>
      <c r="D20" s="12">
        <v>157.37742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31.5</v>
      </c>
      <c r="Q20" s="12">
        <v>0.87</v>
      </c>
      <c r="R20" s="12">
        <v>3.75</v>
      </c>
      <c r="S20" s="12">
        <v>45.62</v>
      </c>
      <c r="T20" s="12">
        <v>89.65</v>
      </c>
      <c r="U20" s="12">
        <v>2</v>
      </c>
      <c r="V20" s="12">
        <v>0</v>
      </c>
      <c r="W20" s="12">
        <v>1</v>
      </c>
      <c r="X20" s="12">
        <v>0</v>
      </c>
      <c r="Y20" s="12">
        <v>0</v>
      </c>
      <c r="Z20" s="12">
        <v>1</v>
      </c>
      <c r="AA20" s="12">
        <v>45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5.0876999999999999</v>
      </c>
      <c r="AK20" s="12">
        <v>0.75770000000000004</v>
      </c>
      <c r="AL20" s="14">
        <v>0.17169999999999999</v>
      </c>
      <c r="AM20" s="14">
        <v>2.5600000000000001E-2</v>
      </c>
      <c r="AN20" s="14">
        <v>2.8923000000000001</v>
      </c>
      <c r="AO20" s="14">
        <v>0.182</v>
      </c>
      <c r="AP20" s="14">
        <v>0.2407</v>
      </c>
      <c r="AQ20" s="14">
        <v>1.5100000000000001E-2</v>
      </c>
      <c r="AR20" s="14">
        <v>9.7289999999999992</v>
      </c>
      <c r="AS20" s="14">
        <v>1.337</v>
      </c>
      <c r="AT20" s="14">
        <v>0.17369999999999999</v>
      </c>
      <c r="AU20" s="14">
        <v>2.3900000000000001E-2</v>
      </c>
      <c r="AV20" s="14">
        <v>23.994900000000001</v>
      </c>
      <c r="AW20" s="14">
        <v>1.2146999999999999</v>
      </c>
      <c r="AX20" s="14">
        <v>0.29959999999999998</v>
      </c>
      <c r="AY20" s="14">
        <v>1.52E-2</v>
      </c>
      <c r="AZ20" s="14">
        <v>0.10901351101240048</v>
      </c>
      <c r="BA20" s="14">
        <v>1.7248128957973516</v>
      </c>
      <c r="BB20" s="14">
        <v>0.26600464821466302</v>
      </c>
      <c r="BC20" s="15"/>
    </row>
    <row r="21" spans="2:72" ht="13.5" customHeight="1" x14ac:dyDescent="0.2">
      <c r="B21" s="12">
        <v>157</v>
      </c>
      <c r="C21" s="12">
        <v>9.0660000000000007</v>
      </c>
      <c r="D21" s="12">
        <v>157.37774999999999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31.5</v>
      </c>
      <c r="Q21" s="12">
        <v>0.87</v>
      </c>
      <c r="R21" s="12">
        <v>3.75</v>
      </c>
      <c r="S21" s="12">
        <v>45.52</v>
      </c>
      <c r="T21" s="12">
        <v>89.71</v>
      </c>
      <c r="U21" s="12">
        <v>2</v>
      </c>
      <c r="V21" s="12">
        <v>0</v>
      </c>
      <c r="W21" s="12">
        <v>1</v>
      </c>
      <c r="X21" s="12">
        <v>0</v>
      </c>
      <c r="Y21" s="12">
        <v>0</v>
      </c>
      <c r="Z21" s="12">
        <v>1</v>
      </c>
      <c r="AA21" s="12">
        <v>45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4.5918999999999999</v>
      </c>
      <c r="AK21" s="12">
        <v>0.71860000000000002</v>
      </c>
      <c r="AL21" s="14">
        <v>0.15459999999999999</v>
      </c>
      <c r="AM21" s="14">
        <v>2.4199999999999999E-2</v>
      </c>
      <c r="AN21" s="14">
        <v>3.0002</v>
      </c>
      <c r="AO21" s="14">
        <v>0.13730000000000001</v>
      </c>
      <c r="AP21" s="14">
        <v>0.24909999999999999</v>
      </c>
      <c r="AQ21" s="14">
        <v>1.14E-2</v>
      </c>
      <c r="AR21" s="14">
        <v>8.9086999999999996</v>
      </c>
      <c r="AS21" s="14">
        <v>1.2747999999999999</v>
      </c>
      <c r="AT21" s="14">
        <v>0.15870000000000001</v>
      </c>
      <c r="AU21" s="14">
        <v>2.2700000000000001E-2</v>
      </c>
      <c r="AV21" s="14">
        <v>26.351500000000001</v>
      </c>
      <c r="AW21" s="14">
        <v>0.34320000000000001</v>
      </c>
      <c r="AX21" s="14">
        <v>0.3286</v>
      </c>
      <c r="AY21" s="14">
        <v>4.3E-3</v>
      </c>
      <c r="AZ21" s="14">
        <v>0.1376146788990826</v>
      </c>
      <c r="BA21" s="14">
        <v>2.0705734089477001</v>
      </c>
      <c r="BB21" s="14">
        <v>0.34865585881387234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0.24740000000000001</v>
      </c>
      <c r="BH21" s="21">
        <v>0</v>
      </c>
      <c r="BI21" s="20">
        <f>AVERAGE(AP50)</f>
        <v>0.27029999999999998</v>
      </c>
      <c r="BJ21" s="21">
        <v>0</v>
      </c>
      <c r="BK21" s="20">
        <f>AVERAGE(AT50)</f>
        <v>0.246</v>
      </c>
      <c r="BL21" s="21">
        <v>0</v>
      </c>
      <c r="BM21" s="20">
        <f>AVERAGE(AX50)</f>
        <v>0.31219999999999998</v>
      </c>
      <c r="BN21" s="21">
        <v>0</v>
      </c>
      <c r="BO21" s="20">
        <f>AVERAGE(AZ50)</f>
        <v>7.1931330472102983E-2</v>
      </c>
      <c r="BP21" s="21">
        <v>0</v>
      </c>
      <c r="BQ21" s="20">
        <f>AVERAGE(BA50)</f>
        <v>1.2691056910569105</v>
      </c>
      <c r="BR21" s="21">
        <v>0</v>
      </c>
      <c r="BS21" s="22">
        <f>AVERAGE(BB50)</f>
        <v>0.11859548548907198</v>
      </c>
      <c r="BT21" s="21">
        <v>0</v>
      </c>
    </row>
    <row r="22" spans="2:72" ht="13.5" customHeight="1" x14ac:dyDescent="0.2">
      <c r="B22" s="12">
        <v>157</v>
      </c>
      <c r="C22" s="12">
        <v>9.0730000000000004</v>
      </c>
      <c r="D22" s="12">
        <v>157.37804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31.5</v>
      </c>
      <c r="Q22" s="12">
        <v>0.87</v>
      </c>
      <c r="R22" s="12">
        <v>3.75</v>
      </c>
      <c r="S22" s="12">
        <v>45.43</v>
      </c>
      <c r="T22" s="12">
        <v>89.77</v>
      </c>
      <c r="U22" s="12">
        <v>2</v>
      </c>
      <c r="V22" s="12">
        <v>0</v>
      </c>
      <c r="W22" s="12">
        <v>1</v>
      </c>
      <c r="X22" s="12">
        <v>0</v>
      </c>
      <c r="Y22" s="12">
        <v>0</v>
      </c>
      <c r="Z22" s="12">
        <v>1</v>
      </c>
      <c r="AA22" s="12">
        <v>45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6.2168999999999999</v>
      </c>
      <c r="AK22" s="12">
        <v>0.24879999999999999</v>
      </c>
      <c r="AL22" s="14">
        <v>0.20899999999999999</v>
      </c>
      <c r="AM22" s="14">
        <v>8.3999999999999995E-3</v>
      </c>
      <c r="AN22" s="14">
        <v>3.0924</v>
      </c>
      <c r="AO22" s="14">
        <v>3.85E-2</v>
      </c>
      <c r="AP22" s="14">
        <v>0.25629999999999997</v>
      </c>
      <c r="AQ22" s="14">
        <v>3.2000000000000002E-3</v>
      </c>
      <c r="AR22" s="14">
        <v>11.5205</v>
      </c>
      <c r="AS22" s="14">
        <v>0.47520000000000001</v>
      </c>
      <c r="AT22" s="14">
        <v>0.20480000000000001</v>
      </c>
      <c r="AU22" s="14">
        <v>8.3999999999999995E-3</v>
      </c>
      <c r="AV22" s="14">
        <v>23.9574</v>
      </c>
      <c r="AW22" s="14">
        <v>0.3453</v>
      </c>
      <c r="AX22" s="14">
        <v>0.2984</v>
      </c>
      <c r="AY22" s="14">
        <v>4.3E-3</v>
      </c>
      <c r="AZ22" s="14">
        <v>7.5896881197043492E-2</v>
      </c>
      <c r="BA22" s="14">
        <v>1.45703125</v>
      </c>
      <c r="BB22" s="14">
        <v>0.1860095389507154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0.28989999999999999</v>
      </c>
      <c r="BH22" s="21">
        <v>0</v>
      </c>
      <c r="BI22" s="20">
        <f>AVERAGE(AP48)</f>
        <v>0.31319999999999998</v>
      </c>
      <c r="BJ22" s="21">
        <v>0</v>
      </c>
      <c r="BK22" s="20">
        <f>AVERAGE(AT48)</f>
        <v>0.28849999999999998</v>
      </c>
      <c r="BL22" s="21">
        <v>0</v>
      </c>
      <c r="BM22" s="20">
        <f>AVERAGE(AX48)</f>
        <v>0.35149999999999998</v>
      </c>
      <c r="BN22" s="21">
        <v>0</v>
      </c>
      <c r="BO22" s="20">
        <f>AVERAGE(AZ48)</f>
        <v>5.761997893786671E-2</v>
      </c>
      <c r="BP22" s="21">
        <v>0</v>
      </c>
      <c r="BQ22" s="20">
        <f>AVERAGE(BA48)</f>
        <v>1.218370883882149</v>
      </c>
      <c r="BR22" s="21">
        <v>0</v>
      </c>
      <c r="BS22" s="22">
        <f>AVERAGE(BB48)</f>
        <v>9.8437500000000011E-2</v>
      </c>
      <c r="BT22" s="21">
        <v>0</v>
      </c>
    </row>
    <row r="23" spans="2:72" ht="13.5" customHeight="1" x14ac:dyDescent="0.2">
      <c r="B23" s="12">
        <v>157</v>
      </c>
      <c r="C23" s="12">
        <v>9.0820000000000007</v>
      </c>
      <c r="D23" s="12">
        <v>157.37842000000001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31.5</v>
      </c>
      <c r="Q23" s="12">
        <v>0.87</v>
      </c>
      <c r="R23" s="12">
        <v>3.75</v>
      </c>
      <c r="S23" s="12">
        <v>45.32</v>
      </c>
      <c r="T23" s="12">
        <v>89.84</v>
      </c>
      <c r="U23" s="12">
        <v>2</v>
      </c>
      <c r="V23" s="12">
        <v>0</v>
      </c>
      <c r="W23" s="12">
        <v>1</v>
      </c>
      <c r="X23" s="12">
        <v>0</v>
      </c>
      <c r="Y23" s="12">
        <v>0</v>
      </c>
      <c r="Z23" s="12">
        <v>1</v>
      </c>
      <c r="AA23" s="12">
        <v>45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6.5308000000000002</v>
      </c>
      <c r="AK23" s="12">
        <v>0.14799999999999999</v>
      </c>
      <c r="AL23" s="14">
        <v>0.219</v>
      </c>
      <c r="AM23" s="14">
        <v>5.0000000000000001E-3</v>
      </c>
      <c r="AN23" s="14">
        <v>3.1417000000000002</v>
      </c>
      <c r="AO23" s="14">
        <v>4.4699999999999997E-2</v>
      </c>
      <c r="AP23" s="14">
        <v>0.25979999999999998</v>
      </c>
      <c r="AQ23" s="14">
        <v>3.7000000000000002E-3</v>
      </c>
      <c r="AR23" s="14">
        <v>12.124000000000001</v>
      </c>
      <c r="AS23" s="14">
        <v>9.0700000000000003E-2</v>
      </c>
      <c r="AT23" s="14">
        <v>0.21510000000000001</v>
      </c>
      <c r="AU23" s="14">
        <v>1.6000000000000001E-3</v>
      </c>
      <c r="AV23" s="14">
        <v>24.221599999999999</v>
      </c>
      <c r="AW23" s="14">
        <v>7.6999999999999999E-2</v>
      </c>
      <c r="AX23" s="14">
        <v>0.30130000000000001</v>
      </c>
      <c r="AY23" s="14">
        <v>1E-3</v>
      </c>
      <c r="AZ23" s="14">
        <v>7.3961860630903653E-2</v>
      </c>
      <c r="BA23" s="14">
        <v>1.4007438400743839</v>
      </c>
      <c r="BB23" s="14">
        <v>0.16692486444616578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0.1757</v>
      </c>
      <c r="BH23" s="21">
        <v>0</v>
      </c>
      <c r="BI23" s="20">
        <f>AVERAGE(AP46)</f>
        <v>0.19980000000000001</v>
      </c>
      <c r="BJ23" s="21">
        <v>0</v>
      </c>
      <c r="BK23" s="20">
        <f>AVERAGE(AT46)</f>
        <v>0.1724</v>
      </c>
      <c r="BL23" s="21">
        <v>0</v>
      </c>
      <c r="BM23" s="20">
        <f>AVERAGE(AX46)</f>
        <v>0.2203</v>
      </c>
      <c r="BN23" s="21">
        <v>0</v>
      </c>
      <c r="BO23" s="20">
        <f>AVERAGE(AZ46)</f>
        <v>4.8797905260652197E-2</v>
      </c>
      <c r="BP23" s="21">
        <v>0</v>
      </c>
      <c r="BQ23" s="20">
        <f>AVERAGE(BA46)</f>
        <v>1.2778422273781902</v>
      </c>
      <c r="BR23" s="21">
        <v>0</v>
      </c>
      <c r="BS23" s="22">
        <f>AVERAGE(BB46)</f>
        <v>0.12197606315253373</v>
      </c>
      <c r="BT23" s="21">
        <v>0</v>
      </c>
    </row>
    <row r="24" spans="2:72" ht="13.5" customHeight="1" x14ac:dyDescent="0.2">
      <c r="B24" s="12">
        <v>157</v>
      </c>
      <c r="C24" s="12">
        <v>9.0909999999999993</v>
      </c>
      <c r="D24" s="12">
        <v>157.37879000000001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31.5</v>
      </c>
      <c r="Q24" s="12">
        <v>0.87</v>
      </c>
      <c r="R24" s="12">
        <v>3.75</v>
      </c>
      <c r="S24" s="12">
        <v>45.21</v>
      </c>
      <c r="T24" s="12">
        <v>89.92</v>
      </c>
      <c r="U24" s="12">
        <v>2</v>
      </c>
      <c r="V24" s="12">
        <v>0</v>
      </c>
      <c r="W24" s="12">
        <v>1</v>
      </c>
      <c r="X24" s="12">
        <v>0</v>
      </c>
      <c r="Y24" s="12">
        <v>0</v>
      </c>
      <c r="Z24" s="12">
        <v>1</v>
      </c>
      <c r="AA24" s="12">
        <v>45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6.1494999999999997</v>
      </c>
      <c r="AK24" s="12">
        <v>0.51970000000000005</v>
      </c>
      <c r="AL24" s="14">
        <v>0.20580000000000001</v>
      </c>
      <c r="AM24" s="14">
        <v>1.7399999999999999E-2</v>
      </c>
      <c r="AN24" s="14">
        <v>3.1522999999999999</v>
      </c>
      <c r="AO24" s="14">
        <v>0.2175</v>
      </c>
      <c r="AP24" s="14">
        <v>0.2601</v>
      </c>
      <c r="AQ24" s="14">
        <v>1.7899999999999999E-2</v>
      </c>
      <c r="AR24" s="14">
        <v>11.469099999999999</v>
      </c>
      <c r="AS24" s="14">
        <v>0.76439999999999997</v>
      </c>
      <c r="AT24" s="14">
        <v>0.20300000000000001</v>
      </c>
      <c r="AU24" s="14">
        <v>1.35E-2</v>
      </c>
      <c r="AV24" s="14">
        <v>25.084800000000001</v>
      </c>
      <c r="AW24" s="14">
        <v>1.5226</v>
      </c>
      <c r="AX24" s="14">
        <v>0.3115</v>
      </c>
      <c r="AY24" s="14">
        <v>1.89E-2</v>
      </c>
      <c r="AZ24" s="14">
        <v>8.9923023093072083E-2</v>
      </c>
      <c r="BA24" s="14">
        <v>1.5344827586206895</v>
      </c>
      <c r="BB24" s="14">
        <v>0.21088435374149658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0.72450000000000003</v>
      </c>
      <c r="BH24" s="26">
        <v>0</v>
      </c>
      <c r="BI24" s="25">
        <f>AVERAGE(AP51)</f>
        <v>0.71150000000000002</v>
      </c>
      <c r="BJ24" s="26">
        <v>0</v>
      </c>
      <c r="BK24" s="25">
        <f>AVERAGE(AT51)</f>
        <v>0.72450000000000003</v>
      </c>
      <c r="BL24" s="26">
        <v>0</v>
      </c>
      <c r="BM24" s="25">
        <f>AVERAGE(AX51)</f>
        <v>0.68879999999999997</v>
      </c>
      <c r="BN24" s="26">
        <v>0</v>
      </c>
      <c r="BO24" s="25">
        <f>AVERAGE(AZ51)</f>
        <v>-1.6210811968863852E-2</v>
      </c>
      <c r="BP24" s="26">
        <v>0</v>
      </c>
      <c r="BQ24" s="25">
        <f>AVERAGE(BA51)</f>
        <v>23.768115942028984</v>
      </c>
      <c r="BR24" s="26">
        <v>0</v>
      </c>
      <c r="BS24" s="25">
        <f>AVERAGE(BB51)</f>
        <v>-2.5260029717682066E-2</v>
      </c>
      <c r="BT24" s="26">
        <v>0</v>
      </c>
    </row>
    <row r="25" spans="2:72" ht="13.5" customHeight="1" x14ac:dyDescent="0.2">
      <c r="B25" s="12">
        <v>157</v>
      </c>
      <c r="C25" s="12">
        <v>9.1</v>
      </c>
      <c r="D25" s="12">
        <v>157.37916999999999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31.5</v>
      </c>
      <c r="Q25" s="12">
        <v>0.87</v>
      </c>
      <c r="R25" s="12">
        <v>3.75</v>
      </c>
      <c r="S25" s="12">
        <v>45.09</v>
      </c>
      <c r="T25" s="12">
        <v>89.99</v>
      </c>
      <c r="U25" s="12">
        <v>2</v>
      </c>
      <c r="V25" s="12">
        <v>0</v>
      </c>
      <c r="W25" s="12">
        <v>1</v>
      </c>
      <c r="X25" s="12">
        <v>0</v>
      </c>
      <c r="Y25" s="12">
        <v>0</v>
      </c>
      <c r="Z25" s="12">
        <v>1</v>
      </c>
      <c r="AA25" s="12">
        <v>45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6.8769999999999998</v>
      </c>
      <c r="AK25" s="12">
        <v>0.32440000000000002</v>
      </c>
      <c r="AL25" s="14">
        <v>0.2296</v>
      </c>
      <c r="AM25" s="14">
        <v>1.0800000000000001E-2</v>
      </c>
      <c r="AN25" s="14">
        <v>3.3210000000000002</v>
      </c>
      <c r="AO25" s="14">
        <v>0.1045</v>
      </c>
      <c r="AP25" s="14">
        <v>0.27339999999999998</v>
      </c>
      <c r="AQ25" s="14">
        <v>8.6E-3</v>
      </c>
      <c r="AR25" s="14">
        <v>12.904400000000001</v>
      </c>
      <c r="AS25" s="14">
        <v>0.73260000000000003</v>
      </c>
      <c r="AT25" s="14">
        <v>0.2278</v>
      </c>
      <c r="AU25" s="14">
        <v>1.29E-2</v>
      </c>
      <c r="AV25" s="14">
        <v>25.205400000000001</v>
      </c>
      <c r="AW25" s="14">
        <v>0.96930000000000005</v>
      </c>
      <c r="AX25" s="14">
        <v>0.31259999999999999</v>
      </c>
      <c r="AY25" s="14">
        <v>1.2E-2</v>
      </c>
      <c r="AZ25" s="14">
        <v>6.6894197952218459E-2</v>
      </c>
      <c r="BA25" s="14">
        <v>1.3722563652326603</v>
      </c>
      <c r="BB25" s="14">
        <v>0.15692079940784601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1.0039666666666667</v>
      </c>
      <c r="BH25" s="16">
        <f>STDEV(AL52:AL54)/SQRT(BF25)</f>
        <v>3.7825623296619364E-3</v>
      </c>
      <c r="BI25" s="27">
        <f>AVERAGE(AP52:AP54)</f>
        <v>1.0038</v>
      </c>
      <c r="BJ25" s="16">
        <f>STDEV(AP52:AP54)/SQRT(BF25)</f>
        <v>3.8118237105091803E-3</v>
      </c>
      <c r="BK25" s="27">
        <f>AVERAGE(AT52:AT54)</f>
        <v>1.0039666666666667</v>
      </c>
      <c r="BL25" s="16">
        <f>STDEV(AT52:AT54)/SQRT(BF25)</f>
        <v>3.7825623296619364E-3</v>
      </c>
      <c r="BM25" s="27">
        <f>AVERAGE(AX52:AX54)</f>
        <v>1.0038</v>
      </c>
      <c r="BN25" s="16">
        <f>STDEV(AX52:AX54)/SQRT(BF25)</f>
        <v>3.8118237105091803E-3</v>
      </c>
      <c r="BO25" s="27">
        <f>AVERAGE(AZ52:AZ54)</f>
        <v>0.73974839458961927</v>
      </c>
      <c r="BP25" s="16">
        <f>STDEV(AZ52:AZ54)/SQRT(BF25)</f>
        <v>1.3235739876137349E-3</v>
      </c>
      <c r="BQ25" s="27">
        <f>AVERAGE(BA52:BA54)</f>
        <v>1.4319832900551843</v>
      </c>
      <c r="BR25" s="16">
        <f>STDEV(BA52:BA54)/SQRT(BF25)</f>
        <v>8.9282013233869494E-3</v>
      </c>
      <c r="BS25" s="27">
        <f>AVERAGE(BB52:BB54)</f>
        <v>0.17760380263885323</v>
      </c>
      <c r="BT25" s="16">
        <f>STDEV(BB52:BB54)/SQRT(BF25)</f>
        <v>3.0134879613992237E-3</v>
      </c>
    </row>
    <row r="26" spans="2:72" ht="13.5" customHeight="1" x14ac:dyDescent="0.2">
      <c r="B26" s="12">
        <v>157</v>
      </c>
      <c r="C26" s="12">
        <v>9.2799999999999994</v>
      </c>
      <c r="D26" s="12">
        <v>157.38667000000001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31.5</v>
      </c>
      <c r="Q26" s="12">
        <v>0.87</v>
      </c>
      <c r="R26" s="12">
        <v>3.75</v>
      </c>
      <c r="S26" s="12">
        <v>42.83</v>
      </c>
      <c r="T26" s="12">
        <v>91.49</v>
      </c>
      <c r="U26" s="12">
        <v>2</v>
      </c>
      <c r="V26" s="12">
        <v>0</v>
      </c>
      <c r="W26" s="12">
        <v>1</v>
      </c>
      <c r="X26" s="12">
        <v>0</v>
      </c>
      <c r="Y26" s="12">
        <v>0</v>
      </c>
      <c r="Z26" s="12">
        <v>1</v>
      </c>
      <c r="AA26" s="12">
        <v>45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5.7689000000000004</v>
      </c>
      <c r="AK26" s="12">
        <v>0.38150000000000001</v>
      </c>
      <c r="AL26" s="14">
        <v>0.18440000000000001</v>
      </c>
      <c r="AM26" s="14">
        <v>1.2200000000000001E-2</v>
      </c>
      <c r="AN26" s="14">
        <v>3.2791000000000001</v>
      </c>
      <c r="AO26" s="14">
        <v>0.11849999999999999</v>
      </c>
      <c r="AP26" s="14">
        <v>0.25900000000000001</v>
      </c>
      <c r="AQ26" s="14">
        <v>9.4000000000000004E-3</v>
      </c>
      <c r="AR26" s="14">
        <v>10.61</v>
      </c>
      <c r="AS26" s="14">
        <v>0.42820000000000003</v>
      </c>
      <c r="AT26" s="14">
        <v>0.17929999999999999</v>
      </c>
      <c r="AU26" s="14">
        <v>7.1999999999999998E-3</v>
      </c>
      <c r="AV26" s="14">
        <v>26.197600000000001</v>
      </c>
      <c r="AW26" s="14">
        <v>0.65939999999999999</v>
      </c>
      <c r="AX26" s="14">
        <v>0.31080000000000002</v>
      </c>
      <c r="AY26" s="14">
        <v>7.7999999999999996E-3</v>
      </c>
      <c r="AZ26" s="14">
        <v>9.0909090909090912E-2</v>
      </c>
      <c r="BA26" s="14">
        <v>1.7334076965978809</v>
      </c>
      <c r="BB26" s="14">
        <v>0.26831258926749652</v>
      </c>
      <c r="BC26" s="15"/>
    </row>
    <row r="27" spans="2:72" ht="13.5" customHeight="1" x14ac:dyDescent="0.2">
      <c r="B27" s="12">
        <v>157</v>
      </c>
      <c r="C27" s="12">
        <v>9.266</v>
      </c>
      <c r="D27" s="12">
        <v>157.38607999999999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31.5</v>
      </c>
      <c r="Q27" s="12">
        <v>0.87</v>
      </c>
      <c r="R27" s="12">
        <v>3.75</v>
      </c>
      <c r="S27" s="12">
        <v>43.01</v>
      </c>
      <c r="T27" s="12">
        <v>91.37</v>
      </c>
      <c r="U27" s="12">
        <v>2</v>
      </c>
      <c r="V27" s="12">
        <v>0</v>
      </c>
      <c r="W27" s="12">
        <v>1</v>
      </c>
      <c r="X27" s="12">
        <v>0</v>
      </c>
      <c r="Y27" s="12">
        <v>0</v>
      </c>
      <c r="Z27" s="12">
        <v>1</v>
      </c>
      <c r="AA27" s="12">
        <v>45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5.8071999999999999</v>
      </c>
      <c r="AK27" s="12">
        <v>6.7599999999999993E-2</v>
      </c>
      <c r="AL27" s="14">
        <v>0.18629999999999999</v>
      </c>
      <c r="AM27" s="14">
        <v>2.2000000000000001E-3</v>
      </c>
      <c r="AN27" s="14">
        <v>3.1894</v>
      </c>
      <c r="AO27" s="14">
        <v>9.7000000000000003E-2</v>
      </c>
      <c r="AP27" s="14">
        <v>0.25269999999999998</v>
      </c>
      <c r="AQ27" s="14">
        <v>7.7000000000000002E-3</v>
      </c>
      <c r="AR27" s="14">
        <v>10.8424</v>
      </c>
      <c r="AS27" s="14">
        <v>7.7799999999999994E-2</v>
      </c>
      <c r="AT27" s="14">
        <v>0.18390000000000001</v>
      </c>
      <c r="AU27" s="14">
        <v>1.2999999999999999E-3</v>
      </c>
      <c r="AV27" s="14">
        <v>26.3141</v>
      </c>
      <c r="AW27" s="14">
        <v>1.1003000000000001</v>
      </c>
      <c r="AX27" s="14">
        <v>0.31340000000000001</v>
      </c>
      <c r="AY27" s="14">
        <v>1.3100000000000001E-2</v>
      </c>
      <c r="AZ27" s="14">
        <v>0.10722487193075433</v>
      </c>
      <c r="BA27" s="14">
        <v>1.7041870581837955</v>
      </c>
      <c r="BB27" s="14">
        <v>0.26040619344460086</v>
      </c>
      <c r="BC27" s="15"/>
      <c r="BD27" s="28"/>
    </row>
    <row r="28" spans="2:72" ht="13.5" customHeight="1" x14ac:dyDescent="0.2">
      <c r="B28" s="12">
        <v>157</v>
      </c>
      <c r="C28" s="12">
        <v>9.2579999999999991</v>
      </c>
      <c r="D28" s="12">
        <v>157.38575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31.5</v>
      </c>
      <c r="Q28" s="12">
        <v>0.87</v>
      </c>
      <c r="R28" s="12">
        <v>3.75</v>
      </c>
      <c r="S28" s="12">
        <v>43.11</v>
      </c>
      <c r="T28" s="12">
        <v>91.31</v>
      </c>
      <c r="U28" s="12">
        <v>2</v>
      </c>
      <c r="V28" s="12">
        <v>0</v>
      </c>
      <c r="W28" s="12">
        <v>1</v>
      </c>
      <c r="X28" s="12">
        <v>0</v>
      </c>
      <c r="Y28" s="12">
        <v>0</v>
      </c>
      <c r="Z28" s="12">
        <v>1</v>
      </c>
      <c r="AA28" s="12">
        <v>45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6.4893000000000001</v>
      </c>
      <c r="AK28" s="12">
        <v>0.28399999999999997</v>
      </c>
      <c r="AL28" s="14">
        <v>0.20849999999999999</v>
      </c>
      <c r="AM28" s="14">
        <v>9.1000000000000004E-3</v>
      </c>
      <c r="AN28" s="14">
        <v>3.2787000000000002</v>
      </c>
      <c r="AO28" s="14">
        <v>1.9400000000000001E-2</v>
      </c>
      <c r="AP28" s="14">
        <v>0.26029999999999998</v>
      </c>
      <c r="AQ28" s="14">
        <v>1.5E-3</v>
      </c>
      <c r="AR28" s="14">
        <v>12.2348</v>
      </c>
      <c r="AS28" s="14">
        <v>0.29459999999999997</v>
      </c>
      <c r="AT28" s="14">
        <v>0.2079</v>
      </c>
      <c r="AU28" s="14">
        <v>5.0000000000000001E-3</v>
      </c>
      <c r="AV28" s="14">
        <v>25.265799999999999</v>
      </c>
      <c r="AW28" s="14">
        <v>0.21840000000000001</v>
      </c>
      <c r="AX28" s="14">
        <v>0.30149999999999999</v>
      </c>
      <c r="AY28" s="14">
        <v>2.5999999999999999E-3</v>
      </c>
      <c r="AZ28" s="14">
        <v>7.33357066571734E-2</v>
      </c>
      <c r="BA28" s="14">
        <v>1.4502164502164501</v>
      </c>
      <c r="BB28" s="14">
        <v>0.18374558303886926</v>
      </c>
      <c r="BC28" s="15"/>
      <c r="BD28" s="28"/>
    </row>
    <row r="29" spans="2:72" ht="13.5" customHeight="1" x14ac:dyDescent="0.2">
      <c r="B29" s="12">
        <v>157</v>
      </c>
      <c r="C29" s="12">
        <v>9.2490000000000006</v>
      </c>
      <c r="D29" s="12">
        <v>157.38538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31.5</v>
      </c>
      <c r="Q29" s="12">
        <v>0.87</v>
      </c>
      <c r="R29" s="12">
        <v>3.75</v>
      </c>
      <c r="S29" s="12">
        <v>43.22</v>
      </c>
      <c r="T29" s="12">
        <v>91.23</v>
      </c>
      <c r="U29" s="12">
        <v>2</v>
      </c>
      <c r="V29" s="12">
        <v>0</v>
      </c>
      <c r="W29" s="12">
        <v>1</v>
      </c>
      <c r="X29" s="12">
        <v>0</v>
      </c>
      <c r="Y29" s="12">
        <v>0</v>
      </c>
      <c r="Z29" s="12">
        <v>1</v>
      </c>
      <c r="AA29" s="12">
        <v>45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6.3179999999999996</v>
      </c>
      <c r="AK29" s="12">
        <v>0.11749999999999999</v>
      </c>
      <c r="AL29" s="14">
        <v>0.20349999999999999</v>
      </c>
      <c r="AM29" s="14">
        <v>3.8E-3</v>
      </c>
      <c r="AN29" s="14">
        <v>3.2751999999999999</v>
      </c>
      <c r="AO29" s="14">
        <v>4.4400000000000002E-2</v>
      </c>
      <c r="AP29" s="14">
        <v>0.26050000000000001</v>
      </c>
      <c r="AQ29" s="14">
        <v>3.5000000000000001E-3</v>
      </c>
      <c r="AR29" s="14">
        <v>11.93</v>
      </c>
      <c r="AS29" s="14">
        <v>0.22220000000000001</v>
      </c>
      <c r="AT29" s="14">
        <v>0.2031</v>
      </c>
      <c r="AU29" s="14">
        <v>3.8E-3</v>
      </c>
      <c r="AV29" s="14">
        <v>25.2408</v>
      </c>
      <c r="AW29" s="14">
        <v>0.81740000000000002</v>
      </c>
      <c r="AX29" s="14">
        <v>0.3019</v>
      </c>
      <c r="AY29" s="14">
        <v>9.7999999999999997E-3</v>
      </c>
      <c r="AZ29" s="14">
        <v>7.3613086770981495E-2</v>
      </c>
      <c r="BA29" s="14">
        <v>1.4864598719842441</v>
      </c>
      <c r="BB29" s="14">
        <v>0.19564356435643565</v>
      </c>
      <c r="BC29" s="15"/>
      <c r="BD29" s="28"/>
    </row>
    <row r="30" spans="2:72" ht="13.5" customHeight="1" x14ac:dyDescent="0.2">
      <c r="B30" s="12">
        <v>157</v>
      </c>
      <c r="C30" s="12">
        <v>9.2409999999999997</v>
      </c>
      <c r="D30" s="12">
        <v>157.38504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31.5</v>
      </c>
      <c r="Q30" s="12">
        <v>0.87</v>
      </c>
      <c r="R30" s="12">
        <v>3.75</v>
      </c>
      <c r="S30" s="12">
        <v>43.32</v>
      </c>
      <c r="T30" s="12">
        <v>91.16</v>
      </c>
      <c r="U30" s="12">
        <v>2</v>
      </c>
      <c r="V30" s="12">
        <v>0</v>
      </c>
      <c r="W30" s="12">
        <v>1</v>
      </c>
      <c r="X30" s="12">
        <v>0</v>
      </c>
      <c r="Y30" s="12">
        <v>0</v>
      </c>
      <c r="Z30" s="12">
        <v>1</v>
      </c>
      <c r="AA30" s="12">
        <v>45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4.7977999999999996</v>
      </c>
      <c r="AK30" s="12">
        <v>9.7600000000000006E-2</v>
      </c>
      <c r="AL30" s="14">
        <v>0.15479999999999999</v>
      </c>
      <c r="AM30" s="14">
        <v>3.2000000000000002E-3</v>
      </c>
      <c r="AN30" s="14">
        <v>3.2172999999999998</v>
      </c>
      <c r="AO30" s="14">
        <v>7.1400000000000005E-2</v>
      </c>
      <c r="AP30" s="14">
        <v>0.25629999999999997</v>
      </c>
      <c r="AQ30" s="14">
        <v>5.7000000000000002E-3</v>
      </c>
      <c r="AR30" s="14">
        <v>9.1635000000000009</v>
      </c>
      <c r="AS30" s="14">
        <v>0.18240000000000001</v>
      </c>
      <c r="AT30" s="14">
        <v>0.15629999999999999</v>
      </c>
      <c r="AU30" s="14">
        <v>3.0999999999999999E-3</v>
      </c>
      <c r="AV30" s="14">
        <v>28.075800000000001</v>
      </c>
      <c r="AW30" s="14">
        <v>3.7400000000000003E-2</v>
      </c>
      <c r="AX30" s="14">
        <v>0.33650000000000002</v>
      </c>
      <c r="AY30" s="14">
        <v>4.0000000000000002E-4</v>
      </c>
      <c r="AZ30" s="14">
        <v>0.13529014844804327</v>
      </c>
      <c r="BA30" s="14">
        <v>2.1529110684580934</v>
      </c>
      <c r="BB30" s="14">
        <v>0.36566558441558444</v>
      </c>
      <c r="BC30" s="15"/>
      <c r="BD30" s="28"/>
      <c r="BF30" s="29" t="s">
        <v>175</v>
      </c>
    </row>
    <row r="31" spans="2:72" ht="13.5" customHeight="1" x14ac:dyDescent="0.2">
      <c r="B31" s="12">
        <v>157</v>
      </c>
      <c r="C31" s="12">
        <v>9.2330000000000005</v>
      </c>
      <c r="D31" s="12">
        <v>157.38471000000001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31.5</v>
      </c>
      <c r="Q31" s="12">
        <v>0.87</v>
      </c>
      <c r="R31" s="12">
        <v>3.75</v>
      </c>
      <c r="S31" s="12">
        <v>43.42</v>
      </c>
      <c r="T31" s="12">
        <v>91.09</v>
      </c>
      <c r="U31" s="12">
        <v>2</v>
      </c>
      <c r="V31" s="12">
        <v>0</v>
      </c>
      <c r="W31" s="12">
        <v>1</v>
      </c>
      <c r="X31" s="12">
        <v>0</v>
      </c>
      <c r="Y31" s="12">
        <v>0</v>
      </c>
      <c r="Z31" s="12">
        <v>1</v>
      </c>
      <c r="AA31" s="12">
        <v>45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5.4177</v>
      </c>
      <c r="AK31" s="12">
        <v>4.1500000000000002E-2</v>
      </c>
      <c r="AL31" s="14">
        <v>0.17510000000000001</v>
      </c>
      <c r="AM31" s="14">
        <v>1.2999999999999999E-3</v>
      </c>
      <c r="AN31" s="14">
        <v>3.2280000000000002</v>
      </c>
      <c r="AO31" s="14">
        <v>9.0499999999999997E-2</v>
      </c>
      <c r="AP31" s="14">
        <v>0.25769999999999998</v>
      </c>
      <c r="AQ31" s="14">
        <v>7.1999999999999998E-3</v>
      </c>
      <c r="AR31" s="14">
        <v>10.0182</v>
      </c>
      <c r="AS31" s="14">
        <v>8.0500000000000002E-2</v>
      </c>
      <c r="AT31" s="14">
        <v>0.17119999999999999</v>
      </c>
      <c r="AU31" s="14">
        <v>1.4E-3</v>
      </c>
      <c r="AV31" s="14">
        <v>26.4056</v>
      </c>
      <c r="AW31" s="14">
        <v>0.77580000000000005</v>
      </c>
      <c r="AX31" s="14">
        <v>0.31719999999999998</v>
      </c>
      <c r="AY31" s="14">
        <v>9.2999999999999992E-3</v>
      </c>
      <c r="AZ31" s="14">
        <v>0.10349626021916855</v>
      </c>
      <c r="BA31" s="14">
        <v>1.8528037383177569</v>
      </c>
      <c r="BB31" s="14">
        <v>0.29893529893529897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157</v>
      </c>
      <c r="C32" s="12">
        <v>9.2240000000000002</v>
      </c>
      <c r="D32" s="12">
        <v>157.38433000000001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31.5</v>
      </c>
      <c r="Q32" s="12">
        <v>0.87</v>
      </c>
      <c r="R32" s="12">
        <v>3.75</v>
      </c>
      <c r="S32" s="12">
        <v>43.53</v>
      </c>
      <c r="T32" s="12">
        <v>91.02</v>
      </c>
      <c r="U32" s="12">
        <v>2</v>
      </c>
      <c r="V32" s="12">
        <v>0</v>
      </c>
      <c r="W32" s="12">
        <v>1</v>
      </c>
      <c r="X32" s="12">
        <v>0</v>
      </c>
      <c r="Y32" s="12">
        <v>0</v>
      </c>
      <c r="Z32" s="12">
        <v>1</v>
      </c>
      <c r="AA32" s="12">
        <v>45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6.1143000000000001</v>
      </c>
      <c r="AK32" s="12">
        <v>7.1099999999999997E-2</v>
      </c>
      <c r="AL32" s="14">
        <v>0.1981</v>
      </c>
      <c r="AM32" s="14">
        <v>2.3E-3</v>
      </c>
      <c r="AN32" s="14">
        <v>3.3026</v>
      </c>
      <c r="AO32" s="14">
        <v>2.2200000000000001E-2</v>
      </c>
      <c r="AP32" s="14">
        <v>0.2641</v>
      </c>
      <c r="AQ32" s="14">
        <v>1.8E-3</v>
      </c>
      <c r="AR32" s="14">
        <v>11.186199999999999</v>
      </c>
      <c r="AS32" s="14">
        <v>0.18640000000000001</v>
      </c>
      <c r="AT32" s="14">
        <v>0.19159999999999999</v>
      </c>
      <c r="AU32" s="14">
        <v>3.2000000000000002E-3</v>
      </c>
      <c r="AV32" s="14">
        <v>26.436800000000002</v>
      </c>
      <c r="AW32" s="14">
        <v>0.40770000000000001</v>
      </c>
      <c r="AX32" s="14">
        <v>0.31830000000000003</v>
      </c>
      <c r="AY32" s="14">
        <v>4.8999999999999998E-3</v>
      </c>
      <c r="AZ32" s="14">
        <v>9.3063186813186857E-2</v>
      </c>
      <c r="BA32" s="14">
        <v>1.6612734864300629</v>
      </c>
      <c r="BB32" s="14">
        <v>0.24848009413610517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157</v>
      </c>
      <c r="C33" s="12">
        <v>9.2170000000000005</v>
      </c>
      <c r="D33" s="12">
        <v>157.38404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31.5</v>
      </c>
      <c r="Q33" s="12">
        <v>0.87</v>
      </c>
      <c r="R33" s="12">
        <v>3.75</v>
      </c>
      <c r="S33" s="12">
        <v>43.62</v>
      </c>
      <c r="T33" s="12">
        <v>90.96</v>
      </c>
      <c r="U33" s="12">
        <v>2</v>
      </c>
      <c r="V33" s="12">
        <v>0</v>
      </c>
      <c r="W33" s="12">
        <v>1</v>
      </c>
      <c r="X33" s="12">
        <v>0</v>
      </c>
      <c r="Y33" s="12">
        <v>0</v>
      </c>
      <c r="Z33" s="12">
        <v>1</v>
      </c>
      <c r="AA33" s="12">
        <v>45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5.0228999999999999</v>
      </c>
      <c r="AK33" s="12">
        <v>0.30499999999999999</v>
      </c>
      <c r="AL33" s="14">
        <v>0.16300000000000001</v>
      </c>
      <c r="AM33" s="14">
        <v>9.9000000000000008E-3</v>
      </c>
      <c r="AN33" s="14">
        <v>3.0762999999999998</v>
      </c>
      <c r="AO33" s="14">
        <v>0.1343</v>
      </c>
      <c r="AP33" s="14">
        <v>0.24640000000000001</v>
      </c>
      <c r="AQ33" s="14">
        <v>1.0800000000000001E-2</v>
      </c>
      <c r="AR33" s="14">
        <v>9.6229999999999993</v>
      </c>
      <c r="AS33" s="14">
        <v>0.22889999999999999</v>
      </c>
      <c r="AT33" s="14">
        <v>0.1651</v>
      </c>
      <c r="AU33" s="14">
        <v>3.8999999999999998E-3</v>
      </c>
      <c r="AV33" s="14">
        <v>25.274100000000001</v>
      </c>
      <c r="AW33" s="14">
        <v>0.37230000000000002</v>
      </c>
      <c r="AX33" s="14">
        <v>0.3049</v>
      </c>
      <c r="AY33" s="14">
        <v>4.4999999999999997E-3</v>
      </c>
      <c r="AZ33" s="14">
        <v>0.1061128242336296</v>
      </c>
      <c r="BA33" s="14">
        <v>1.8467595396729255</v>
      </c>
      <c r="BB33" s="14">
        <v>0.29744680851063832</v>
      </c>
      <c r="BC33" s="15"/>
      <c r="BD33" s="28"/>
    </row>
    <row r="34" spans="2:64" ht="13.5" customHeight="1" x14ac:dyDescent="0.2">
      <c r="B34" s="12">
        <v>157</v>
      </c>
      <c r="C34" s="12">
        <v>9.3000000000000007</v>
      </c>
      <c r="D34" s="12">
        <v>157.38749999999999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31.5</v>
      </c>
      <c r="Q34" s="12">
        <v>0.87</v>
      </c>
      <c r="R34" s="12">
        <v>3.75</v>
      </c>
      <c r="S34" s="12">
        <v>42.58</v>
      </c>
      <c r="T34" s="12">
        <v>91.66</v>
      </c>
      <c r="U34" s="12">
        <v>2</v>
      </c>
      <c r="V34" s="12">
        <v>0</v>
      </c>
      <c r="W34" s="12">
        <v>1</v>
      </c>
      <c r="X34" s="12">
        <v>0</v>
      </c>
      <c r="Y34" s="12">
        <v>0</v>
      </c>
      <c r="Z34" s="12">
        <v>1</v>
      </c>
      <c r="AA34" s="12">
        <v>45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6.7553999999999998</v>
      </c>
      <c r="AK34" s="12">
        <v>8.1000000000000003E-2</v>
      </c>
      <c r="AL34" s="14">
        <v>0.215</v>
      </c>
      <c r="AM34" s="14">
        <v>2.5999999999999999E-3</v>
      </c>
      <c r="AN34" s="14">
        <v>3.4455</v>
      </c>
      <c r="AO34" s="14">
        <v>2.58E-2</v>
      </c>
      <c r="AP34" s="14">
        <v>0.27100000000000002</v>
      </c>
      <c r="AQ34" s="14">
        <v>2E-3</v>
      </c>
      <c r="AR34" s="14">
        <v>12.559799999999999</v>
      </c>
      <c r="AS34" s="14">
        <v>3.9300000000000002E-2</v>
      </c>
      <c r="AT34" s="14">
        <v>0.21129999999999999</v>
      </c>
      <c r="AU34" s="14">
        <v>6.9999999999999999E-4</v>
      </c>
      <c r="AV34" s="14">
        <v>26.698899999999998</v>
      </c>
      <c r="AW34" s="14">
        <v>0.56989999999999996</v>
      </c>
      <c r="AX34" s="14">
        <v>0.31509999999999999</v>
      </c>
      <c r="AY34" s="14">
        <v>6.7000000000000002E-3</v>
      </c>
      <c r="AZ34" s="14">
        <v>7.5243132571233523E-2</v>
      </c>
      <c r="BA34" s="14">
        <v>1.4912446758163749</v>
      </c>
      <c r="BB34" s="14">
        <v>0.19718844984802433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157</v>
      </c>
      <c r="C35" s="12">
        <v>9.3079999999999998</v>
      </c>
      <c r="D35" s="12">
        <v>157.38783000000001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31.5</v>
      </c>
      <c r="Q35" s="12">
        <v>0.87</v>
      </c>
      <c r="R35" s="12">
        <v>3.75</v>
      </c>
      <c r="S35" s="12">
        <v>42.48</v>
      </c>
      <c r="T35" s="12">
        <v>91.73</v>
      </c>
      <c r="U35" s="12">
        <v>2</v>
      </c>
      <c r="V35" s="12">
        <v>0</v>
      </c>
      <c r="W35" s="12">
        <v>1</v>
      </c>
      <c r="X35" s="12">
        <v>0</v>
      </c>
      <c r="Y35" s="12">
        <v>0</v>
      </c>
      <c r="Z35" s="12">
        <v>1</v>
      </c>
      <c r="AA35" s="12">
        <v>45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6.2237999999999998</v>
      </c>
      <c r="AK35" s="12">
        <v>0.43980000000000002</v>
      </c>
      <c r="AL35" s="14">
        <v>0.19769999999999999</v>
      </c>
      <c r="AM35" s="14">
        <v>1.4E-2</v>
      </c>
      <c r="AN35" s="14">
        <v>3.2492999999999999</v>
      </c>
      <c r="AO35" s="14">
        <v>0.17330000000000001</v>
      </c>
      <c r="AP35" s="14">
        <v>0.25509999999999999</v>
      </c>
      <c r="AQ35" s="14">
        <v>1.3599999999999999E-2</v>
      </c>
      <c r="AR35" s="14">
        <v>11.471399999999999</v>
      </c>
      <c r="AS35" s="14">
        <v>0.53600000000000003</v>
      </c>
      <c r="AT35" s="14">
        <v>0.19270000000000001</v>
      </c>
      <c r="AU35" s="14">
        <v>8.9999999999999993E-3</v>
      </c>
      <c r="AV35" s="14">
        <v>26.420200000000001</v>
      </c>
      <c r="AW35" s="14">
        <v>1.169</v>
      </c>
      <c r="AX35" s="14">
        <v>0.31119999999999998</v>
      </c>
      <c r="AY35" s="14">
        <v>1.38E-2</v>
      </c>
      <c r="AZ35" s="14">
        <v>9.9064100300194205E-2</v>
      </c>
      <c r="BA35" s="14">
        <v>1.6149455111572391</v>
      </c>
      <c r="BB35" s="14">
        <v>0.23516570748164312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157</v>
      </c>
      <c r="C36" s="12">
        <v>9.3160000000000007</v>
      </c>
      <c r="D36" s="12">
        <v>157.38817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31.5</v>
      </c>
      <c r="Q36" s="12">
        <v>0.87</v>
      </c>
      <c r="R36" s="12">
        <v>3.75</v>
      </c>
      <c r="S36" s="12">
        <v>42.38</v>
      </c>
      <c r="T36" s="12">
        <v>91.8</v>
      </c>
      <c r="U36" s="12">
        <v>2</v>
      </c>
      <c r="V36" s="12">
        <v>0</v>
      </c>
      <c r="W36" s="12">
        <v>1</v>
      </c>
      <c r="X36" s="12">
        <v>0</v>
      </c>
      <c r="Y36" s="12">
        <v>0</v>
      </c>
      <c r="Z36" s="12">
        <v>1</v>
      </c>
      <c r="AA36" s="12">
        <v>45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5.4870000000000001</v>
      </c>
      <c r="AK36" s="12">
        <v>0.1769</v>
      </c>
      <c r="AL36" s="14">
        <v>0.17399999999999999</v>
      </c>
      <c r="AM36" s="14">
        <v>5.5999999999999999E-3</v>
      </c>
      <c r="AN36" s="14">
        <v>3.2774999999999999</v>
      </c>
      <c r="AO36" s="14">
        <v>0.18010000000000001</v>
      </c>
      <c r="AP36" s="14">
        <v>0.25690000000000002</v>
      </c>
      <c r="AQ36" s="14">
        <v>1.41E-2</v>
      </c>
      <c r="AR36" s="14">
        <v>10.321199999999999</v>
      </c>
      <c r="AS36" s="14">
        <v>9.1200000000000003E-2</v>
      </c>
      <c r="AT36" s="14">
        <v>0.17299999999999999</v>
      </c>
      <c r="AU36" s="14">
        <v>1.5E-3</v>
      </c>
      <c r="AV36" s="14">
        <v>27.585000000000001</v>
      </c>
      <c r="AW36" s="14">
        <v>1.9884999999999999</v>
      </c>
      <c r="AX36" s="14">
        <v>0.32419999999999999</v>
      </c>
      <c r="AY36" s="14">
        <v>2.3400000000000001E-2</v>
      </c>
      <c r="AZ36" s="14">
        <v>0.11581483393563927</v>
      </c>
      <c r="BA36" s="14">
        <v>1.8739884393063584</v>
      </c>
      <c r="BB36" s="14">
        <v>0.30410297666934838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157</v>
      </c>
      <c r="C37" s="12">
        <v>9.3249999999999993</v>
      </c>
      <c r="D37" s="12">
        <v>157.38854000000001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31.5</v>
      </c>
      <c r="Q37" s="12">
        <v>0.87</v>
      </c>
      <c r="R37" s="12">
        <v>3.75</v>
      </c>
      <c r="S37" s="12">
        <v>42.26</v>
      </c>
      <c r="T37" s="12">
        <v>91.88</v>
      </c>
      <c r="U37" s="12">
        <v>2</v>
      </c>
      <c r="V37" s="12">
        <v>0</v>
      </c>
      <c r="W37" s="12">
        <v>1</v>
      </c>
      <c r="X37" s="12">
        <v>0</v>
      </c>
      <c r="Y37" s="12">
        <v>0</v>
      </c>
      <c r="Z37" s="12">
        <v>1</v>
      </c>
      <c r="AA37" s="12">
        <v>45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6.1523000000000003</v>
      </c>
      <c r="AK37" s="12">
        <v>0.2089</v>
      </c>
      <c r="AL37" s="14">
        <v>0.1946</v>
      </c>
      <c r="AM37" s="14">
        <v>6.6E-3</v>
      </c>
      <c r="AN37" s="14">
        <v>3.4342999999999999</v>
      </c>
      <c r="AO37" s="14">
        <v>8.14E-2</v>
      </c>
      <c r="AP37" s="14">
        <v>0.26869999999999999</v>
      </c>
      <c r="AQ37" s="14">
        <v>6.4000000000000003E-3</v>
      </c>
      <c r="AR37" s="14">
        <v>11.530799999999999</v>
      </c>
      <c r="AS37" s="14">
        <v>0.55879999999999996</v>
      </c>
      <c r="AT37" s="14">
        <v>0.19289999999999999</v>
      </c>
      <c r="AU37" s="14">
        <v>9.2999999999999992E-3</v>
      </c>
      <c r="AV37" s="14">
        <v>27.817900000000002</v>
      </c>
      <c r="AW37" s="14">
        <v>0.90269999999999995</v>
      </c>
      <c r="AX37" s="14">
        <v>0.32619999999999999</v>
      </c>
      <c r="AY37" s="14">
        <v>1.06E-2</v>
      </c>
      <c r="AZ37" s="14">
        <v>9.6654899983190448E-2</v>
      </c>
      <c r="BA37" s="14">
        <v>1.6910316226023847</v>
      </c>
      <c r="BB37" s="14">
        <v>0.25679059911385088</v>
      </c>
      <c r="BC37" s="15"/>
      <c r="BD37" s="28"/>
      <c r="BG37" s="30">
        <v>2</v>
      </c>
    </row>
    <row r="38" spans="2:64" ht="13.5" customHeight="1" x14ac:dyDescent="0.2">
      <c r="B38" s="12">
        <v>157</v>
      </c>
      <c r="C38" s="12">
        <v>9.3330000000000002</v>
      </c>
      <c r="D38" s="12">
        <v>157.38887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31.5</v>
      </c>
      <c r="Q38" s="12">
        <v>0.87</v>
      </c>
      <c r="R38" s="12">
        <v>3.75</v>
      </c>
      <c r="S38" s="12">
        <v>42.16</v>
      </c>
      <c r="T38" s="12">
        <v>91.95</v>
      </c>
      <c r="U38" s="12">
        <v>2</v>
      </c>
      <c r="V38" s="12">
        <v>0</v>
      </c>
      <c r="W38" s="12">
        <v>1</v>
      </c>
      <c r="X38" s="12">
        <v>0</v>
      </c>
      <c r="Y38" s="12">
        <v>0</v>
      </c>
      <c r="Z38" s="12">
        <v>1</v>
      </c>
      <c r="AA38" s="12">
        <v>45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5.3387000000000002</v>
      </c>
      <c r="AK38" s="12">
        <v>8.5500000000000007E-2</v>
      </c>
      <c r="AL38" s="14">
        <v>0.1686</v>
      </c>
      <c r="AM38" s="14">
        <v>2.7000000000000001E-3</v>
      </c>
      <c r="AN38" s="14">
        <v>3.4380999999999999</v>
      </c>
      <c r="AO38" s="14">
        <v>3.2000000000000001E-2</v>
      </c>
      <c r="AP38" s="14">
        <v>0.26850000000000002</v>
      </c>
      <c r="AQ38" s="14">
        <v>2.5000000000000001E-3</v>
      </c>
      <c r="AR38" s="14">
        <v>9.9077999999999999</v>
      </c>
      <c r="AS38" s="14">
        <v>0.3518</v>
      </c>
      <c r="AT38" s="14">
        <v>0.16539999999999999</v>
      </c>
      <c r="AU38" s="14">
        <v>5.8999999999999999E-3</v>
      </c>
      <c r="AV38" s="14">
        <v>28.9682</v>
      </c>
      <c r="AW38" s="14">
        <v>0.2059</v>
      </c>
      <c r="AX38" s="14">
        <v>0.33900000000000002</v>
      </c>
      <c r="AY38" s="14">
        <v>2.3999999999999998E-3</v>
      </c>
      <c r="AZ38" s="14">
        <v>0.11604938271604939</v>
      </c>
      <c r="BA38" s="14">
        <v>2.0495767835550183</v>
      </c>
      <c r="BB38" s="14">
        <v>0.34417129262490098</v>
      </c>
      <c r="BC38" s="15"/>
      <c r="BD38" s="28"/>
      <c r="BG38" s="30">
        <v>3</v>
      </c>
      <c r="BH38" s="34"/>
    </row>
    <row r="39" spans="2:64" ht="13.5" customHeight="1" x14ac:dyDescent="0.2">
      <c r="B39" s="12">
        <v>157</v>
      </c>
      <c r="C39" s="12">
        <v>9.3420000000000005</v>
      </c>
      <c r="D39" s="12">
        <v>157.38925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31.5</v>
      </c>
      <c r="Q39" s="12">
        <v>0.87</v>
      </c>
      <c r="R39" s="12">
        <v>3.75</v>
      </c>
      <c r="S39" s="12">
        <v>42.05</v>
      </c>
      <c r="T39" s="12">
        <v>92.03</v>
      </c>
      <c r="U39" s="12">
        <v>2</v>
      </c>
      <c r="V39" s="12">
        <v>0</v>
      </c>
      <c r="W39" s="12">
        <v>1</v>
      </c>
      <c r="X39" s="12">
        <v>0</v>
      </c>
      <c r="Y39" s="12">
        <v>0</v>
      </c>
      <c r="Z39" s="12">
        <v>1</v>
      </c>
      <c r="AA39" s="12">
        <v>45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5.7576999999999998</v>
      </c>
      <c r="AK39" s="12">
        <v>0</v>
      </c>
      <c r="AL39" s="14">
        <v>0.18140000000000001</v>
      </c>
      <c r="AM39" s="14">
        <v>0</v>
      </c>
      <c r="AN39" s="14">
        <v>3.2504</v>
      </c>
      <c r="AO39" s="14">
        <v>2.3900000000000001E-2</v>
      </c>
      <c r="AP39" s="14">
        <v>0.25340000000000001</v>
      </c>
      <c r="AQ39" s="14">
        <v>1.9E-3</v>
      </c>
      <c r="AR39" s="14">
        <v>10.896100000000001</v>
      </c>
      <c r="AS39" s="14">
        <v>8.7599999999999997E-2</v>
      </c>
      <c r="AT39" s="14">
        <v>0.18160000000000001</v>
      </c>
      <c r="AU39" s="14">
        <v>1.5E-3</v>
      </c>
      <c r="AV39" s="14">
        <v>26.2746</v>
      </c>
      <c r="AW39" s="14">
        <v>0.34939999999999999</v>
      </c>
      <c r="AX39" s="14">
        <v>0.30680000000000002</v>
      </c>
      <c r="AY39" s="14">
        <v>4.1000000000000003E-3</v>
      </c>
      <c r="AZ39" s="14">
        <v>9.5323098893252411E-2</v>
      </c>
      <c r="BA39" s="14">
        <v>1.6894273127753303</v>
      </c>
      <c r="BB39" s="14">
        <v>0.2563472563472563</v>
      </c>
      <c r="BC39" s="15"/>
      <c r="BD39" s="28"/>
    </row>
    <row r="40" spans="2:64" ht="13.5" customHeight="1" x14ac:dyDescent="0.2">
      <c r="B40" s="12">
        <v>157</v>
      </c>
      <c r="C40" s="12">
        <v>9.3520000000000003</v>
      </c>
      <c r="D40" s="12">
        <v>157.38967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31.5</v>
      </c>
      <c r="Q40" s="12">
        <v>0.87</v>
      </c>
      <c r="R40" s="12">
        <v>3.75</v>
      </c>
      <c r="S40" s="12">
        <v>41.93</v>
      </c>
      <c r="T40" s="12">
        <v>92.11</v>
      </c>
      <c r="U40" s="12">
        <v>2</v>
      </c>
      <c r="V40" s="12">
        <v>0</v>
      </c>
      <c r="W40" s="12">
        <v>1</v>
      </c>
      <c r="X40" s="12">
        <v>0</v>
      </c>
      <c r="Y40" s="12">
        <v>0</v>
      </c>
      <c r="Z40" s="12">
        <v>1</v>
      </c>
      <c r="AA40" s="12">
        <v>45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6.5830000000000002</v>
      </c>
      <c r="AK40" s="12">
        <v>0.16009999999999999</v>
      </c>
      <c r="AL40" s="14">
        <v>0.20699999999999999</v>
      </c>
      <c r="AM40" s="14">
        <v>5.0000000000000001E-3</v>
      </c>
      <c r="AN40" s="14">
        <v>3.4338000000000002</v>
      </c>
      <c r="AO40" s="14">
        <v>2.6200000000000001E-2</v>
      </c>
      <c r="AP40" s="14">
        <v>0.2671</v>
      </c>
      <c r="AQ40" s="14">
        <v>2E-3</v>
      </c>
      <c r="AR40" s="14">
        <v>12.2858</v>
      </c>
      <c r="AS40" s="14">
        <v>0.34549999999999997</v>
      </c>
      <c r="AT40" s="14">
        <v>0.20430000000000001</v>
      </c>
      <c r="AU40" s="14">
        <v>5.7000000000000002E-3</v>
      </c>
      <c r="AV40" s="14">
        <v>27.235499999999998</v>
      </c>
      <c r="AW40" s="14">
        <v>0.11650000000000001</v>
      </c>
      <c r="AX40" s="14">
        <v>0.31719999999999998</v>
      </c>
      <c r="AY40" s="14">
        <v>1.4E-3</v>
      </c>
      <c r="AZ40" s="14">
        <v>8.5743624850248112E-2</v>
      </c>
      <c r="BA40" s="14">
        <v>1.5526186979931471</v>
      </c>
      <c r="BB40" s="14">
        <v>0.21649089165867685</v>
      </c>
      <c r="BC40" s="15"/>
      <c r="BD40" s="28"/>
    </row>
    <row r="41" spans="2:64" ht="13.5" customHeight="1" x14ac:dyDescent="0.2">
      <c r="B41" s="12">
        <v>157</v>
      </c>
      <c r="C41" s="12">
        <v>9.3610000000000007</v>
      </c>
      <c r="D41" s="12">
        <v>157.39004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31.5</v>
      </c>
      <c r="Q41" s="12">
        <v>0.87</v>
      </c>
      <c r="R41" s="12">
        <v>3.75</v>
      </c>
      <c r="S41" s="12">
        <v>41.81</v>
      </c>
      <c r="T41" s="12">
        <v>92.19</v>
      </c>
      <c r="U41" s="12">
        <v>2</v>
      </c>
      <c r="V41" s="12">
        <v>0</v>
      </c>
      <c r="W41" s="12">
        <v>1</v>
      </c>
      <c r="X41" s="12">
        <v>0</v>
      </c>
      <c r="Y41" s="12">
        <v>0</v>
      </c>
      <c r="Z41" s="12">
        <v>1</v>
      </c>
      <c r="AA41" s="12">
        <v>45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6.6612</v>
      </c>
      <c r="AK41" s="12">
        <v>1.7899999999999999E-2</v>
      </c>
      <c r="AL41" s="14">
        <v>0.20899999999999999</v>
      </c>
      <c r="AM41" s="14">
        <v>5.9999999999999995E-4</v>
      </c>
      <c r="AN41" s="14">
        <v>3.5236000000000001</v>
      </c>
      <c r="AO41" s="14">
        <v>1.23E-2</v>
      </c>
      <c r="AP41" s="14">
        <v>0.27350000000000002</v>
      </c>
      <c r="AQ41" s="14">
        <v>1E-3</v>
      </c>
      <c r="AR41" s="14">
        <v>12.7721</v>
      </c>
      <c r="AS41" s="14">
        <v>7.0199999999999999E-2</v>
      </c>
      <c r="AT41" s="14">
        <v>0.21190000000000001</v>
      </c>
      <c r="AU41" s="14">
        <v>1.1999999999999999E-3</v>
      </c>
      <c r="AV41" s="14">
        <v>28.073799999999999</v>
      </c>
      <c r="AW41" s="14">
        <v>0.11020000000000001</v>
      </c>
      <c r="AX41" s="14">
        <v>0.32619999999999999</v>
      </c>
      <c r="AY41" s="14">
        <v>1.2999999999999999E-3</v>
      </c>
      <c r="AZ41" s="14">
        <v>8.7877271969317938E-2</v>
      </c>
      <c r="BA41" s="14">
        <v>1.5394053798961773</v>
      </c>
      <c r="BB41" s="14">
        <v>0.21241404943319081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157</v>
      </c>
      <c r="C46" s="12">
        <v>9.1769999999999996</v>
      </c>
      <c r="D46" s="12">
        <v>157.38238000000001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31.5</v>
      </c>
      <c r="Q46" s="12">
        <v>0.87</v>
      </c>
      <c r="R46" s="12">
        <v>3.75</v>
      </c>
      <c r="S46" s="12">
        <v>44.12</v>
      </c>
      <c r="T46" s="12">
        <v>90.63</v>
      </c>
      <c r="U46" s="12">
        <v>2</v>
      </c>
      <c r="V46" s="12">
        <v>0</v>
      </c>
      <c r="W46" s="12">
        <v>1</v>
      </c>
      <c r="X46" s="12">
        <v>0</v>
      </c>
      <c r="Y46" s="12">
        <v>0</v>
      </c>
      <c r="Z46" s="12">
        <v>1</v>
      </c>
      <c r="AA46" s="12">
        <v>45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5.3625999999999996</v>
      </c>
      <c r="AK46" s="12">
        <v>8.4500000000000006E-2</v>
      </c>
      <c r="AL46" s="14">
        <v>0.1757</v>
      </c>
      <c r="AM46" s="14">
        <v>2.8E-3</v>
      </c>
      <c r="AN46" s="14">
        <v>2.4723000000000002</v>
      </c>
      <c r="AO46" s="14">
        <v>5.1900000000000002E-2</v>
      </c>
      <c r="AP46" s="14">
        <v>0.19980000000000001</v>
      </c>
      <c r="AQ46" s="14">
        <v>4.1999999999999997E-3</v>
      </c>
      <c r="AR46" s="14">
        <v>9.9547000000000008</v>
      </c>
      <c r="AS46" s="14">
        <v>0.1368</v>
      </c>
      <c r="AT46" s="14">
        <v>0.1724</v>
      </c>
      <c r="AU46" s="14">
        <v>2.3999999999999998E-3</v>
      </c>
      <c r="AV46" s="14">
        <v>18.064800000000002</v>
      </c>
      <c r="AW46" s="14">
        <v>0.3765</v>
      </c>
      <c r="AX46" s="14">
        <v>0.2203</v>
      </c>
      <c r="AY46" s="14">
        <v>4.5999999999999999E-3</v>
      </c>
      <c r="AZ46" s="14">
        <v>4.8797905260652197E-2</v>
      </c>
      <c r="BA46" s="14">
        <v>1.2778422273781902</v>
      </c>
      <c r="BB46" s="14">
        <v>0.12197606315253373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157</v>
      </c>
      <c r="C48" s="12">
        <v>9.1869999999999994</v>
      </c>
      <c r="D48" s="12">
        <v>157.38279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31.5</v>
      </c>
      <c r="Q48" s="12">
        <v>0.87</v>
      </c>
      <c r="R48" s="12">
        <v>3.75</v>
      </c>
      <c r="S48" s="12">
        <v>44</v>
      </c>
      <c r="T48" s="12">
        <v>90.71</v>
      </c>
      <c r="U48" s="12">
        <v>2</v>
      </c>
      <c r="V48" s="12">
        <v>0</v>
      </c>
      <c r="W48" s="12">
        <v>1</v>
      </c>
      <c r="X48" s="12">
        <v>0</v>
      </c>
      <c r="Y48" s="12">
        <v>0</v>
      </c>
      <c r="Z48" s="12">
        <v>1</v>
      </c>
      <c r="AA48" s="12">
        <v>45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8.8712999999999997</v>
      </c>
      <c r="AK48" s="12">
        <v>0.15959999999999999</v>
      </c>
      <c r="AL48" s="14">
        <v>0.28989999999999999</v>
      </c>
      <c r="AM48" s="14">
        <v>5.1999999999999998E-3</v>
      </c>
      <c r="AN48" s="14">
        <v>3.8847</v>
      </c>
      <c r="AO48" s="14">
        <v>9.11E-2</v>
      </c>
      <c r="AP48" s="14">
        <v>0.31319999999999998</v>
      </c>
      <c r="AQ48" s="14">
        <v>7.3000000000000001E-3</v>
      </c>
      <c r="AR48" s="14">
        <v>16.697700000000001</v>
      </c>
      <c r="AS48" s="14">
        <v>0.2293</v>
      </c>
      <c r="AT48" s="14">
        <v>0.28849999999999998</v>
      </c>
      <c r="AU48" s="14">
        <v>4.0000000000000001E-3</v>
      </c>
      <c r="AV48" s="14">
        <v>28.907800000000002</v>
      </c>
      <c r="AW48" s="14">
        <v>0.47420000000000001</v>
      </c>
      <c r="AX48" s="14">
        <v>0.35149999999999998</v>
      </c>
      <c r="AY48" s="14">
        <v>5.7999999999999996E-3</v>
      </c>
      <c r="AZ48" s="14">
        <v>5.761997893786671E-2</v>
      </c>
      <c r="BA48" s="14">
        <v>1.218370883882149</v>
      </c>
      <c r="BB48" s="14">
        <v>9.8437500000000011E-2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157</v>
      </c>
      <c r="C50" s="12">
        <v>9.1470000000000002</v>
      </c>
      <c r="D50" s="12">
        <v>157.38113000000001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31.5</v>
      </c>
      <c r="Q50" s="12">
        <v>0.87</v>
      </c>
      <c r="R50" s="12">
        <v>3.75</v>
      </c>
      <c r="S50" s="12">
        <v>44.5</v>
      </c>
      <c r="T50" s="12">
        <v>90.38</v>
      </c>
      <c r="U50" s="12">
        <v>2</v>
      </c>
      <c r="V50" s="12">
        <v>0</v>
      </c>
      <c r="W50" s="12">
        <v>1</v>
      </c>
      <c r="X50" s="12">
        <v>0</v>
      </c>
      <c r="Y50" s="12">
        <v>0</v>
      </c>
      <c r="Z50" s="12">
        <v>1</v>
      </c>
      <c r="AA50" s="12">
        <v>45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7.4966999999999997</v>
      </c>
      <c r="AK50" s="12">
        <v>2.3099999999999999E-2</v>
      </c>
      <c r="AL50" s="14">
        <v>0.24740000000000001</v>
      </c>
      <c r="AM50" s="14">
        <v>8.0000000000000004E-4</v>
      </c>
      <c r="AN50" s="14">
        <v>3.3222999999999998</v>
      </c>
      <c r="AO50" s="14">
        <v>5.1000000000000004E-3</v>
      </c>
      <c r="AP50" s="14">
        <v>0.27029999999999998</v>
      </c>
      <c r="AQ50" s="14">
        <v>4.0000000000000002E-4</v>
      </c>
      <c r="AR50" s="14">
        <v>14.104200000000001</v>
      </c>
      <c r="AS50" s="14">
        <v>2.3699999999999999E-2</v>
      </c>
      <c r="AT50" s="14">
        <v>0.246</v>
      </c>
      <c r="AU50" s="14">
        <v>4.0000000000000002E-4</v>
      </c>
      <c r="AV50" s="14">
        <v>25.396799999999999</v>
      </c>
      <c r="AW50" s="14">
        <v>2.5000000000000001E-2</v>
      </c>
      <c r="AX50" s="14">
        <v>0.31219999999999998</v>
      </c>
      <c r="AY50" s="14">
        <v>2.9999999999999997E-4</v>
      </c>
      <c r="AZ50" s="14">
        <v>7.1931330472102983E-2</v>
      </c>
      <c r="BA50" s="14">
        <v>1.2691056910569105</v>
      </c>
      <c r="BB50" s="14">
        <v>0.11859548548907198</v>
      </c>
    </row>
    <row r="51" spans="2:54" ht="13.5" customHeight="1" x14ac:dyDescent="0.2">
      <c r="B51" s="12">
        <v>157</v>
      </c>
      <c r="C51" s="12">
        <v>8.9290000000000003</v>
      </c>
      <c r="D51" s="12">
        <v>157.37204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31.5</v>
      </c>
      <c r="Q51" s="12">
        <v>0.87</v>
      </c>
      <c r="R51" s="12">
        <v>3.75</v>
      </c>
      <c r="S51" s="12">
        <v>47.24</v>
      </c>
      <c r="T51" s="12">
        <v>88.62</v>
      </c>
      <c r="U51" s="12">
        <v>2</v>
      </c>
      <c r="V51" s="12">
        <v>0</v>
      </c>
      <c r="W51" s="12">
        <v>1</v>
      </c>
      <c r="X51" s="12">
        <v>0</v>
      </c>
      <c r="Y51" s="12">
        <v>0</v>
      </c>
      <c r="Z51" s="12">
        <v>1</v>
      </c>
      <c r="AA51" s="12">
        <v>45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20.765999999999998</v>
      </c>
      <c r="AK51" s="38">
        <v>0</v>
      </c>
      <c r="AL51" s="38">
        <v>0.72450000000000003</v>
      </c>
      <c r="AM51" s="38">
        <v>0</v>
      </c>
      <c r="AN51" s="38">
        <v>8.2609999999999992</v>
      </c>
      <c r="AO51" s="38">
        <v>2.9999999999999996E-3</v>
      </c>
      <c r="AP51" s="38">
        <v>0.71150000000000002</v>
      </c>
      <c r="AQ51" s="38">
        <v>5.0000000000000001E-4</v>
      </c>
      <c r="AR51" s="38">
        <v>39.213000000000001</v>
      </c>
      <c r="AS51" s="38">
        <v>2E-3</v>
      </c>
      <c r="AT51" s="38">
        <v>0.72450000000000003</v>
      </c>
      <c r="AU51" s="38">
        <v>0</v>
      </c>
      <c r="AV51" s="38">
        <v>53.959400000000002</v>
      </c>
      <c r="AW51" s="38">
        <v>1.2500000000000001E-2</v>
      </c>
      <c r="AX51" s="38">
        <v>0.68879999999999997</v>
      </c>
      <c r="AY51" s="38">
        <v>2.0000000000000001E-4</v>
      </c>
      <c r="AZ51" s="14">
        <v>-1.6210811968863852E-2</v>
      </c>
      <c r="BA51" s="14">
        <v>23.768115942028984</v>
      </c>
      <c r="BB51" s="14">
        <v>-2.5260029717682066E-2</v>
      </c>
    </row>
    <row r="52" spans="2:54" ht="13.5" customHeight="1" x14ac:dyDescent="0.2">
      <c r="B52" s="12">
        <v>157</v>
      </c>
      <c r="C52" s="12">
        <v>8.92</v>
      </c>
      <c r="D52" s="12">
        <v>157.37166999999999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31.5</v>
      </c>
      <c r="Q52" s="12">
        <v>0.87</v>
      </c>
      <c r="R52" s="12">
        <v>3.75</v>
      </c>
      <c r="S52" s="12">
        <v>47.35</v>
      </c>
      <c r="T52" s="12">
        <v>88.55</v>
      </c>
      <c r="U52" s="12">
        <v>2</v>
      </c>
      <c r="V52" s="12">
        <v>0</v>
      </c>
      <c r="W52" s="12">
        <v>1</v>
      </c>
      <c r="X52" s="12">
        <v>0</v>
      </c>
      <c r="Y52" s="12">
        <v>0</v>
      </c>
      <c r="Z52" s="12">
        <v>1</v>
      </c>
      <c r="AA52" s="12">
        <v>45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28.5304</v>
      </c>
      <c r="AK52" s="12">
        <v>7.6E-3</v>
      </c>
      <c r="AL52" s="14">
        <v>0.99750000000000005</v>
      </c>
      <c r="AM52" s="14">
        <v>2.9999999999999997E-4</v>
      </c>
      <c r="AN52" s="14">
        <v>11.554600000000001</v>
      </c>
      <c r="AO52" s="14">
        <v>8.8000000000000005E-3</v>
      </c>
      <c r="AP52" s="14">
        <v>0.99729999999999996</v>
      </c>
      <c r="AQ52" s="14">
        <v>8.0000000000000004E-4</v>
      </c>
      <c r="AR52" s="14">
        <v>53.843400000000003</v>
      </c>
      <c r="AS52" s="14">
        <v>2.2000000000000001E-3</v>
      </c>
      <c r="AT52" s="14">
        <v>0.99750000000000005</v>
      </c>
      <c r="AU52" s="14">
        <v>0</v>
      </c>
      <c r="AV52" s="14">
        <v>78.008300000000006</v>
      </c>
      <c r="AW52" s="14">
        <v>1.67E-2</v>
      </c>
      <c r="AX52" s="14">
        <v>0.99729999999999996</v>
      </c>
      <c r="AY52" s="14">
        <v>2.0000000000000001E-4</v>
      </c>
      <c r="AZ52" s="38">
        <v>0.74197798418764904</v>
      </c>
      <c r="BA52" s="38">
        <v>1.4487996671829788</v>
      </c>
      <c r="BB52" s="38">
        <v>0.18327332905074417</v>
      </c>
    </row>
    <row r="53" spans="2:54" ht="13.5" customHeight="1" x14ac:dyDescent="0.2">
      <c r="B53" s="12">
        <v>157</v>
      </c>
      <c r="C53" s="12">
        <v>9.1379999999999999</v>
      </c>
      <c r="D53" s="12">
        <v>157.38075000000001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31.5</v>
      </c>
      <c r="Q53" s="12">
        <v>0.87</v>
      </c>
      <c r="R53" s="12">
        <v>3.75</v>
      </c>
      <c r="S53" s="12">
        <v>44.61</v>
      </c>
      <c r="T53" s="12">
        <v>90.3</v>
      </c>
      <c r="U53" s="12">
        <v>2</v>
      </c>
      <c r="V53" s="12">
        <v>0</v>
      </c>
      <c r="W53" s="12">
        <v>1</v>
      </c>
      <c r="X53" s="12">
        <v>0</v>
      </c>
      <c r="Y53" s="12">
        <v>0</v>
      </c>
      <c r="Z53" s="12">
        <v>1</v>
      </c>
      <c r="AA53" s="12">
        <v>45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30.353400000000001</v>
      </c>
      <c r="AK53" s="12">
        <v>2.2599999999999999E-2</v>
      </c>
      <c r="AL53" s="14">
        <v>1.0038</v>
      </c>
      <c r="AM53" s="14">
        <v>8.0000000000000004E-4</v>
      </c>
      <c r="AN53" s="14">
        <v>12.310700000000001</v>
      </c>
      <c r="AO53" s="14">
        <v>1.7500000000000002E-2</v>
      </c>
      <c r="AP53" s="14">
        <v>1.0036</v>
      </c>
      <c r="AQ53" s="14">
        <v>1.4E-3</v>
      </c>
      <c r="AR53" s="14">
        <v>57.423900000000003</v>
      </c>
      <c r="AS53" s="14">
        <v>2.2000000000000001E-3</v>
      </c>
      <c r="AT53" s="14">
        <v>1.0038</v>
      </c>
      <c r="AU53" s="14">
        <v>0</v>
      </c>
      <c r="AV53" s="14">
        <v>81.448599999999999</v>
      </c>
      <c r="AW53" s="14">
        <v>0.26939999999999997</v>
      </c>
      <c r="AX53" s="14">
        <v>1.0036</v>
      </c>
      <c r="AY53" s="14">
        <v>3.3E-3</v>
      </c>
      <c r="AZ53" s="38">
        <v>0.73739778347321283</v>
      </c>
      <c r="BA53" s="38">
        <v>1.418374579225723</v>
      </c>
      <c r="BB53" s="38">
        <v>0.17299825379394765</v>
      </c>
    </row>
    <row r="54" spans="2:54" ht="13.5" customHeight="1" x14ac:dyDescent="0.2">
      <c r="B54" s="12">
        <v>157</v>
      </c>
      <c r="C54" s="12">
        <v>9.3879999999999999</v>
      </c>
      <c r="D54" s="12">
        <v>157.39116999999999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31.5</v>
      </c>
      <c r="Q54" s="12">
        <v>0.87</v>
      </c>
      <c r="R54" s="12">
        <v>3.75</v>
      </c>
      <c r="S54" s="12">
        <v>41.47</v>
      </c>
      <c r="T54" s="12">
        <v>92.43</v>
      </c>
      <c r="U54" s="12">
        <v>2</v>
      </c>
      <c r="V54" s="12">
        <v>0</v>
      </c>
      <c r="W54" s="12">
        <v>1</v>
      </c>
      <c r="X54" s="12">
        <v>0</v>
      </c>
      <c r="Y54" s="12">
        <v>0</v>
      </c>
      <c r="Z54" s="12">
        <v>1</v>
      </c>
      <c r="AA54" s="12">
        <v>45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32.409700000000001</v>
      </c>
      <c r="AK54" s="12">
        <v>2.6700000000000002E-2</v>
      </c>
      <c r="AL54" s="14">
        <v>1.0105999999999999</v>
      </c>
      <c r="AM54" s="14">
        <v>8.0000000000000004E-4</v>
      </c>
      <c r="AN54" s="14">
        <v>13.091799999999999</v>
      </c>
      <c r="AO54" s="14">
        <v>1.3299999999999999E-2</v>
      </c>
      <c r="AP54" s="14">
        <v>1.0105</v>
      </c>
      <c r="AQ54" s="14">
        <v>1E-3</v>
      </c>
      <c r="AR54" s="14">
        <v>61.285899999999998</v>
      </c>
      <c r="AS54" s="14">
        <v>5.5300000000000002E-2</v>
      </c>
      <c r="AT54" s="14">
        <v>1.0105999999999999</v>
      </c>
      <c r="AU54" s="14">
        <v>8.9999999999999998E-4</v>
      </c>
      <c r="AV54" s="14">
        <v>87.563800000000001</v>
      </c>
      <c r="AW54" s="14">
        <v>0.16059999999999999</v>
      </c>
      <c r="AX54" s="14">
        <v>1.0105</v>
      </c>
      <c r="AY54" s="14">
        <v>1.9E-3</v>
      </c>
      <c r="AZ54" s="38">
        <v>0.73986941610799617</v>
      </c>
      <c r="BA54" s="38">
        <v>1.4287756237568512</v>
      </c>
      <c r="BB54" s="38">
        <v>0.17653982507186783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4FAE-DD54-4F58-8E5E-348809614A5A}">
  <sheetPr codeName="Sheet16"/>
  <dimension ref="A1:BT54"/>
  <sheetViews>
    <sheetView workbookViewId="0">
      <selection activeCell="E44" sqref="E44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161</v>
      </c>
      <c r="C10" s="12">
        <v>8.9649999999999999</v>
      </c>
      <c r="D10" s="12">
        <v>161.37353999999999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27.2</v>
      </c>
      <c r="Q10" s="12">
        <v>0.93</v>
      </c>
      <c r="R10" s="12">
        <v>2.68</v>
      </c>
      <c r="S10" s="12">
        <v>46.8</v>
      </c>
      <c r="T10" s="12">
        <v>88.36</v>
      </c>
      <c r="U10" s="12">
        <v>2</v>
      </c>
      <c r="V10" s="12">
        <v>0</v>
      </c>
      <c r="W10" s="12">
        <v>1</v>
      </c>
      <c r="X10" s="12">
        <v>1</v>
      </c>
      <c r="Y10" s="12">
        <v>0.5</v>
      </c>
      <c r="Z10" s="12">
        <v>3</v>
      </c>
      <c r="AA10" s="12">
        <v>225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7.1368999999999998</v>
      </c>
      <c r="AK10" s="12">
        <v>0.12379999999999999</v>
      </c>
      <c r="AL10" s="14">
        <v>0.24440000000000001</v>
      </c>
      <c r="AM10" s="14">
        <v>4.1999999999999997E-3</v>
      </c>
      <c r="AN10" s="14">
        <v>4.2107999999999999</v>
      </c>
      <c r="AO10" s="14">
        <v>1.3899999999999999E-2</v>
      </c>
      <c r="AP10" s="14">
        <v>0.34050000000000002</v>
      </c>
      <c r="AQ10" s="14">
        <v>1.1000000000000001E-3</v>
      </c>
      <c r="AR10" s="14">
        <v>13.7247</v>
      </c>
      <c r="AS10" s="14">
        <v>0.11219999999999999</v>
      </c>
      <c r="AT10" s="14">
        <v>0.2472</v>
      </c>
      <c r="AU10" s="14">
        <v>2E-3</v>
      </c>
      <c r="AV10" s="14">
        <v>33.140599999999999</v>
      </c>
      <c r="AW10" s="14">
        <v>0.38059999999999999</v>
      </c>
      <c r="AX10" s="14">
        <v>0.42</v>
      </c>
      <c r="AY10" s="14">
        <v>4.7999999999999996E-3</v>
      </c>
      <c r="AZ10" s="14">
        <v>0.10453648915187372</v>
      </c>
      <c r="BA10" s="14">
        <v>1.6990291262135921</v>
      </c>
      <c r="BB10" s="14">
        <v>0.25899280575539563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0.23047187499999996</v>
      </c>
      <c r="BH10" s="16">
        <f>DSTDEV(PlotSort,"PhxRed",$BG$35:$BG$38)/SQRT($BF10)</f>
        <v>5.0490909689225906E-3</v>
      </c>
      <c r="BI10" s="16">
        <f>DAVERAGE(PlotSort,"PhxRedEdge",$BG$35:$BG$38)</f>
        <v>0.32117187500000005</v>
      </c>
      <c r="BJ10" s="16">
        <f>DSTDEV(PlotSort,"PhxRedEdge",$BG$35:$BG$38)/SQRT($BF10)</f>
        <v>2.7441375582539715E-3</v>
      </c>
      <c r="BK10" s="16">
        <f>DAVERAGE(PlotSort,"TMRed",$BG$35:$BG$38)</f>
        <v>0.23162812500000002</v>
      </c>
      <c r="BL10" s="16">
        <f>DSTDEV(PlotSort,"TMRed",$BG$35:$BG$38)/SQRT($BF10)</f>
        <v>4.8808293598214675E-3</v>
      </c>
      <c r="BM10" s="16">
        <f>DAVERAGE(PlotSort,"TMNIR",$BG$35:$BG$38)</f>
        <v>0.4061749999999999</v>
      </c>
      <c r="BN10" s="16">
        <f>DSTDEV(PlotSort,"TMNIR",$BG$35:$BG$38)/SQRT($BF10)</f>
        <v>2.6445046829077744E-3</v>
      </c>
      <c r="BO10" s="16">
        <f>DAVERAGE(PlotSort,"NRR",$BG$35:$BG$38)</f>
        <v>0.11704111865803475</v>
      </c>
      <c r="BP10" s="16">
        <f>DSTDEV(PlotSort,"NRR",$BG$35:$BG$38)/SQRT($BF10)</f>
        <v>4.4283343161523455E-3</v>
      </c>
      <c r="BQ10" s="16">
        <f>DAVERAGE(PlotSort,"rvi",$BG$35:$BG$38)</f>
        <v>1.7858020310655411</v>
      </c>
      <c r="BR10" s="16">
        <f>DSTDEV(PlotSort,"rvi",$BG$35:$BG$38)/SQRT($BF10)</f>
        <v>4.5912607840119912E-2</v>
      </c>
      <c r="BS10" s="17">
        <f>DAVERAGE(PlotSort,"ndvi",$BG$35:$BG$38)</f>
        <v>0.27567282796705328</v>
      </c>
      <c r="BT10" s="16">
        <f>DSTDEV(PlotSort,"ndvi",$BG$35:$BG$38)/SQRT($BF10)</f>
        <v>1.1198485024241272E-2</v>
      </c>
    </row>
    <row r="11" spans="1:72" ht="13.5" customHeight="1" x14ac:dyDescent="0.2">
      <c r="B11" s="12">
        <v>161</v>
      </c>
      <c r="C11" s="12">
        <v>8.9570000000000007</v>
      </c>
      <c r="D11" s="12">
        <v>161.37321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27.2</v>
      </c>
      <c r="Q11" s="12">
        <v>0.93</v>
      </c>
      <c r="R11" s="12">
        <v>2.68</v>
      </c>
      <c r="S11" s="12">
        <v>46.9</v>
      </c>
      <c r="T11" s="12">
        <v>88.29</v>
      </c>
      <c r="U11" s="12">
        <v>2</v>
      </c>
      <c r="V11" s="12">
        <v>0</v>
      </c>
      <c r="W11" s="12">
        <v>1</v>
      </c>
      <c r="X11" s="12">
        <v>1</v>
      </c>
      <c r="Y11" s="12">
        <v>0.5</v>
      </c>
      <c r="Z11" s="12">
        <v>3</v>
      </c>
      <c r="AA11" s="12">
        <v>225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7.2645</v>
      </c>
      <c r="AK11" s="12">
        <v>0.73480000000000001</v>
      </c>
      <c r="AL11" s="14">
        <v>0.2492</v>
      </c>
      <c r="AM11" s="14">
        <v>2.52E-2</v>
      </c>
      <c r="AN11" s="14">
        <v>4.0384000000000002</v>
      </c>
      <c r="AO11" s="14">
        <v>0.29799999999999999</v>
      </c>
      <c r="AP11" s="14">
        <v>0.3271</v>
      </c>
      <c r="AQ11" s="14">
        <v>2.41E-2</v>
      </c>
      <c r="AR11" s="14">
        <v>13.665699999999999</v>
      </c>
      <c r="AS11" s="14">
        <v>1.2144999999999999</v>
      </c>
      <c r="AT11" s="14">
        <v>0.24660000000000001</v>
      </c>
      <c r="AU11" s="14">
        <v>2.1899999999999999E-2</v>
      </c>
      <c r="AV11" s="14">
        <v>32.312800000000003</v>
      </c>
      <c r="AW11" s="14">
        <v>0.8216</v>
      </c>
      <c r="AX11" s="14">
        <v>0.41039999999999999</v>
      </c>
      <c r="AY11" s="14">
        <v>1.04E-2</v>
      </c>
      <c r="AZ11" s="14">
        <v>0.11294915254237285</v>
      </c>
      <c r="BA11" s="14">
        <v>1.6642335766423357</v>
      </c>
      <c r="BB11" s="14">
        <v>0.24931506849315063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0.22997500000000004</v>
      </c>
      <c r="BH11" s="16">
        <f>DSTDEV(PlotSort,"PhxRed",$BG$31:$BG$32)/SQRT($BF11)</f>
        <v>5.6719301535426781E-3</v>
      </c>
      <c r="BI11" s="16">
        <f>DAVERAGE(PlotSort,"PhxRedEdge",$BG$31:$BG$32)</f>
        <v>0.32126874999999999</v>
      </c>
      <c r="BJ11" s="16">
        <f>DSTDEV(PlotSort,"PhxRedEdge",$BG$31:$BG$32)/SQRT($BF11)</f>
        <v>3.2155704360450057E-3</v>
      </c>
      <c r="BK11" s="16">
        <f>DAVERAGE(PlotSort,"TMRed",$BG$31:$BG$32)</f>
        <v>0.23063750000000002</v>
      </c>
      <c r="BL11" s="16">
        <f>DSTDEV(PlotSort,"TMRed",$BG$31:$BG$32)/SQRT($BF11)</f>
        <v>5.5401930998236273E-3</v>
      </c>
      <c r="BM11" s="16">
        <f>DAVERAGE(PlotSort,"TMNIR",$BG$31:$BG$32)</f>
        <v>0.40514999999999995</v>
      </c>
      <c r="BN11" s="16">
        <f>DSTDEV(PlotSort,"TMNIR",$BG$31:$BG$32)/SQRT($BF11)</f>
        <v>4.7115726320058641E-3</v>
      </c>
      <c r="BO11" s="16">
        <f>DAVERAGE(PlotSort,"NRR",$BG$31:$BG$32)</f>
        <v>0.11529345764047837</v>
      </c>
      <c r="BP11" s="16">
        <f>DSTDEV(PlotSort,"NRR",$BG$31:$BG$32)/SQRT($BF11)</f>
        <v>5.1061599449856625E-3</v>
      </c>
      <c r="BQ11" s="16">
        <f>DAVERAGE(PlotSort,"rvi",$BG$31:$BG$32)</f>
        <v>1.7755548527972242</v>
      </c>
      <c r="BR11" s="16">
        <f>DSTDEV(PlotSort,"rvi",$BG$31:$BG$32)/SQRT($BF11)</f>
        <v>5.5980825437097641E-2</v>
      </c>
      <c r="BS11" s="17">
        <f>DAVERAGE(PlotSort,"ndvi",$BG$31:$BG$32)</f>
        <v>0.2751216749233365</v>
      </c>
      <c r="BT11" s="16">
        <f>DSTDEV(PlotSort,"ndvi",$BG$31:$BG$32)/SQRT($BF11)</f>
        <v>1.4279110111257619E-2</v>
      </c>
    </row>
    <row r="12" spans="1:72" ht="13.5" customHeight="1" x14ac:dyDescent="0.2">
      <c r="B12" s="12">
        <v>161</v>
      </c>
      <c r="C12" s="12">
        <v>8.9489999999999998</v>
      </c>
      <c r="D12" s="12">
        <v>161.37287000000001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27.2</v>
      </c>
      <c r="Q12" s="12">
        <v>0.93</v>
      </c>
      <c r="R12" s="12">
        <v>2.68</v>
      </c>
      <c r="S12" s="12">
        <v>47</v>
      </c>
      <c r="T12" s="12">
        <v>88.23</v>
      </c>
      <c r="U12" s="12">
        <v>2</v>
      </c>
      <c r="V12" s="12">
        <v>0</v>
      </c>
      <c r="W12" s="12">
        <v>1</v>
      </c>
      <c r="X12" s="12">
        <v>1</v>
      </c>
      <c r="Y12" s="12">
        <v>0.5</v>
      </c>
      <c r="Z12" s="12">
        <v>3</v>
      </c>
      <c r="AA12" s="12">
        <v>225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5.4484000000000004</v>
      </c>
      <c r="AK12" s="12">
        <v>0.37240000000000001</v>
      </c>
      <c r="AL12" s="14">
        <v>0.18720000000000001</v>
      </c>
      <c r="AM12" s="14">
        <v>1.2800000000000001E-2</v>
      </c>
      <c r="AN12" s="14">
        <v>3.7873000000000001</v>
      </c>
      <c r="AO12" s="14">
        <v>0.25590000000000002</v>
      </c>
      <c r="AP12" s="14">
        <v>0.30730000000000002</v>
      </c>
      <c r="AQ12" s="14">
        <v>2.0799999999999999E-2</v>
      </c>
      <c r="AR12" s="14">
        <v>10.392300000000001</v>
      </c>
      <c r="AS12" s="14">
        <v>0.39689999999999998</v>
      </c>
      <c r="AT12" s="14">
        <v>0.18790000000000001</v>
      </c>
      <c r="AU12" s="14">
        <v>7.1999999999999998E-3</v>
      </c>
      <c r="AV12" s="14">
        <v>33.373600000000003</v>
      </c>
      <c r="AW12" s="14">
        <v>3.2551999999999999</v>
      </c>
      <c r="AX12" s="14">
        <v>0.42480000000000001</v>
      </c>
      <c r="AY12" s="14">
        <v>4.1399999999999999E-2</v>
      </c>
      <c r="AZ12" s="14">
        <v>0.16049719983608796</v>
      </c>
      <c r="BA12" s="14">
        <v>2.2607770090473656</v>
      </c>
      <c r="BB12" s="14">
        <v>0.38664925738534356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0.23096875</v>
      </c>
      <c r="BH12" s="16">
        <f>DSTDEV(PlotSort,"PhxRed",$BH$31:$BH$32)/SQRT($BF12)</f>
        <v>9.2919441756017778E-3</v>
      </c>
      <c r="BI12" s="16">
        <f>DAVERAGE(PlotSort,"PhxRedEdge",$BH$31:$BH$32)</f>
        <v>0.321075</v>
      </c>
      <c r="BJ12" s="16">
        <f>DSTDEV(PlotSort,"PhxRedEdge",$BH$31:$BH$32)/SQRT($BF12)</f>
        <v>4.9673643246024666E-3</v>
      </c>
      <c r="BK12" s="16">
        <f>DAVERAGE(PlotSort,"TMRed",$BH$31:$BH$32)</f>
        <v>0.23261874999999999</v>
      </c>
      <c r="BL12" s="16">
        <f>DSTDEV(PlotSort,"TMRed",$BH$31:$BH$32)/SQRT($BF12)</f>
        <v>8.9414774075186661E-3</v>
      </c>
      <c r="BM12" s="16">
        <f>DAVERAGE(PlotSort,"TMNIR",$BH$31:$BH$32)</f>
        <v>0.40720000000000006</v>
      </c>
      <c r="BN12" s="16">
        <f>DSTDEV(PlotSort,"TMNIR",$BH$31:$BH$32)/SQRT($BF12)</f>
        <v>3.1906634628762294E-3</v>
      </c>
      <c r="BO12" s="16">
        <f>DAVERAGE(PlotSort,"NRR",$BH$31:$BH$32)</f>
        <v>0.11878877967559114</v>
      </c>
      <c r="BP12" s="16">
        <f>DSTDEV(PlotSort,"NRR",$BH$31:$BH$32)/SQRT($BF12)</f>
        <v>8.0440699568802634E-3</v>
      </c>
      <c r="BQ12" s="16">
        <f>DAVERAGE(PlotSort,"rvi",$BH$31:$BH$32)</f>
        <v>1.7960492093338578</v>
      </c>
      <c r="BR12" s="16">
        <f>DSTDEV(PlotSort,"rvi",$BH$31:$BH$32)/SQRT($BF12)</f>
        <v>8.157325364103396E-2</v>
      </c>
      <c r="BS12" s="17">
        <f>DAVERAGE(PlotSort,"ndvi",$BH$31:$BH$32)</f>
        <v>0.27622398101077011</v>
      </c>
      <c r="BT12" s="16">
        <f>DSTDEV(PlotSort,"ndvi",$BH$31:$BH$32)/SQRT($BF12)</f>
        <v>1.9473179570997728E-2</v>
      </c>
    </row>
    <row r="13" spans="1:72" ht="13.5" customHeight="1" x14ac:dyDescent="0.2">
      <c r="B13" s="12">
        <v>161</v>
      </c>
      <c r="C13" s="12">
        <v>8.9420000000000002</v>
      </c>
      <c r="D13" s="12">
        <v>161.37258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27.2</v>
      </c>
      <c r="Q13" s="12">
        <v>0.93</v>
      </c>
      <c r="R13" s="12">
        <v>2.68</v>
      </c>
      <c r="S13" s="12">
        <v>47.09</v>
      </c>
      <c r="T13" s="12">
        <v>88.18</v>
      </c>
      <c r="U13" s="12">
        <v>2</v>
      </c>
      <c r="V13" s="12">
        <v>0</v>
      </c>
      <c r="W13" s="12">
        <v>1</v>
      </c>
      <c r="X13" s="12">
        <v>1</v>
      </c>
      <c r="Y13" s="12">
        <v>0.5</v>
      </c>
      <c r="Z13" s="12">
        <v>3</v>
      </c>
      <c r="AA13" s="12">
        <v>225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6.4531999999999998</v>
      </c>
      <c r="AK13" s="12">
        <v>0.1227</v>
      </c>
      <c r="AL13" s="14">
        <v>0.22209999999999999</v>
      </c>
      <c r="AM13" s="14">
        <v>4.1999999999999997E-3</v>
      </c>
      <c r="AN13" s="14">
        <v>3.7932999999999999</v>
      </c>
      <c r="AO13" s="14">
        <v>0.20069999999999999</v>
      </c>
      <c r="AP13" s="14">
        <v>0.30830000000000002</v>
      </c>
      <c r="AQ13" s="14">
        <v>1.6299999999999999E-2</v>
      </c>
      <c r="AR13" s="14">
        <v>11.8781</v>
      </c>
      <c r="AS13" s="14">
        <v>0.27539999999999998</v>
      </c>
      <c r="AT13" s="14">
        <v>0.21510000000000001</v>
      </c>
      <c r="AU13" s="14">
        <v>5.0000000000000001E-3</v>
      </c>
      <c r="AV13" s="14">
        <v>30.775700000000001</v>
      </c>
      <c r="AW13" s="14">
        <v>1.6597999999999999</v>
      </c>
      <c r="AX13" s="14">
        <v>0.39250000000000002</v>
      </c>
      <c r="AY13" s="14">
        <v>2.12E-2</v>
      </c>
      <c r="AZ13" s="14">
        <v>0.12014840182648399</v>
      </c>
      <c r="BA13" s="14">
        <v>1.8247326824732681</v>
      </c>
      <c r="BB13" s="14">
        <v>0.29196840026333115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0.264125</v>
      </c>
      <c r="BH13" s="16">
        <f>DSTDEV(PlotSort,"PhxRed",$BJ$35:$BJ$36)/SQRT($BF13)</f>
        <v>4.680268231018996E-3</v>
      </c>
      <c r="BI13" s="16">
        <f>DAVERAGE(PlotSort,"PhxRedEdge",$BJ$35:$BJ$36)</f>
        <v>0.33343750000000005</v>
      </c>
      <c r="BJ13" s="16">
        <f>DSTDEV(PlotSort,"PhxRedEdge",$BJ$35:$BJ$36)/SQRT($BF13)</f>
        <v>5.2904880108414496E-3</v>
      </c>
      <c r="BK13" s="16">
        <f>DAVERAGE(PlotSort,"TMRed",$BJ$35:$BJ$36)</f>
        <v>0.26484999999999997</v>
      </c>
      <c r="BL13" s="16">
        <f>DSTDEV(PlotSort,"TMRed",$BJ$35:$BJ$36)/SQRT($BF13)</f>
        <v>4.7365222323074632E-3</v>
      </c>
      <c r="BM13" s="16">
        <f>DAVERAGE(PlotSort,"TMNIR",$BJ$35:$BJ$36)</f>
        <v>0.39747500000000002</v>
      </c>
      <c r="BN13" s="16">
        <f>DSTDEV(PlotSort,"TMNIR",$BJ$35:$BJ$36)/SQRT($BF13)</f>
        <v>6.768829556978705E-3</v>
      </c>
      <c r="BO13" s="16">
        <f>DAVERAGE(PlotSort,"NRR",$BJ$35:$BJ$36)</f>
        <v>8.7536239495159707E-2</v>
      </c>
      <c r="BP13" s="16">
        <f>DSTDEV(PlotSort,"NRR",$BJ$35:$BJ$36)/SQRT($BF13)</f>
        <v>3.1054721805771697E-3</v>
      </c>
      <c r="BQ13" s="16">
        <f>DAVERAGE(PlotSort,"rvi",$BJ$35:$BJ$36)</f>
        <v>1.5030532895052422</v>
      </c>
      <c r="BR13" s="16">
        <f>DSTDEV(PlotSort,"rvi",$BJ$35:$BJ$36)/SQRT($BF13)</f>
        <v>3.1374372446813792E-2</v>
      </c>
      <c r="BS13" s="17">
        <f>DAVERAGE(PlotSort,"ndvi",$BJ$35:$BJ$36)</f>
        <v>0.20013777472048722</v>
      </c>
      <c r="BT13" s="16">
        <f>DSTDEV(PlotSort,"ndvi",$BJ$35:$BJ$36)/SQRT($BF13)</f>
        <v>9.5554073687036008E-3</v>
      </c>
    </row>
    <row r="14" spans="1:72" ht="13.5" customHeight="1" x14ac:dyDescent="0.2">
      <c r="B14" s="12">
        <v>161</v>
      </c>
      <c r="C14" s="12">
        <v>8.9339999999999993</v>
      </c>
      <c r="D14" s="12">
        <v>161.37225000000001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27.2</v>
      </c>
      <c r="Q14" s="12">
        <v>0.93</v>
      </c>
      <c r="R14" s="12">
        <v>2.68</v>
      </c>
      <c r="S14" s="12">
        <v>47.19</v>
      </c>
      <c r="T14" s="12">
        <v>88.11</v>
      </c>
      <c r="U14" s="12">
        <v>2</v>
      </c>
      <c r="V14" s="12">
        <v>0</v>
      </c>
      <c r="W14" s="12">
        <v>1</v>
      </c>
      <c r="X14" s="12">
        <v>1</v>
      </c>
      <c r="Y14" s="12">
        <v>0.5</v>
      </c>
      <c r="Z14" s="12">
        <v>3</v>
      </c>
      <c r="AA14" s="12">
        <v>225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5.6727999999999996</v>
      </c>
      <c r="AK14" s="12">
        <v>9.0499999999999997E-2</v>
      </c>
      <c r="AL14" s="14">
        <v>0.1956</v>
      </c>
      <c r="AM14" s="14">
        <v>3.0999999999999999E-3</v>
      </c>
      <c r="AN14" s="14">
        <v>3.766</v>
      </c>
      <c r="AO14" s="14">
        <v>8.14E-2</v>
      </c>
      <c r="AP14" s="14">
        <v>0.30659999999999998</v>
      </c>
      <c r="AQ14" s="14">
        <v>6.6E-3</v>
      </c>
      <c r="AR14" s="14">
        <v>11.117800000000001</v>
      </c>
      <c r="AS14" s="14">
        <v>0.19089999999999999</v>
      </c>
      <c r="AT14" s="14">
        <v>0.20169999999999999</v>
      </c>
      <c r="AU14" s="14">
        <v>3.5000000000000001E-3</v>
      </c>
      <c r="AV14" s="14">
        <v>32.811999999999998</v>
      </c>
      <c r="AW14" s="14">
        <v>0.7218</v>
      </c>
      <c r="AX14" s="14">
        <v>0.4194</v>
      </c>
      <c r="AY14" s="14">
        <v>9.1999999999999998E-3</v>
      </c>
      <c r="AZ14" s="14">
        <v>0.15537190082644631</v>
      </c>
      <c r="BA14" s="14">
        <v>2.0793257312840852</v>
      </c>
      <c r="BB14" s="14">
        <v>0.35050716470777654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0.23368749999999999</v>
      </c>
      <c r="BH14" s="16">
        <f>DSTDEV(PlotSort,"PhxRed",$BK$35:$BK$36)/SQRT($BF14)</f>
        <v>3.1201055003530452E-3</v>
      </c>
      <c r="BI14" s="16">
        <f>DAVERAGE(PlotSort,"PhxRedEdge",$BK$35:$BK$36)</f>
        <v>0.32104375000000007</v>
      </c>
      <c r="BJ14" s="16">
        <f>DSTDEV(PlotSort,"PhxRedEdge",$BK$35:$BK$36)/SQRT($BF14)</f>
        <v>3.1396599470855649E-3</v>
      </c>
      <c r="BK14" s="16">
        <f>DAVERAGE(PlotSort,"TMRed",$BK$35:$BK$36)</f>
        <v>0.23419999999999999</v>
      </c>
      <c r="BL14" s="16">
        <f>DSTDEV(PlotSort,"TMRed",$BK$35:$BK$36)/SQRT($BF14)</f>
        <v>3.0412059011736339E-3</v>
      </c>
      <c r="BM14" s="16">
        <f>DAVERAGE(PlotSort,"TMNIR",$BK$35:$BK$36)</f>
        <v>0.40326250000000008</v>
      </c>
      <c r="BN14" s="16">
        <f>DSTDEV(PlotSort,"TMNIR",$BK$35:$BK$36)/SQRT($BF14)</f>
        <v>2.8895544639269224E-3</v>
      </c>
      <c r="BO14" s="16">
        <f>DAVERAGE(PlotSort,"NRR",$BK$35:$BK$36)</f>
        <v>0.11371212661215754</v>
      </c>
      <c r="BP14" s="16">
        <f>DSTDEV(PlotSort,"NRR",$BK$35:$BK$36)/SQRT($BF14)</f>
        <v>2.0731646049166972E-3</v>
      </c>
      <c r="BQ14" s="16">
        <f>DAVERAGE(PlotSort,"rvi",$BK$35:$BK$36)</f>
        <v>1.7254221723586518</v>
      </c>
      <c r="BR14" s="16">
        <f>DSTDEV(PlotSort,"rvi",$BK$35:$BK$36)/SQRT($BF14)</f>
        <v>1.714376172146519E-2</v>
      </c>
      <c r="BS14" s="17">
        <f>DAVERAGE(PlotSort,"ndvi",$BK$35:$BK$36)</f>
        <v>0.26562134351500821</v>
      </c>
      <c r="BT14" s="16">
        <f>DSTDEV(PlotSort,"ndvi",$BK$35:$BK$36)/SQRT($BF14)</f>
        <v>4.6432438547851992E-3</v>
      </c>
    </row>
    <row r="15" spans="1:72" ht="13.5" customHeight="1" x14ac:dyDescent="0.2">
      <c r="B15" s="12">
        <v>161</v>
      </c>
      <c r="C15" s="12">
        <v>8.9260000000000002</v>
      </c>
      <c r="D15" s="12">
        <v>161.37191999999999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27.2</v>
      </c>
      <c r="Q15" s="12">
        <v>0.93</v>
      </c>
      <c r="R15" s="12">
        <v>2.68</v>
      </c>
      <c r="S15" s="12">
        <v>47.29</v>
      </c>
      <c r="T15" s="12">
        <v>88.05</v>
      </c>
      <c r="U15" s="12">
        <v>2</v>
      </c>
      <c r="V15" s="12">
        <v>0</v>
      </c>
      <c r="W15" s="12">
        <v>1</v>
      </c>
      <c r="X15" s="12">
        <v>1</v>
      </c>
      <c r="Y15" s="12">
        <v>0.5</v>
      </c>
      <c r="Z15" s="12">
        <v>3</v>
      </c>
      <c r="AA15" s="12">
        <v>225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6.6684000000000001</v>
      </c>
      <c r="AK15" s="12">
        <v>0.1192</v>
      </c>
      <c r="AL15" s="14">
        <v>0.2303</v>
      </c>
      <c r="AM15" s="14">
        <v>4.1000000000000003E-3</v>
      </c>
      <c r="AN15" s="14">
        <v>3.9841000000000002</v>
      </c>
      <c r="AO15" s="14">
        <v>6.8999999999999999E-3</v>
      </c>
      <c r="AP15" s="14">
        <v>0.32490000000000002</v>
      </c>
      <c r="AQ15" s="14">
        <v>5.9999999999999995E-4</v>
      </c>
      <c r="AR15" s="14">
        <v>12.688499999999999</v>
      </c>
      <c r="AS15" s="14">
        <v>0.36159999999999998</v>
      </c>
      <c r="AT15" s="14">
        <v>0.23069999999999999</v>
      </c>
      <c r="AU15" s="14">
        <v>6.6E-3</v>
      </c>
      <c r="AV15" s="14">
        <v>32.023699999999998</v>
      </c>
      <c r="AW15" s="14">
        <v>7.4899999999999994E-2</v>
      </c>
      <c r="AX15" s="14">
        <v>0.41020000000000001</v>
      </c>
      <c r="AY15" s="14">
        <v>1E-3</v>
      </c>
      <c r="AZ15" s="14">
        <v>0.11603863419942861</v>
      </c>
      <c r="BA15" s="14">
        <v>1.7780667533593413</v>
      </c>
      <c r="BB15" s="14">
        <v>0.2800748946793572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0.19038749999999999</v>
      </c>
      <c r="BH15" s="16">
        <f>DSTDEV(PlotSort,"PhxRed",$BL$35:$BL$36)/SQRT($BF15)</f>
        <v>6.3013444568826502E-3</v>
      </c>
      <c r="BI15" s="16">
        <f>DAVERAGE(PlotSort,"PhxRedEdge",$BL$35:$BL$36)</f>
        <v>0.30916250000000006</v>
      </c>
      <c r="BJ15" s="16">
        <f>DSTDEV(PlotSort,"PhxRedEdge",$BL$35:$BL$36)/SQRT($BF15)</f>
        <v>5.2125171291256744E-3</v>
      </c>
      <c r="BK15" s="16">
        <f>DAVERAGE(PlotSort,"TMRed",$BL$35:$BL$36)</f>
        <v>0.1932625</v>
      </c>
      <c r="BL15" s="16">
        <f>DSTDEV(PlotSort,"TMRed",$BL$35:$BL$36)/SQRT($BF15)</f>
        <v>5.738558103491052E-3</v>
      </c>
      <c r="BM15" s="16">
        <f>DAVERAGE(PlotSort,"TMNIR",$BL$35:$BL$36)</f>
        <v>0.42069999999999996</v>
      </c>
      <c r="BN15" s="16">
        <f>DSTDEV(PlotSort,"TMNIR",$BL$35:$BL$36)/SQRT($BF15)</f>
        <v>2.3336819467466921E-3</v>
      </c>
      <c r="BO15" s="16">
        <f>DAVERAGE(PlotSort,"NRR",$BL$35:$BL$36)</f>
        <v>0.15320398191266424</v>
      </c>
      <c r="BP15" s="16">
        <f>DSTDEV(PlotSort,"NRR",$BL$35:$BL$36)/SQRT($BF15)</f>
        <v>6.6168304862909656E-3</v>
      </c>
      <c r="BQ15" s="16">
        <f>DAVERAGE(PlotSort,"rvi",$BL$35:$BL$36)</f>
        <v>2.189310490039619</v>
      </c>
      <c r="BR15" s="16">
        <f>DSTDEV(PlotSort,"rvi",$BL$35:$BL$36)/SQRT($BF15)</f>
        <v>6.1052743585064101E-2</v>
      </c>
      <c r="BS15" s="17">
        <f>DAVERAGE(PlotSort,"ndvi",$BL$35:$BL$36)</f>
        <v>0.37131085011770965</v>
      </c>
      <c r="BT15" s="16">
        <f>DSTDEV(PlotSort,"ndvi",$BL$35:$BL$36)/SQRT($BF15)</f>
        <v>1.1906037896538293E-2</v>
      </c>
    </row>
    <row r="16" spans="1:72" ht="13.5" customHeight="1" x14ac:dyDescent="0.2">
      <c r="B16" s="12">
        <v>161</v>
      </c>
      <c r="C16" s="12">
        <v>8.9179999999999993</v>
      </c>
      <c r="D16" s="12">
        <v>161.37157999999999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27.2</v>
      </c>
      <c r="Q16" s="12">
        <v>0.93</v>
      </c>
      <c r="R16" s="12">
        <v>2.68</v>
      </c>
      <c r="S16" s="12">
        <v>47.39</v>
      </c>
      <c r="T16" s="12">
        <v>87.99</v>
      </c>
      <c r="U16" s="12">
        <v>2</v>
      </c>
      <c r="V16" s="12">
        <v>0</v>
      </c>
      <c r="W16" s="12">
        <v>1</v>
      </c>
      <c r="X16" s="12">
        <v>1</v>
      </c>
      <c r="Y16" s="12">
        <v>0.5</v>
      </c>
      <c r="Z16" s="12">
        <v>3</v>
      </c>
      <c r="AA16" s="12">
        <v>225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6.6741999999999999</v>
      </c>
      <c r="AK16" s="12">
        <v>0.10390000000000001</v>
      </c>
      <c r="AL16" s="14">
        <v>0.23100000000000001</v>
      </c>
      <c r="AM16" s="14">
        <v>3.5999999999999999E-3</v>
      </c>
      <c r="AN16" s="14">
        <v>3.9550999999999998</v>
      </c>
      <c r="AO16" s="14">
        <v>1.21E-2</v>
      </c>
      <c r="AP16" s="14">
        <v>0.3231</v>
      </c>
      <c r="AQ16" s="14">
        <v>1E-3</v>
      </c>
      <c r="AR16" s="14">
        <v>12.683199999999999</v>
      </c>
      <c r="AS16" s="14">
        <v>4.87E-2</v>
      </c>
      <c r="AT16" s="14">
        <v>0.23100000000000001</v>
      </c>
      <c r="AU16" s="14">
        <v>8.9999999999999998E-4</v>
      </c>
      <c r="AV16" s="14">
        <v>31.5349</v>
      </c>
      <c r="AW16" s="14">
        <v>0.7218</v>
      </c>
      <c r="AX16" s="14">
        <v>0.40479999999999999</v>
      </c>
      <c r="AY16" s="14">
        <v>9.2999999999999992E-3</v>
      </c>
      <c r="AZ16" s="14">
        <v>0.11224069240280257</v>
      </c>
      <c r="BA16" s="14">
        <v>1.7523809523809524</v>
      </c>
      <c r="BB16" s="14">
        <v>0.27335640138408301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0.23596875000000003</v>
      </c>
      <c r="BH16" s="16">
        <f>DSTDEV(PlotSort,"PhxRed",$BI$31:$BI$32)/SQRT($BF16)</f>
        <v>7.2994675533561157E-3</v>
      </c>
      <c r="BI16" s="16">
        <f>DAVERAGE(PlotSort,"PhxRedEdge",$BI$31:$BI$32)</f>
        <v>0.32421875</v>
      </c>
      <c r="BJ16" s="16">
        <f>DSTDEV(PlotSort,"PhxRedEdge",$BI$31:$BI$32)/SQRT($BF16)</f>
        <v>4.0901937479578309E-3</v>
      </c>
      <c r="BK16" s="16">
        <f>DAVERAGE(PlotSort,"TMRed",$BI$31:$BI$32)</f>
        <v>0.23616874999999998</v>
      </c>
      <c r="BL16" s="16">
        <f>DSTDEV(PlotSort,"TMRed",$BI$31:$BI$32)/SQRT($BF16)</f>
        <v>7.0982082172780714E-3</v>
      </c>
      <c r="BM16" s="16">
        <f>DAVERAGE(PlotSort,"TMNIR",$BI$31:$BI$32)</f>
        <v>0.40701250000000005</v>
      </c>
      <c r="BN16" s="16">
        <f>DSTDEV(PlotSort,"TMNIR",$BI$31:$BI$32)/SQRT($BF16)</f>
        <v>3.9252375193525981E-3</v>
      </c>
      <c r="BO16" s="16">
        <f>DAVERAGE(PlotSort,"NRR",$BI$31:$BI$32)</f>
        <v>0.11338730274502372</v>
      </c>
      <c r="BP16" s="16">
        <f>DSTDEV(PlotSort,"NRR",$BI$31:$BI$32)/SQRT($BF16)</f>
        <v>6.3734534791384818E-3</v>
      </c>
      <c r="BQ16" s="16">
        <f>DAVERAGE(PlotSort,"rvi",$BI$31:$BI$32)</f>
        <v>1.7502586865032113</v>
      </c>
      <c r="BR16" s="16">
        <f>DSTDEV(PlotSort,"rvi",$BI$31:$BI$32)/SQRT($BF16)</f>
        <v>6.2354579706012742E-2</v>
      </c>
      <c r="BS16" s="17">
        <f>DAVERAGE(PlotSort,"ndvi",$BI$31:$BI$32)</f>
        <v>0.26738254419275487</v>
      </c>
      <c r="BT16" s="16">
        <f>DSTDEV(PlotSort,"ndvi",$BI$31:$BI$32)/SQRT($BF16)</f>
        <v>1.5980742426760369E-2</v>
      </c>
    </row>
    <row r="17" spans="2:72" ht="13.5" customHeight="1" x14ac:dyDescent="0.2">
      <c r="B17" s="12">
        <v>161</v>
      </c>
      <c r="C17" s="12">
        <v>8.9109999999999996</v>
      </c>
      <c r="D17" s="12">
        <v>161.37128999999999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27.2</v>
      </c>
      <c r="Q17" s="12">
        <v>0.93</v>
      </c>
      <c r="R17" s="12">
        <v>2.68</v>
      </c>
      <c r="S17" s="12">
        <v>47.48</v>
      </c>
      <c r="T17" s="12">
        <v>87.94</v>
      </c>
      <c r="U17" s="12">
        <v>2</v>
      </c>
      <c r="V17" s="12">
        <v>0</v>
      </c>
      <c r="W17" s="12">
        <v>1</v>
      </c>
      <c r="X17" s="12">
        <v>1</v>
      </c>
      <c r="Y17" s="12">
        <v>0.5</v>
      </c>
      <c r="Z17" s="12">
        <v>3</v>
      </c>
      <c r="AA17" s="12">
        <v>225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6.4493</v>
      </c>
      <c r="AK17" s="12">
        <v>8.3799999999999999E-2</v>
      </c>
      <c r="AL17" s="14">
        <v>0.2235</v>
      </c>
      <c r="AM17" s="14">
        <v>2.8999999999999998E-3</v>
      </c>
      <c r="AN17" s="14">
        <v>3.7658999999999998</v>
      </c>
      <c r="AO17" s="14">
        <v>5.1299999999999998E-2</v>
      </c>
      <c r="AP17" s="14">
        <v>0.30819999999999997</v>
      </c>
      <c r="AQ17" s="14">
        <v>4.1999999999999997E-3</v>
      </c>
      <c r="AR17" s="14">
        <v>12.1633</v>
      </c>
      <c r="AS17" s="14">
        <v>5.3600000000000002E-2</v>
      </c>
      <c r="AT17" s="14">
        <v>0.22189999999999999</v>
      </c>
      <c r="AU17" s="14">
        <v>1E-3</v>
      </c>
      <c r="AV17" s="14">
        <v>30.409600000000001</v>
      </c>
      <c r="AW17" s="14">
        <v>1.1898</v>
      </c>
      <c r="AX17" s="14">
        <v>0.3911</v>
      </c>
      <c r="AY17" s="14">
        <v>1.5299999999999999E-2</v>
      </c>
      <c r="AZ17" s="14">
        <v>0.11854711854711858</v>
      </c>
      <c r="BA17" s="14">
        <v>1.7625056331680939</v>
      </c>
      <c r="BB17" s="14">
        <v>0.27601957585644377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0.22497499999999995</v>
      </c>
      <c r="BH17" s="16">
        <f>DSTDEV(PlotSort,"PhxRed",$BJ$31:$BJ$32)/SQRT($BF17)</f>
        <v>6.9990261227307555E-3</v>
      </c>
      <c r="BI17" s="16">
        <f>DAVERAGE(PlotSort,"PhxRedEdge",$BJ$31:$BJ$32)</f>
        <v>0.31812499999999999</v>
      </c>
      <c r="BJ17" s="16">
        <f>DSTDEV(PlotSort,"PhxRedEdge",$BJ$31:$BJ$32)/SQRT($BF17)</f>
        <v>3.6930610609628434E-3</v>
      </c>
      <c r="BK17" s="16">
        <f>DAVERAGE(PlotSort,"TMRed",$BJ$31:$BJ$32)</f>
        <v>0.22708750000000003</v>
      </c>
      <c r="BL17" s="16">
        <f>DSTDEV(PlotSort,"TMRed",$BJ$31:$BJ$32)/SQRT($BF17)</f>
        <v>6.7906449129175169E-3</v>
      </c>
      <c r="BM17" s="16">
        <f>DAVERAGE(PlotSort,"TMNIR",$BJ$31:$BJ$32)</f>
        <v>0.40533749999999996</v>
      </c>
      <c r="BN17" s="16">
        <f>DSTDEV(PlotSort,"TMNIR",$BJ$31:$BJ$32)/SQRT($BF17)</f>
        <v>3.6898046470420806E-3</v>
      </c>
      <c r="BO17" s="16">
        <f>DAVERAGE(PlotSort,"NRR",$BJ$31:$BJ$32)</f>
        <v>0.12069493457104578</v>
      </c>
      <c r="BP17" s="16">
        <f>DSTDEV(PlotSort,"NRR",$BJ$31:$BJ$32)/SQRT($BF17)</f>
        <v>6.2473171657407827E-3</v>
      </c>
      <c r="BQ17" s="16">
        <f>DAVERAGE(PlotSort,"rvi",$BJ$31:$BJ$32)</f>
        <v>1.821345375627871</v>
      </c>
      <c r="BR17" s="16">
        <f>DSTDEV(PlotSort,"rvi",$BJ$31:$BJ$32)/SQRT($BF17)</f>
        <v>6.7796823673057824E-2</v>
      </c>
      <c r="BS17" s="17">
        <f>DAVERAGE(PlotSort,"ndvi",$BJ$31:$BJ$32)</f>
        <v>0.2839631117413518</v>
      </c>
      <c r="BT17" s="16">
        <f>DSTDEV(PlotSort,"ndvi",$BJ$31:$BJ$32)/SQRT($BF17)</f>
        <v>1.596471713780134E-2</v>
      </c>
    </row>
    <row r="18" spans="2:72" ht="13.5" customHeight="1" x14ac:dyDescent="0.2">
      <c r="B18" s="12">
        <v>161</v>
      </c>
      <c r="C18" s="12">
        <v>8.9849999999999994</v>
      </c>
      <c r="D18" s="12">
        <v>161.37437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27.2</v>
      </c>
      <c r="Q18" s="12">
        <v>0.93</v>
      </c>
      <c r="R18" s="12">
        <v>2.68</v>
      </c>
      <c r="S18" s="12">
        <v>46.55</v>
      </c>
      <c r="T18" s="12">
        <v>88.51</v>
      </c>
      <c r="U18" s="12">
        <v>2</v>
      </c>
      <c r="V18" s="12">
        <v>0</v>
      </c>
      <c r="W18" s="12">
        <v>1</v>
      </c>
      <c r="X18" s="12">
        <v>1</v>
      </c>
      <c r="Y18" s="12">
        <v>0.5</v>
      </c>
      <c r="Z18" s="12">
        <v>3</v>
      </c>
      <c r="AA18" s="12">
        <v>225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5.2214</v>
      </c>
      <c r="AK18" s="12">
        <v>0.1467</v>
      </c>
      <c r="AL18" s="14">
        <v>0.17799999999999999</v>
      </c>
      <c r="AM18" s="14">
        <v>5.0000000000000001E-3</v>
      </c>
      <c r="AN18" s="14">
        <v>3.6642000000000001</v>
      </c>
      <c r="AO18" s="14">
        <v>0.26550000000000001</v>
      </c>
      <c r="AP18" s="14">
        <v>0.29499999999999998</v>
      </c>
      <c r="AQ18" s="14">
        <v>2.1399999999999999E-2</v>
      </c>
      <c r="AR18" s="14">
        <v>10.0441</v>
      </c>
      <c r="AS18" s="14">
        <v>0.22220000000000001</v>
      </c>
      <c r="AT18" s="14">
        <v>0.18010000000000001</v>
      </c>
      <c r="AU18" s="14">
        <v>4.0000000000000001E-3</v>
      </c>
      <c r="AV18" s="14">
        <v>32.606099999999998</v>
      </c>
      <c r="AW18" s="14">
        <v>2.7372999999999998</v>
      </c>
      <c r="AX18" s="14">
        <v>0.41110000000000002</v>
      </c>
      <c r="AY18" s="14">
        <v>3.4500000000000003E-2</v>
      </c>
      <c r="AZ18" s="14">
        <v>0.16442430250672715</v>
      </c>
      <c r="BA18" s="14">
        <v>2.2826207662409774</v>
      </c>
      <c r="BB18" s="14">
        <v>0.39073071718538566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0.22250625000000002</v>
      </c>
      <c r="BH18" s="16">
        <f>DSTDEV(PlotSort,"PhxRed",$BH$35:$BH$36)/SQRT($BF18)</f>
        <v>7.5239200152468887E-3</v>
      </c>
      <c r="BI18" s="16">
        <f>DAVERAGE(PlotSort,"PhxRedEdge",$BH$35:$BH$36)</f>
        <v>0.31174999999999997</v>
      </c>
      <c r="BJ18" s="16">
        <f>DSTDEV(PlotSort,"PhxRedEdge",$BH$35:$BH$36)/SQRT($BF18)</f>
        <v>3.5103299939844216E-3</v>
      </c>
      <c r="BK18" s="16">
        <f>DAVERAGE(PlotSort,"TMRed",$BH$35:$BH$36)</f>
        <v>0.22369375000000002</v>
      </c>
      <c r="BL18" s="16">
        <f>DSTDEV(PlotSort,"TMRed",$BH$35:$BH$36)/SQRT($BF18)</f>
        <v>7.1153734309942944E-3</v>
      </c>
      <c r="BM18" s="16">
        <f>DAVERAGE(PlotSort,"TMNIR",$BH$35:$BH$36)</f>
        <v>0.39933125000000003</v>
      </c>
      <c r="BN18" s="16">
        <f>DSTDEV(PlotSort,"TMNIR",$BH$35:$BH$36)/SQRT($BF18)</f>
        <v>4.3457231729406472E-3</v>
      </c>
      <c r="BO18" s="16">
        <f>DAVERAGE(PlotSort,"NRR",$BH$35:$BH$36)</f>
        <v>0.12308472577458823</v>
      </c>
      <c r="BP18" s="16">
        <f>DSTDEV(PlotSort,"NRR",$BH$35:$BH$36)/SQRT($BF18)</f>
        <v>7.4849003099306671E-3</v>
      </c>
      <c r="BQ18" s="16">
        <f>DAVERAGE(PlotSort,"rvi",$BH$35:$BH$36)</f>
        <v>1.8201608714202147</v>
      </c>
      <c r="BR18" s="16">
        <f>DSTDEV(PlotSort,"rvi",$BH$35:$BH$36)/SQRT($BF18)</f>
        <v>7.5728420934509225E-2</v>
      </c>
      <c r="BS18" s="17">
        <f>DAVERAGE(PlotSort,"ndvi",$BH$35:$BH$36)</f>
        <v>0.28354420562430765</v>
      </c>
      <c r="BT18" s="16">
        <f>DSTDEV(PlotSort,"ndvi",$BH$35:$BH$36)/SQRT($BF18)</f>
        <v>1.8167530889706147E-2</v>
      </c>
    </row>
    <row r="19" spans="2:72" ht="13.5" customHeight="1" x14ac:dyDescent="0.2">
      <c r="B19" s="12">
        <v>161</v>
      </c>
      <c r="C19" s="12">
        <v>8.9930000000000003</v>
      </c>
      <c r="D19" s="12">
        <v>161.37470999999999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27.2</v>
      </c>
      <c r="Q19" s="12">
        <v>0.93</v>
      </c>
      <c r="R19" s="12">
        <v>2.68</v>
      </c>
      <c r="S19" s="12">
        <v>46.45</v>
      </c>
      <c r="T19" s="12">
        <v>88.58</v>
      </c>
      <c r="U19" s="12">
        <v>2</v>
      </c>
      <c r="V19" s="12">
        <v>0</v>
      </c>
      <c r="W19" s="12">
        <v>1</v>
      </c>
      <c r="X19" s="12">
        <v>1</v>
      </c>
      <c r="Y19" s="12">
        <v>0.5</v>
      </c>
      <c r="Z19" s="12">
        <v>3</v>
      </c>
      <c r="AA19" s="12">
        <v>225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6.4096000000000002</v>
      </c>
      <c r="AK19" s="12">
        <v>0.49809999999999999</v>
      </c>
      <c r="AL19" s="14">
        <v>0.21809999999999999</v>
      </c>
      <c r="AM19" s="14">
        <v>1.7000000000000001E-2</v>
      </c>
      <c r="AN19" s="14">
        <v>3.7191000000000001</v>
      </c>
      <c r="AO19" s="14">
        <v>0.26540000000000002</v>
      </c>
      <c r="AP19" s="14">
        <v>0.2989</v>
      </c>
      <c r="AQ19" s="14">
        <v>2.1299999999999999E-2</v>
      </c>
      <c r="AR19" s="14">
        <v>12.6465</v>
      </c>
      <c r="AS19" s="14">
        <v>0.81310000000000004</v>
      </c>
      <c r="AT19" s="14">
        <v>0.2263</v>
      </c>
      <c r="AU19" s="14">
        <v>1.4500000000000001E-2</v>
      </c>
      <c r="AV19" s="14">
        <v>30.7486</v>
      </c>
      <c r="AW19" s="14">
        <v>1.6453</v>
      </c>
      <c r="AX19" s="14">
        <v>0.38679999999999998</v>
      </c>
      <c r="AY19" s="14">
        <v>2.07E-2</v>
      </c>
      <c r="AZ19" s="14">
        <v>0.12819017062855473</v>
      </c>
      <c r="BA19" s="14">
        <v>1.709235528060097</v>
      </c>
      <c r="BB19" s="14">
        <v>0.26178437449029518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0.2384375</v>
      </c>
      <c r="BH19" s="16">
        <f>DSTDEV(PlotSort,"PhxRed",$BI$35:$BI$36)/SQRT($BF19)</f>
        <v>7.3126196571406581E-3</v>
      </c>
      <c r="BI19" s="16">
        <f>DAVERAGE(PlotSort,"PhxRedEdge",$BI$35:$BI$36)</f>
        <v>0.33059375000000002</v>
      </c>
      <c r="BJ19" s="16">
        <f>DSTDEV(PlotSort,"PhxRedEdge",$BI$35:$BI$36)/SQRT($BF19)</f>
        <v>3.2950274246456059E-3</v>
      </c>
      <c r="BK19" s="16">
        <f>DAVERAGE(PlotSort,"TMRed",$BI$35:$BI$36)</f>
        <v>0.23956249999999998</v>
      </c>
      <c r="BL19" s="16">
        <f>DSTDEV(PlotSort,"TMRed",$BI$35:$BI$36)/SQRT($BF19)</f>
        <v>7.1938971531431226E-3</v>
      </c>
      <c r="BM19" s="16">
        <f>DAVERAGE(PlotSort,"TMNIR",$BI$35:$BI$36)</f>
        <v>0.41301875000000005</v>
      </c>
      <c r="BN19" s="16">
        <f>DSTDEV(PlotSort,"TMNIR",$BI$35:$BI$36)/SQRT($BF19)</f>
        <v>2.7182901910024265E-3</v>
      </c>
      <c r="BO19" s="16">
        <f>DAVERAGE(PlotSort,"NRR",$BI$35:$BI$36)</f>
        <v>0.11099751154148127</v>
      </c>
      <c r="BP19" s="16">
        <f>DSTDEV(PlotSort,"NRR",$BI$35:$BI$36)/SQRT($BF19)</f>
        <v>5.5039454768766038E-3</v>
      </c>
      <c r="BQ19" s="16">
        <f>DAVERAGE(PlotSort,"rvi",$BI$35:$BI$36)</f>
        <v>1.7514431907108676</v>
      </c>
      <c r="BR19" s="16">
        <f>DSTDEV(PlotSort,"rvi",$BI$35:$BI$36)/SQRT($BF19)</f>
        <v>6.2528804742787811E-2</v>
      </c>
      <c r="BS19" s="17">
        <f>DAVERAGE(PlotSort,"ndvi",$BI$35:$BI$36)</f>
        <v>0.26780145030979891</v>
      </c>
      <c r="BT19" s="16">
        <f>DSTDEV(PlotSort,"ndvi",$BI$35:$BI$36)/SQRT($BF19)</f>
        <v>1.5646657385500883E-2</v>
      </c>
    </row>
    <row r="20" spans="2:72" ht="13.5" customHeight="1" x14ac:dyDescent="0.2">
      <c r="B20" s="12">
        <v>161</v>
      </c>
      <c r="C20" s="12">
        <v>9.0009999999999994</v>
      </c>
      <c r="D20" s="12">
        <v>161.37504000000001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27.2</v>
      </c>
      <c r="Q20" s="12">
        <v>0.93</v>
      </c>
      <c r="R20" s="12">
        <v>2.68</v>
      </c>
      <c r="S20" s="12">
        <v>46.35</v>
      </c>
      <c r="T20" s="12">
        <v>88.64</v>
      </c>
      <c r="U20" s="12">
        <v>2</v>
      </c>
      <c r="V20" s="12">
        <v>0</v>
      </c>
      <c r="W20" s="12">
        <v>1</v>
      </c>
      <c r="X20" s="12">
        <v>1</v>
      </c>
      <c r="Y20" s="12">
        <v>0.5</v>
      </c>
      <c r="Z20" s="12">
        <v>3</v>
      </c>
      <c r="AA20" s="12">
        <v>225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5.9120999999999997</v>
      </c>
      <c r="AK20" s="12">
        <v>0.66159999999999997</v>
      </c>
      <c r="AL20" s="14">
        <v>0.20080000000000001</v>
      </c>
      <c r="AM20" s="14">
        <v>2.2499999999999999E-2</v>
      </c>
      <c r="AN20" s="14">
        <v>3.6858</v>
      </c>
      <c r="AO20" s="14">
        <v>0.1283</v>
      </c>
      <c r="AP20" s="14">
        <v>0.29570000000000002</v>
      </c>
      <c r="AQ20" s="14">
        <v>1.03E-2</v>
      </c>
      <c r="AR20" s="14">
        <v>11.4794</v>
      </c>
      <c r="AS20" s="14">
        <v>1.1068</v>
      </c>
      <c r="AT20" s="14">
        <v>0.20499999999999999</v>
      </c>
      <c r="AU20" s="14">
        <v>1.9800000000000002E-2</v>
      </c>
      <c r="AV20" s="14">
        <v>30.332599999999999</v>
      </c>
      <c r="AW20" s="14">
        <v>0.43059999999999998</v>
      </c>
      <c r="AX20" s="14">
        <v>0.38080000000000003</v>
      </c>
      <c r="AY20" s="14">
        <v>5.4000000000000003E-3</v>
      </c>
      <c r="AZ20" s="14">
        <v>0.12579453067257945</v>
      </c>
      <c r="BA20" s="14">
        <v>1.8575609756097564</v>
      </c>
      <c r="BB20" s="14">
        <v>0.30010242403550708</v>
      </c>
      <c r="BC20" s="15"/>
    </row>
    <row r="21" spans="2:72" ht="13.5" customHeight="1" x14ac:dyDescent="0.2">
      <c r="B21" s="12">
        <v>161</v>
      </c>
      <c r="C21" s="12">
        <v>9.01</v>
      </c>
      <c r="D21" s="12">
        <v>161.37541999999999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27.2</v>
      </c>
      <c r="Q21" s="12">
        <v>0.93</v>
      </c>
      <c r="R21" s="12">
        <v>2.68</v>
      </c>
      <c r="S21" s="12">
        <v>46.24</v>
      </c>
      <c r="T21" s="12">
        <v>88.71</v>
      </c>
      <c r="U21" s="12">
        <v>2</v>
      </c>
      <c r="V21" s="12">
        <v>0</v>
      </c>
      <c r="W21" s="12">
        <v>1</v>
      </c>
      <c r="X21" s="12">
        <v>1</v>
      </c>
      <c r="Y21" s="12">
        <v>0.5</v>
      </c>
      <c r="Z21" s="12">
        <v>3</v>
      </c>
      <c r="AA21" s="12">
        <v>225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4.8529</v>
      </c>
      <c r="AK21" s="12">
        <v>0.96789999999999998</v>
      </c>
      <c r="AL21" s="14">
        <v>0.16450000000000001</v>
      </c>
      <c r="AM21" s="14">
        <v>3.2800000000000003E-2</v>
      </c>
      <c r="AN21" s="14">
        <v>3.5916999999999999</v>
      </c>
      <c r="AO21" s="14">
        <v>7.3200000000000001E-2</v>
      </c>
      <c r="AP21" s="14">
        <v>0.28760000000000002</v>
      </c>
      <c r="AQ21" s="14">
        <v>5.8999999999999999E-3</v>
      </c>
      <c r="AR21" s="14">
        <v>9.5662000000000003</v>
      </c>
      <c r="AS21" s="14">
        <v>1.9283999999999999</v>
      </c>
      <c r="AT21" s="14">
        <v>0.17050000000000001</v>
      </c>
      <c r="AU21" s="14">
        <v>3.44E-2</v>
      </c>
      <c r="AV21" s="14">
        <v>33.421399999999998</v>
      </c>
      <c r="AW21" s="14">
        <v>0.37440000000000001</v>
      </c>
      <c r="AX21" s="14">
        <v>0.41849999999999998</v>
      </c>
      <c r="AY21" s="14">
        <v>4.7000000000000002E-3</v>
      </c>
      <c r="AZ21" s="14">
        <v>0.18538450644384644</v>
      </c>
      <c r="BA21" s="14">
        <v>2.4545454545454541</v>
      </c>
      <c r="BB21" s="14">
        <v>0.42105263157894735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0.2475</v>
      </c>
      <c r="BH21" s="21">
        <v>0</v>
      </c>
      <c r="BI21" s="20">
        <f>AVERAGE(AP50)</f>
        <v>0.26669999999999999</v>
      </c>
      <c r="BJ21" s="21">
        <v>0</v>
      </c>
      <c r="BK21" s="20">
        <f>AVERAGE(AT50)</f>
        <v>0.24510000000000001</v>
      </c>
      <c r="BL21" s="21">
        <v>0</v>
      </c>
      <c r="BM21" s="20">
        <f>AVERAGE(AX50)</f>
        <v>0.30730000000000002</v>
      </c>
      <c r="BN21" s="21">
        <v>0</v>
      </c>
      <c r="BO21" s="20">
        <f>AVERAGE(AZ50)</f>
        <v>7.0731707317073206E-2</v>
      </c>
      <c r="BP21" s="21">
        <v>0</v>
      </c>
      <c r="BQ21" s="20">
        <f>AVERAGE(BA50)</f>
        <v>1.2537739698082415</v>
      </c>
      <c r="BR21" s="21">
        <v>0</v>
      </c>
      <c r="BS21" s="22">
        <f>AVERAGE(BB50)</f>
        <v>0.11259956553222304</v>
      </c>
      <c r="BT21" s="21">
        <v>0</v>
      </c>
    </row>
    <row r="22" spans="2:72" ht="13.5" customHeight="1" x14ac:dyDescent="0.2">
      <c r="B22" s="12">
        <v>161</v>
      </c>
      <c r="C22" s="12">
        <v>9.0180000000000007</v>
      </c>
      <c r="D22" s="12">
        <v>161.37575000000001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27.2</v>
      </c>
      <c r="Q22" s="12">
        <v>0.93</v>
      </c>
      <c r="R22" s="12">
        <v>2.68</v>
      </c>
      <c r="S22" s="12">
        <v>46.13</v>
      </c>
      <c r="T22" s="12">
        <v>88.77</v>
      </c>
      <c r="U22" s="12">
        <v>2</v>
      </c>
      <c r="V22" s="12">
        <v>0</v>
      </c>
      <c r="W22" s="12">
        <v>1</v>
      </c>
      <c r="X22" s="12">
        <v>1</v>
      </c>
      <c r="Y22" s="12">
        <v>0.5</v>
      </c>
      <c r="Z22" s="12">
        <v>3</v>
      </c>
      <c r="AA22" s="12">
        <v>225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7.4561000000000002</v>
      </c>
      <c r="AK22" s="12">
        <v>0.4002</v>
      </c>
      <c r="AL22" s="14">
        <v>0.25240000000000001</v>
      </c>
      <c r="AM22" s="14">
        <v>1.35E-2</v>
      </c>
      <c r="AN22" s="14">
        <v>3.9043000000000001</v>
      </c>
      <c r="AO22" s="14">
        <v>0.158</v>
      </c>
      <c r="AP22" s="14">
        <v>0.312</v>
      </c>
      <c r="AQ22" s="14">
        <v>1.26E-2</v>
      </c>
      <c r="AR22" s="14">
        <v>14.261100000000001</v>
      </c>
      <c r="AS22" s="14">
        <v>0.65490000000000004</v>
      </c>
      <c r="AT22" s="14">
        <v>0.25369999999999998</v>
      </c>
      <c r="AU22" s="14">
        <v>1.1599999999999999E-2</v>
      </c>
      <c r="AV22" s="14">
        <v>29.7544</v>
      </c>
      <c r="AW22" s="14">
        <v>1.0421</v>
      </c>
      <c r="AX22" s="14">
        <v>0.37180000000000002</v>
      </c>
      <c r="AY22" s="14">
        <v>1.2999999999999999E-2</v>
      </c>
      <c r="AZ22" s="14">
        <v>8.7452471482889774E-2</v>
      </c>
      <c r="BA22" s="14">
        <v>1.4655104454079624</v>
      </c>
      <c r="BB22" s="14">
        <v>0.18880895283772989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0.29220000000000002</v>
      </c>
      <c r="BH22" s="21">
        <v>0</v>
      </c>
      <c r="BI22" s="20">
        <f>AVERAGE(AP48)</f>
        <v>0.315</v>
      </c>
      <c r="BJ22" s="21">
        <v>0</v>
      </c>
      <c r="BK22" s="20">
        <f>AVERAGE(AT48)</f>
        <v>0.28660000000000002</v>
      </c>
      <c r="BL22" s="21">
        <v>0</v>
      </c>
      <c r="BM22" s="20">
        <f>AVERAGE(AX48)</f>
        <v>0.34660000000000002</v>
      </c>
      <c r="BN22" s="21">
        <v>0</v>
      </c>
      <c r="BO22" s="20">
        <f>AVERAGE(AZ48)</f>
        <v>4.7762998790810182E-2</v>
      </c>
      <c r="BP22" s="21">
        <v>0</v>
      </c>
      <c r="BQ22" s="20">
        <f>AVERAGE(BA48)</f>
        <v>1.209351011863224</v>
      </c>
      <c r="BR22" s="21">
        <v>0</v>
      </c>
      <c r="BS22" s="22">
        <f>AVERAGE(BB48)</f>
        <v>9.475679090334807E-2</v>
      </c>
      <c r="BT22" s="21">
        <v>0</v>
      </c>
    </row>
    <row r="23" spans="2:72" ht="13.5" customHeight="1" x14ac:dyDescent="0.2">
      <c r="B23" s="12">
        <v>161</v>
      </c>
      <c r="C23" s="12">
        <v>9.0259999999999998</v>
      </c>
      <c r="D23" s="12">
        <v>161.37608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27.2</v>
      </c>
      <c r="Q23" s="12">
        <v>0.93</v>
      </c>
      <c r="R23" s="12">
        <v>2.68</v>
      </c>
      <c r="S23" s="12">
        <v>46.03</v>
      </c>
      <c r="T23" s="12">
        <v>88.84</v>
      </c>
      <c r="U23" s="12">
        <v>2</v>
      </c>
      <c r="V23" s="12">
        <v>0</v>
      </c>
      <c r="W23" s="12">
        <v>1</v>
      </c>
      <c r="X23" s="12">
        <v>1</v>
      </c>
      <c r="Y23" s="12">
        <v>0.5</v>
      </c>
      <c r="Z23" s="12">
        <v>3</v>
      </c>
      <c r="AA23" s="12">
        <v>225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7.79</v>
      </c>
      <c r="AK23" s="12">
        <v>0.39510000000000001</v>
      </c>
      <c r="AL23" s="14">
        <v>0.26319999999999999</v>
      </c>
      <c r="AM23" s="14">
        <v>1.3299999999999999E-2</v>
      </c>
      <c r="AN23" s="14">
        <v>4.0217999999999998</v>
      </c>
      <c r="AO23" s="14">
        <v>0.17510000000000001</v>
      </c>
      <c r="AP23" s="14">
        <v>0.32090000000000002</v>
      </c>
      <c r="AQ23" s="14">
        <v>1.4E-2</v>
      </c>
      <c r="AR23" s="14">
        <v>14.772</v>
      </c>
      <c r="AS23" s="14">
        <v>0.59450000000000003</v>
      </c>
      <c r="AT23" s="14">
        <v>0.26229999999999998</v>
      </c>
      <c r="AU23" s="14">
        <v>1.06E-2</v>
      </c>
      <c r="AV23" s="14">
        <v>30.380500000000001</v>
      </c>
      <c r="AW23" s="14">
        <v>1.0108999999999999</v>
      </c>
      <c r="AX23" s="14">
        <v>0.37890000000000001</v>
      </c>
      <c r="AY23" s="14">
        <v>1.26E-2</v>
      </c>
      <c r="AZ23" s="14">
        <v>8.2880823092312081E-2</v>
      </c>
      <c r="BA23" s="14">
        <v>1.4445291650781549</v>
      </c>
      <c r="BB23" s="14">
        <v>0.18184653774173432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0.19500000000000001</v>
      </c>
      <c r="BH23" s="21">
        <v>0</v>
      </c>
      <c r="BI23" s="20">
        <f>AVERAGE(AP46)</f>
        <v>0.22140000000000001</v>
      </c>
      <c r="BJ23" s="21">
        <v>0</v>
      </c>
      <c r="BK23" s="20">
        <f>AVERAGE(AT46)</f>
        <v>0.19159999999999999</v>
      </c>
      <c r="BL23" s="21">
        <v>0</v>
      </c>
      <c r="BM23" s="20">
        <f>AVERAGE(AX46)</f>
        <v>0.24629999999999999</v>
      </c>
      <c r="BN23" s="21">
        <v>0</v>
      </c>
      <c r="BO23" s="20">
        <f>AVERAGE(AZ46)</f>
        <v>5.323925593329052E-2</v>
      </c>
      <c r="BP23" s="21">
        <v>0</v>
      </c>
      <c r="BQ23" s="20">
        <f>AVERAGE(BA46)</f>
        <v>1.2854906054279749</v>
      </c>
      <c r="BR23" s="21">
        <v>0</v>
      </c>
      <c r="BS23" s="22">
        <f>AVERAGE(BB46)</f>
        <v>0.12491436401004796</v>
      </c>
      <c r="BT23" s="21">
        <v>0</v>
      </c>
    </row>
    <row r="24" spans="2:72" ht="13.5" customHeight="1" x14ac:dyDescent="0.2">
      <c r="B24" s="12">
        <v>161</v>
      </c>
      <c r="C24" s="12">
        <v>9.0350000000000001</v>
      </c>
      <c r="D24" s="12">
        <v>161.37646000000001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27.2</v>
      </c>
      <c r="Q24" s="12">
        <v>0.93</v>
      </c>
      <c r="R24" s="12">
        <v>2.68</v>
      </c>
      <c r="S24" s="12">
        <v>45.92</v>
      </c>
      <c r="T24" s="12">
        <v>88.91</v>
      </c>
      <c r="U24" s="12">
        <v>2</v>
      </c>
      <c r="V24" s="12">
        <v>0</v>
      </c>
      <c r="W24" s="12">
        <v>1</v>
      </c>
      <c r="X24" s="12">
        <v>1</v>
      </c>
      <c r="Y24" s="12">
        <v>0.5</v>
      </c>
      <c r="Z24" s="12">
        <v>3</v>
      </c>
      <c r="AA24" s="12">
        <v>225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6.9901999999999997</v>
      </c>
      <c r="AK24" s="12">
        <v>0.14430000000000001</v>
      </c>
      <c r="AL24" s="14">
        <v>0.23569999999999999</v>
      </c>
      <c r="AM24" s="14">
        <v>4.8999999999999998E-3</v>
      </c>
      <c r="AN24" s="14">
        <v>3.8723000000000001</v>
      </c>
      <c r="AO24" s="14">
        <v>1.6000000000000001E-3</v>
      </c>
      <c r="AP24" s="14">
        <v>0.30830000000000002</v>
      </c>
      <c r="AQ24" s="14">
        <v>1E-4</v>
      </c>
      <c r="AR24" s="14">
        <v>13.3733</v>
      </c>
      <c r="AS24" s="14">
        <v>7.2900000000000006E-2</v>
      </c>
      <c r="AT24" s="14">
        <v>0.23699999999999999</v>
      </c>
      <c r="AU24" s="14">
        <v>1.2999999999999999E-3</v>
      </c>
      <c r="AV24" s="14">
        <v>31.143799999999999</v>
      </c>
      <c r="AW24" s="14">
        <v>0.33489999999999998</v>
      </c>
      <c r="AX24" s="14">
        <v>0.38750000000000001</v>
      </c>
      <c r="AY24" s="14">
        <v>4.1999999999999997E-3</v>
      </c>
      <c r="AZ24" s="14">
        <v>0.11382581201494682</v>
      </c>
      <c r="BA24" s="14">
        <v>1.6350210970464136</v>
      </c>
      <c r="BB24" s="14">
        <v>0.24099279423538833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0.71749999999999992</v>
      </c>
      <c r="BH24" s="26">
        <v>0</v>
      </c>
      <c r="BI24" s="25">
        <f>AVERAGE(AP51)</f>
        <v>0.70749999999999991</v>
      </c>
      <c r="BJ24" s="26">
        <v>0</v>
      </c>
      <c r="BK24" s="25">
        <f>AVERAGE(AT51)</f>
        <v>0.71849999999999992</v>
      </c>
      <c r="BL24" s="26">
        <v>0</v>
      </c>
      <c r="BM24" s="25">
        <f>AVERAGE(AX51)</f>
        <v>0.68869999999999998</v>
      </c>
      <c r="BN24" s="26">
        <v>0</v>
      </c>
      <c r="BO24" s="25">
        <f>AVERAGE(AZ51)</f>
        <v>-1.3465119610370956E-2</v>
      </c>
      <c r="BP24" s="26">
        <v>0</v>
      </c>
      <c r="BQ24" s="25">
        <f>AVERAGE(BA51)</f>
        <v>23.963117606123873</v>
      </c>
      <c r="BR24" s="26">
        <v>0</v>
      </c>
      <c r="BS24" s="25">
        <f>AVERAGE(BB51)</f>
        <v>-2.117680500284248E-2</v>
      </c>
      <c r="BT24" s="26">
        <v>0</v>
      </c>
    </row>
    <row r="25" spans="2:72" ht="13.5" customHeight="1" x14ac:dyDescent="0.2">
      <c r="B25" s="12">
        <v>161</v>
      </c>
      <c r="C25" s="12">
        <v>9.0440000000000005</v>
      </c>
      <c r="D25" s="12">
        <v>161.37683000000001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27.2</v>
      </c>
      <c r="Q25" s="12">
        <v>0.93</v>
      </c>
      <c r="R25" s="12">
        <v>2.68</v>
      </c>
      <c r="S25" s="12">
        <v>45.81</v>
      </c>
      <c r="T25" s="12">
        <v>88.98</v>
      </c>
      <c r="U25" s="12">
        <v>2</v>
      </c>
      <c r="V25" s="12">
        <v>0</v>
      </c>
      <c r="W25" s="12">
        <v>1</v>
      </c>
      <c r="X25" s="12">
        <v>1</v>
      </c>
      <c r="Y25" s="12">
        <v>0.5</v>
      </c>
      <c r="Z25" s="12">
        <v>3</v>
      </c>
      <c r="AA25" s="12">
        <v>225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7.8483999999999998</v>
      </c>
      <c r="AK25" s="12">
        <v>0.29399999999999998</v>
      </c>
      <c r="AL25" s="14">
        <v>0.2641</v>
      </c>
      <c r="AM25" s="14">
        <v>9.9000000000000008E-3</v>
      </c>
      <c r="AN25" s="14">
        <v>4.0712999999999999</v>
      </c>
      <c r="AO25" s="14">
        <v>4.1099999999999998E-2</v>
      </c>
      <c r="AP25" s="14">
        <v>0.3236</v>
      </c>
      <c r="AQ25" s="14">
        <v>3.3E-3</v>
      </c>
      <c r="AR25" s="14">
        <v>14.823399999999999</v>
      </c>
      <c r="AS25" s="14">
        <v>0.54759999999999998</v>
      </c>
      <c r="AT25" s="14">
        <v>0.2621</v>
      </c>
      <c r="AU25" s="14">
        <v>9.7000000000000003E-3</v>
      </c>
      <c r="AV25" s="14">
        <v>30.669599999999999</v>
      </c>
      <c r="AW25" s="14">
        <v>3.1199999999999999E-2</v>
      </c>
      <c r="AX25" s="14">
        <v>0.38069999999999998</v>
      </c>
      <c r="AY25" s="14">
        <v>4.0000000000000002E-4</v>
      </c>
      <c r="AZ25" s="14">
        <v>8.1073406218940783E-2</v>
      </c>
      <c r="BA25" s="14">
        <v>1.4524990461655856</v>
      </c>
      <c r="BB25" s="14">
        <v>0.18450528935905411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1.0023666666666669</v>
      </c>
      <c r="BH25" s="16">
        <f>STDEV(AL52:AL54)/SQRT(BF25)</f>
        <v>3.9261233353582482E-3</v>
      </c>
      <c r="BI25" s="27">
        <f>AVERAGE(AP52:AP54)</f>
        <v>1.0021333333333333</v>
      </c>
      <c r="BJ25" s="16">
        <f>STDEV(AP52:AP54)/SQRT(BF25)</f>
        <v>3.9265478193672432E-3</v>
      </c>
      <c r="BK25" s="27">
        <f>AVERAGE(AT52:AT54)</f>
        <v>1.0023666666666669</v>
      </c>
      <c r="BL25" s="16">
        <f>STDEV(AT52:AT54)/SQRT(BF25)</f>
        <v>3.9261233353582482E-3</v>
      </c>
      <c r="BM25" s="27">
        <f>AVERAGE(AX52:AX54)</f>
        <v>1.0021333333333333</v>
      </c>
      <c r="BN25" s="16">
        <f>STDEV(AX52:AX54)/SQRT(BF25)</f>
        <v>3.9265478193672432E-3</v>
      </c>
      <c r="BO25" s="27">
        <f>AVERAGE(AZ52:AZ54)</f>
        <v>0.72973685975917768</v>
      </c>
      <c r="BP25" s="16">
        <f>STDEV(AZ52:AZ54)/SQRT(BF25)</f>
        <v>1.0322933471403376E-3</v>
      </c>
      <c r="BQ25" s="27">
        <f>AVERAGE(BA52:BA54)</f>
        <v>1.4228676970259071</v>
      </c>
      <c r="BR25" s="16">
        <f>STDEV(BA52:BA54)/SQRT(BF25)</f>
        <v>3.6107732932874007E-3</v>
      </c>
      <c r="BS25" s="27">
        <f>AVERAGE(BB52:BB54)</f>
        <v>0.1745282256415559</v>
      </c>
      <c r="BT25" s="16">
        <f>STDEV(BB52:BB54)/SQRT(BF25)</f>
        <v>1.2319937270561492E-3</v>
      </c>
    </row>
    <row r="26" spans="2:72" ht="13.5" customHeight="1" x14ac:dyDescent="0.2">
      <c r="B26" s="12">
        <v>161</v>
      </c>
      <c r="C26" s="12">
        <v>9.2129999999999992</v>
      </c>
      <c r="D26" s="12">
        <v>161.38388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27.2</v>
      </c>
      <c r="Q26" s="12">
        <v>0.93</v>
      </c>
      <c r="R26" s="12">
        <v>2.68</v>
      </c>
      <c r="S26" s="12">
        <v>43.68</v>
      </c>
      <c r="T26" s="12">
        <v>90.35</v>
      </c>
      <c r="U26" s="12">
        <v>2</v>
      </c>
      <c r="V26" s="12">
        <v>0</v>
      </c>
      <c r="W26" s="12">
        <v>1</v>
      </c>
      <c r="X26" s="12">
        <v>1</v>
      </c>
      <c r="Y26" s="12">
        <v>0.5</v>
      </c>
      <c r="Z26" s="12">
        <v>3</v>
      </c>
      <c r="AA26" s="12">
        <v>225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7.7525000000000004</v>
      </c>
      <c r="AK26" s="12">
        <v>0.66679999999999995</v>
      </c>
      <c r="AL26" s="14">
        <v>0.25059999999999999</v>
      </c>
      <c r="AM26" s="14">
        <v>2.1600000000000001E-2</v>
      </c>
      <c r="AN26" s="14">
        <v>4.5147000000000004</v>
      </c>
      <c r="AO26" s="14">
        <v>0.4163</v>
      </c>
      <c r="AP26" s="14">
        <v>0.34499999999999997</v>
      </c>
      <c r="AQ26" s="14">
        <v>3.1800000000000002E-2</v>
      </c>
      <c r="AR26" s="14">
        <v>14.5275</v>
      </c>
      <c r="AS26" s="14">
        <v>0.34639999999999999</v>
      </c>
      <c r="AT26" s="14">
        <v>0.24640000000000001</v>
      </c>
      <c r="AU26" s="14">
        <v>5.8999999999999999E-3</v>
      </c>
      <c r="AV26" s="14">
        <v>35.174900000000001</v>
      </c>
      <c r="AW26" s="14">
        <v>1.7784</v>
      </c>
      <c r="AX26" s="14">
        <v>0.41810000000000003</v>
      </c>
      <c r="AY26" s="14">
        <v>2.1100000000000001E-2</v>
      </c>
      <c r="AZ26" s="14">
        <v>9.5793473987681899E-2</v>
      </c>
      <c r="BA26" s="14">
        <v>1.6968344155844157</v>
      </c>
      <c r="BB26" s="14">
        <v>0.25838976674191122</v>
      </c>
      <c r="BC26" s="15"/>
    </row>
    <row r="27" spans="2:72" ht="13.5" customHeight="1" x14ac:dyDescent="0.2">
      <c r="B27" s="12">
        <v>161</v>
      </c>
      <c r="C27" s="12">
        <v>9.2029999999999994</v>
      </c>
      <c r="D27" s="12">
        <v>161.38346000000001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27.2</v>
      </c>
      <c r="Q27" s="12">
        <v>0.93</v>
      </c>
      <c r="R27" s="12">
        <v>2.68</v>
      </c>
      <c r="S27" s="12">
        <v>43.81</v>
      </c>
      <c r="T27" s="12">
        <v>90.27</v>
      </c>
      <c r="U27" s="12">
        <v>2</v>
      </c>
      <c r="V27" s="12">
        <v>0</v>
      </c>
      <c r="W27" s="12">
        <v>1</v>
      </c>
      <c r="X27" s="12">
        <v>1</v>
      </c>
      <c r="Y27" s="12">
        <v>0.5</v>
      </c>
      <c r="Z27" s="12">
        <v>3</v>
      </c>
      <c r="AA27" s="12">
        <v>225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7.4671000000000003</v>
      </c>
      <c r="AK27" s="12">
        <v>0.27</v>
      </c>
      <c r="AL27" s="14">
        <v>0.24199999999999999</v>
      </c>
      <c r="AM27" s="14">
        <v>8.6999999999999994E-3</v>
      </c>
      <c r="AN27" s="14">
        <v>4.4649000000000001</v>
      </c>
      <c r="AO27" s="14">
        <v>6.0699999999999997E-2</v>
      </c>
      <c r="AP27" s="14">
        <v>0.34200000000000003</v>
      </c>
      <c r="AQ27" s="14">
        <v>4.7000000000000002E-3</v>
      </c>
      <c r="AR27" s="14">
        <v>14.3934</v>
      </c>
      <c r="AS27" s="14">
        <v>0.43219999999999997</v>
      </c>
      <c r="AT27" s="14">
        <v>0.2447</v>
      </c>
      <c r="AU27" s="14">
        <v>7.3000000000000001E-3</v>
      </c>
      <c r="AV27" s="14">
        <v>35.742699999999999</v>
      </c>
      <c r="AW27" s="14">
        <v>0.94020000000000004</v>
      </c>
      <c r="AX27" s="14">
        <v>0.4259</v>
      </c>
      <c r="AY27" s="14">
        <v>1.12E-2</v>
      </c>
      <c r="AZ27" s="14">
        <v>0.10925901810131523</v>
      </c>
      <c r="BA27" s="14">
        <v>1.7404985696771558</v>
      </c>
      <c r="BB27" s="14">
        <v>0.27020578586340593</v>
      </c>
      <c r="BC27" s="15"/>
      <c r="BD27" s="28"/>
    </row>
    <row r="28" spans="2:72" ht="13.5" customHeight="1" x14ac:dyDescent="0.2">
      <c r="B28" s="12">
        <v>161</v>
      </c>
      <c r="C28" s="12">
        <v>9.1929999999999996</v>
      </c>
      <c r="D28" s="12">
        <v>161.38303999999999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27.2</v>
      </c>
      <c r="Q28" s="12">
        <v>0.93</v>
      </c>
      <c r="R28" s="12">
        <v>2.68</v>
      </c>
      <c r="S28" s="12">
        <v>43.94</v>
      </c>
      <c r="T28" s="12">
        <v>90.19</v>
      </c>
      <c r="U28" s="12">
        <v>2</v>
      </c>
      <c r="V28" s="12">
        <v>0</v>
      </c>
      <c r="W28" s="12">
        <v>1</v>
      </c>
      <c r="X28" s="12">
        <v>1</v>
      </c>
      <c r="Y28" s="12">
        <v>0.5</v>
      </c>
      <c r="Z28" s="12">
        <v>3</v>
      </c>
      <c r="AA28" s="12">
        <v>225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8.85</v>
      </c>
      <c r="AK28" s="12">
        <v>1.1375</v>
      </c>
      <c r="AL28" s="14">
        <v>0.28749999999999998</v>
      </c>
      <c r="AM28" s="14">
        <v>3.6999999999999998E-2</v>
      </c>
      <c r="AN28" s="14">
        <v>4.7042999999999999</v>
      </c>
      <c r="AO28" s="14">
        <v>0.32879999999999998</v>
      </c>
      <c r="AP28" s="14">
        <v>0.36109999999999998</v>
      </c>
      <c r="AQ28" s="14">
        <v>2.52E-2</v>
      </c>
      <c r="AR28" s="14">
        <v>17.0303</v>
      </c>
      <c r="AS28" s="14">
        <v>1.8238000000000001</v>
      </c>
      <c r="AT28" s="14">
        <v>0.29020000000000001</v>
      </c>
      <c r="AU28" s="14">
        <v>3.1099999999999999E-2</v>
      </c>
      <c r="AV28" s="14">
        <v>35.436999999999998</v>
      </c>
      <c r="AW28" s="14">
        <v>1.4997</v>
      </c>
      <c r="AX28" s="14">
        <v>0.42330000000000001</v>
      </c>
      <c r="AY28" s="14">
        <v>1.7899999999999999E-2</v>
      </c>
      <c r="AZ28" s="14">
        <v>7.9296277409485E-2</v>
      </c>
      <c r="BA28" s="14">
        <v>1.4586492074431425</v>
      </c>
      <c r="BB28" s="14">
        <v>0.18654519971969166</v>
      </c>
      <c r="BC28" s="15"/>
      <c r="BD28" s="28"/>
    </row>
    <row r="29" spans="2:72" ht="13.5" customHeight="1" x14ac:dyDescent="0.2">
      <c r="B29" s="12">
        <v>161</v>
      </c>
      <c r="C29" s="12">
        <v>9.1850000000000005</v>
      </c>
      <c r="D29" s="12">
        <v>161.38271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27.2</v>
      </c>
      <c r="Q29" s="12">
        <v>0.93</v>
      </c>
      <c r="R29" s="12">
        <v>2.68</v>
      </c>
      <c r="S29" s="12">
        <v>44.04</v>
      </c>
      <c r="T29" s="12">
        <v>90.12</v>
      </c>
      <c r="U29" s="12">
        <v>2</v>
      </c>
      <c r="V29" s="12">
        <v>0</v>
      </c>
      <c r="W29" s="12">
        <v>1</v>
      </c>
      <c r="X29" s="12">
        <v>1</v>
      </c>
      <c r="Y29" s="12">
        <v>0.5</v>
      </c>
      <c r="Z29" s="12">
        <v>3</v>
      </c>
      <c r="AA29" s="12">
        <v>225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8.1006</v>
      </c>
      <c r="AK29" s="12">
        <v>0.12379999999999999</v>
      </c>
      <c r="AL29" s="14">
        <v>0.26369999999999999</v>
      </c>
      <c r="AM29" s="14">
        <v>4.0000000000000001E-3</v>
      </c>
      <c r="AN29" s="14">
        <v>4.3465999999999996</v>
      </c>
      <c r="AO29" s="14">
        <v>6.3799999999999996E-2</v>
      </c>
      <c r="AP29" s="14">
        <v>0.33429999999999999</v>
      </c>
      <c r="AQ29" s="14">
        <v>4.8999999999999998E-3</v>
      </c>
      <c r="AR29" s="14">
        <v>15.493</v>
      </c>
      <c r="AS29" s="14">
        <v>0.3518</v>
      </c>
      <c r="AT29" s="14">
        <v>0.2646</v>
      </c>
      <c r="AU29" s="14">
        <v>6.0000000000000001E-3</v>
      </c>
      <c r="AV29" s="14">
        <v>33.325800000000001</v>
      </c>
      <c r="AW29" s="14">
        <v>0.16639999999999999</v>
      </c>
      <c r="AX29" s="14">
        <v>0.39889999999999998</v>
      </c>
      <c r="AY29" s="14">
        <v>2E-3</v>
      </c>
      <c r="AZ29" s="14">
        <v>8.8106928532460438E-2</v>
      </c>
      <c r="BA29" s="14">
        <v>1.5075585789871504</v>
      </c>
      <c r="BB29" s="14">
        <v>0.20241145440844005</v>
      </c>
      <c r="BC29" s="15"/>
      <c r="BD29" s="28"/>
    </row>
    <row r="30" spans="2:72" ht="13.5" customHeight="1" x14ac:dyDescent="0.2">
      <c r="B30" s="12">
        <v>161</v>
      </c>
      <c r="C30" s="12">
        <v>9.1769999999999996</v>
      </c>
      <c r="D30" s="12">
        <v>161.38237000000001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27.2</v>
      </c>
      <c r="Q30" s="12">
        <v>0.93</v>
      </c>
      <c r="R30" s="12">
        <v>2.68</v>
      </c>
      <c r="S30" s="12">
        <v>44.14</v>
      </c>
      <c r="T30" s="12">
        <v>90.06</v>
      </c>
      <c r="U30" s="12">
        <v>2</v>
      </c>
      <c r="V30" s="12">
        <v>0</v>
      </c>
      <c r="W30" s="12">
        <v>1</v>
      </c>
      <c r="X30" s="12">
        <v>1</v>
      </c>
      <c r="Y30" s="12">
        <v>0.5</v>
      </c>
      <c r="Z30" s="12">
        <v>3</v>
      </c>
      <c r="AA30" s="12">
        <v>225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5.2813999999999997</v>
      </c>
      <c r="AK30" s="12">
        <v>0.84350000000000003</v>
      </c>
      <c r="AL30" s="14">
        <v>0.17219999999999999</v>
      </c>
      <c r="AM30" s="14">
        <v>2.75E-2</v>
      </c>
      <c r="AN30" s="14">
        <v>3.9348999999999998</v>
      </c>
      <c r="AO30" s="14">
        <v>0.2752</v>
      </c>
      <c r="AP30" s="14">
        <v>0.30320000000000003</v>
      </c>
      <c r="AQ30" s="14">
        <v>2.12E-2</v>
      </c>
      <c r="AR30" s="14">
        <v>10.364599999999999</v>
      </c>
      <c r="AS30" s="14">
        <v>1.5985</v>
      </c>
      <c r="AT30" s="14">
        <v>0.1774</v>
      </c>
      <c r="AU30" s="14">
        <v>2.7400000000000001E-2</v>
      </c>
      <c r="AV30" s="14">
        <v>34.892000000000003</v>
      </c>
      <c r="AW30" s="14">
        <v>0.75090000000000001</v>
      </c>
      <c r="AX30" s="14">
        <v>0.41849999999999998</v>
      </c>
      <c r="AY30" s="14">
        <v>8.9999999999999993E-3</v>
      </c>
      <c r="AZ30" s="14">
        <v>0.15976167382568929</v>
      </c>
      <c r="BA30" s="14">
        <v>2.3590755355129649</v>
      </c>
      <c r="BB30" s="14">
        <v>0.40459808692733679</v>
      </c>
      <c r="BC30" s="15"/>
      <c r="BD30" s="28"/>
      <c r="BF30" s="29" t="s">
        <v>175</v>
      </c>
    </row>
    <row r="31" spans="2:72" ht="13.5" customHeight="1" x14ac:dyDescent="0.2">
      <c r="B31" s="12">
        <v>161</v>
      </c>
      <c r="C31" s="12">
        <v>9.1690000000000005</v>
      </c>
      <c r="D31" s="12">
        <v>161.38203999999999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27.2</v>
      </c>
      <c r="Q31" s="12">
        <v>0.93</v>
      </c>
      <c r="R31" s="12">
        <v>2.68</v>
      </c>
      <c r="S31" s="12">
        <v>44.24</v>
      </c>
      <c r="T31" s="12">
        <v>89.99</v>
      </c>
      <c r="U31" s="12">
        <v>2</v>
      </c>
      <c r="V31" s="12">
        <v>0</v>
      </c>
      <c r="W31" s="12">
        <v>1</v>
      </c>
      <c r="X31" s="12">
        <v>1</v>
      </c>
      <c r="Y31" s="12">
        <v>0.5</v>
      </c>
      <c r="Z31" s="12">
        <v>3</v>
      </c>
      <c r="AA31" s="12">
        <v>225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6.9630000000000001</v>
      </c>
      <c r="AK31" s="12">
        <v>9.1000000000000004E-3</v>
      </c>
      <c r="AL31" s="14">
        <v>0.22750000000000001</v>
      </c>
      <c r="AM31" s="14">
        <v>2.9999999999999997E-4</v>
      </c>
      <c r="AN31" s="14">
        <v>4.1391999999999998</v>
      </c>
      <c r="AO31" s="14">
        <v>0.14879999999999999</v>
      </c>
      <c r="AP31" s="14">
        <v>0.3196</v>
      </c>
      <c r="AQ31" s="14">
        <v>1.15E-2</v>
      </c>
      <c r="AR31" s="14">
        <v>13.2629</v>
      </c>
      <c r="AS31" s="14">
        <v>0.1055</v>
      </c>
      <c r="AT31" s="14">
        <v>0.22739999999999999</v>
      </c>
      <c r="AU31" s="14">
        <v>1.8E-3</v>
      </c>
      <c r="AV31" s="14">
        <v>34.334600000000002</v>
      </c>
      <c r="AW31" s="14">
        <v>0.77170000000000005</v>
      </c>
      <c r="AX31" s="14">
        <v>0.41260000000000002</v>
      </c>
      <c r="AY31" s="14">
        <v>9.2999999999999992E-3</v>
      </c>
      <c r="AZ31" s="14">
        <v>0.12701447691887466</v>
      </c>
      <c r="BA31" s="14">
        <v>1.8144239226033423</v>
      </c>
      <c r="BB31" s="14">
        <v>0.28937500000000005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161</v>
      </c>
      <c r="C32" s="12">
        <v>9.1609999999999996</v>
      </c>
      <c r="D32" s="12">
        <v>161.38171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27.2</v>
      </c>
      <c r="Q32" s="12">
        <v>0.93</v>
      </c>
      <c r="R32" s="12">
        <v>2.68</v>
      </c>
      <c r="S32" s="12">
        <v>44.34</v>
      </c>
      <c r="T32" s="12">
        <v>89.92</v>
      </c>
      <c r="U32" s="12">
        <v>2</v>
      </c>
      <c r="V32" s="12">
        <v>0</v>
      </c>
      <c r="W32" s="12">
        <v>1</v>
      </c>
      <c r="X32" s="12">
        <v>1</v>
      </c>
      <c r="Y32" s="12">
        <v>0.5</v>
      </c>
      <c r="Z32" s="12">
        <v>3</v>
      </c>
      <c r="AA32" s="12">
        <v>225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7.5778999999999996</v>
      </c>
      <c r="AK32" s="12">
        <v>0.1678</v>
      </c>
      <c r="AL32" s="14">
        <v>0.24809999999999999</v>
      </c>
      <c r="AM32" s="14">
        <v>5.4999999999999997E-3</v>
      </c>
      <c r="AN32" s="14">
        <v>4.2656000000000001</v>
      </c>
      <c r="AO32" s="14">
        <v>0.12039999999999999</v>
      </c>
      <c r="AP32" s="14">
        <v>0.32990000000000003</v>
      </c>
      <c r="AQ32" s="14">
        <v>9.2999999999999992E-3</v>
      </c>
      <c r="AR32" s="14">
        <v>14.7559</v>
      </c>
      <c r="AS32" s="14">
        <v>0.1404</v>
      </c>
      <c r="AT32" s="14">
        <v>0.2535</v>
      </c>
      <c r="AU32" s="14">
        <v>2.3999999999999998E-3</v>
      </c>
      <c r="AV32" s="14">
        <v>33.700200000000002</v>
      </c>
      <c r="AW32" s="14">
        <v>1.2189000000000001</v>
      </c>
      <c r="AX32" s="14">
        <v>0.40579999999999999</v>
      </c>
      <c r="AY32" s="14">
        <v>1.47E-2</v>
      </c>
      <c r="AZ32" s="14">
        <v>0.1031670517874133</v>
      </c>
      <c r="BA32" s="14">
        <v>1.6007889546351084</v>
      </c>
      <c r="BB32" s="14">
        <v>0.23100257849234035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161</v>
      </c>
      <c r="C33" s="12">
        <v>9.1530000000000005</v>
      </c>
      <c r="D33" s="12">
        <v>161.38138000000001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27.2</v>
      </c>
      <c r="Q33" s="12">
        <v>0.93</v>
      </c>
      <c r="R33" s="12">
        <v>2.68</v>
      </c>
      <c r="S33" s="12">
        <v>44.44</v>
      </c>
      <c r="T33" s="12">
        <v>89.86</v>
      </c>
      <c r="U33" s="12">
        <v>2</v>
      </c>
      <c r="V33" s="12">
        <v>0</v>
      </c>
      <c r="W33" s="12">
        <v>1</v>
      </c>
      <c r="X33" s="12">
        <v>1</v>
      </c>
      <c r="Y33" s="12">
        <v>0.5</v>
      </c>
      <c r="Z33" s="12">
        <v>3</v>
      </c>
      <c r="AA33" s="12">
        <v>225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6.5197000000000003</v>
      </c>
      <c r="AK33" s="12">
        <v>0.31019999999999998</v>
      </c>
      <c r="AL33" s="14">
        <v>0.21390000000000001</v>
      </c>
      <c r="AM33" s="14">
        <v>1.0200000000000001E-2</v>
      </c>
      <c r="AN33" s="14">
        <v>4.2541000000000002</v>
      </c>
      <c r="AO33" s="14">
        <v>0.1167</v>
      </c>
      <c r="AP33" s="14">
        <v>0.32969999999999999</v>
      </c>
      <c r="AQ33" s="14">
        <v>8.9999999999999993E-3</v>
      </c>
      <c r="AR33" s="14">
        <v>12.3131</v>
      </c>
      <c r="AS33" s="14">
        <v>0.628</v>
      </c>
      <c r="AT33" s="14">
        <v>0.21199999999999999</v>
      </c>
      <c r="AU33" s="14">
        <v>1.0800000000000001E-2</v>
      </c>
      <c r="AV33" s="14">
        <v>35.522199999999998</v>
      </c>
      <c r="AW33" s="14">
        <v>0.15809999999999999</v>
      </c>
      <c r="AX33" s="14">
        <v>0.42870000000000003</v>
      </c>
      <c r="AY33" s="14">
        <v>1.9E-3</v>
      </c>
      <c r="AZ33" s="14">
        <v>0.13053797468354436</v>
      </c>
      <c r="BA33" s="14">
        <v>2.0221698113207549</v>
      </c>
      <c r="BB33" s="14">
        <v>0.3382238176993913</v>
      </c>
      <c r="BC33" s="15"/>
      <c r="BD33" s="28"/>
    </row>
    <row r="34" spans="2:64" ht="13.5" customHeight="1" x14ac:dyDescent="0.2">
      <c r="B34" s="12">
        <v>161</v>
      </c>
      <c r="C34" s="12">
        <v>9.2330000000000005</v>
      </c>
      <c r="D34" s="12">
        <v>161.38471000000001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27.2</v>
      </c>
      <c r="Q34" s="12">
        <v>0.93</v>
      </c>
      <c r="R34" s="12">
        <v>2.68</v>
      </c>
      <c r="S34" s="12">
        <v>43.43</v>
      </c>
      <c r="T34" s="12">
        <v>90.52</v>
      </c>
      <c r="U34" s="12">
        <v>2</v>
      </c>
      <c r="V34" s="12">
        <v>0</v>
      </c>
      <c r="W34" s="12">
        <v>1</v>
      </c>
      <c r="X34" s="12">
        <v>1</v>
      </c>
      <c r="Y34" s="12">
        <v>0.5</v>
      </c>
      <c r="Z34" s="12">
        <v>3</v>
      </c>
      <c r="AA34" s="12">
        <v>225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8.5840999999999994</v>
      </c>
      <c r="AK34" s="12">
        <v>0.20150000000000001</v>
      </c>
      <c r="AL34" s="14">
        <v>0.2762</v>
      </c>
      <c r="AM34" s="14">
        <v>6.4999999999999997E-3</v>
      </c>
      <c r="AN34" s="14">
        <v>4.4577</v>
      </c>
      <c r="AO34" s="14">
        <v>2.2800000000000001E-2</v>
      </c>
      <c r="AP34" s="14">
        <v>0.33900000000000002</v>
      </c>
      <c r="AQ34" s="14">
        <v>1.6999999999999999E-3</v>
      </c>
      <c r="AR34" s="14">
        <v>16.425899999999999</v>
      </c>
      <c r="AS34" s="14">
        <v>0.31380000000000002</v>
      </c>
      <c r="AT34" s="14">
        <v>0.2772</v>
      </c>
      <c r="AU34" s="14">
        <v>5.3E-3</v>
      </c>
      <c r="AV34" s="14">
        <v>33.704300000000003</v>
      </c>
      <c r="AW34" s="14">
        <v>0.8528</v>
      </c>
      <c r="AX34" s="14">
        <v>0.39860000000000001</v>
      </c>
      <c r="AY34" s="14">
        <v>1.01E-2</v>
      </c>
      <c r="AZ34" s="14">
        <v>8.0802603036876336E-2</v>
      </c>
      <c r="BA34" s="14">
        <v>1.4379509379509379</v>
      </c>
      <c r="BB34" s="14">
        <v>0.17963894643385619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161</v>
      </c>
      <c r="C35" s="12">
        <v>9.2409999999999997</v>
      </c>
      <c r="D35" s="12">
        <v>161.38504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27.2</v>
      </c>
      <c r="Q35" s="12">
        <v>0.93</v>
      </c>
      <c r="R35" s="12">
        <v>2.68</v>
      </c>
      <c r="S35" s="12">
        <v>43.33</v>
      </c>
      <c r="T35" s="12">
        <v>90.58</v>
      </c>
      <c r="U35" s="12">
        <v>2</v>
      </c>
      <c r="V35" s="12">
        <v>0</v>
      </c>
      <c r="W35" s="12">
        <v>1</v>
      </c>
      <c r="X35" s="12">
        <v>1</v>
      </c>
      <c r="Y35" s="12">
        <v>0.5</v>
      </c>
      <c r="Z35" s="12">
        <v>3</v>
      </c>
      <c r="AA35" s="12">
        <v>225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7.5679999999999996</v>
      </c>
      <c r="AK35" s="12">
        <v>6.8500000000000005E-2</v>
      </c>
      <c r="AL35" s="14">
        <v>0.24299999999999999</v>
      </c>
      <c r="AM35" s="14">
        <v>2.2000000000000001E-3</v>
      </c>
      <c r="AN35" s="14">
        <v>4.3322000000000003</v>
      </c>
      <c r="AO35" s="14">
        <v>3.1E-2</v>
      </c>
      <c r="AP35" s="14">
        <v>0.32890000000000003</v>
      </c>
      <c r="AQ35" s="14">
        <v>2.3999999999999998E-3</v>
      </c>
      <c r="AR35" s="14">
        <v>14.5467</v>
      </c>
      <c r="AS35" s="14">
        <v>6.1699999999999998E-2</v>
      </c>
      <c r="AT35" s="14">
        <v>0.245</v>
      </c>
      <c r="AU35" s="14">
        <v>1E-3</v>
      </c>
      <c r="AV35" s="14">
        <v>35.380800000000001</v>
      </c>
      <c r="AW35" s="14">
        <v>0.17469999999999999</v>
      </c>
      <c r="AX35" s="14">
        <v>0.41760000000000003</v>
      </c>
      <c r="AY35" s="14">
        <v>2.0999999999999999E-3</v>
      </c>
      <c r="AZ35" s="14">
        <v>0.11882116543871399</v>
      </c>
      <c r="BA35" s="14">
        <v>1.7044897959183676</v>
      </c>
      <c r="BB35" s="14">
        <v>0.26048898279504984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161</v>
      </c>
      <c r="C36" s="12">
        <v>9.2490000000000006</v>
      </c>
      <c r="D36" s="12">
        <v>161.38538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27.2</v>
      </c>
      <c r="Q36" s="12">
        <v>0.93</v>
      </c>
      <c r="R36" s="12">
        <v>2.68</v>
      </c>
      <c r="S36" s="12">
        <v>43.23</v>
      </c>
      <c r="T36" s="12">
        <v>90.65</v>
      </c>
      <c r="U36" s="12">
        <v>2</v>
      </c>
      <c r="V36" s="12">
        <v>0</v>
      </c>
      <c r="W36" s="12">
        <v>1</v>
      </c>
      <c r="X36" s="12">
        <v>1</v>
      </c>
      <c r="Y36" s="12">
        <v>0.5</v>
      </c>
      <c r="Z36" s="12">
        <v>3</v>
      </c>
      <c r="AA36" s="12">
        <v>225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6.4409000000000001</v>
      </c>
      <c r="AK36" s="12">
        <v>0.26419999999999999</v>
      </c>
      <c r="AL36" s="14">
        <v>0.20649999999999999</v>
      </c>
      <c r="AM36" s="14">
        <v>8.5000000000000006E-3</v>
      </c>
      <c r="AN36" s="14">
        <v>4.1752000000000002</v>
      </c>
      <c r="AO36" s="14">
        <v>0.22539999999999999</v>
      </c>
      <c r="AP36" s="14">
        <v>0.31640000000000001</v>
      </c>
      <c r="AQ36" s="14">
        <v>1.7100000000000001E-2</v>
      </c>
      <c r="AR36" s="14">
        <v>12.427899999999999</v>
      </c>
      <c r="AS36" s="14">
        <v>0.29499999999999998</v>
      </c>
      <c r="AT36" s="14">
        <v>0.2089</v>
      </c>
      <c r="AU36" s="14">
        <v>5.0000000000000001E-3</v>
      </c>
      <c r="AV36" s="14">
        <v>35.201900000000002</v>
      </c>
      <c r="AW36" s="14">
        <v>1.9301999999999999</v>
      </c>
      <c r="AX36" s="14">
        <v>0.41470000000000001</v>
      </c>
      <c r="AY36" s="14">
        <v>2.2700000000000001E-2</v>
      </c>
      <c r="AZ36" s="14">
        <v>0.13445493092600189</v>
      </c>
      <c r="BA36" s="14">
        <v>1.9851603638104356</v>
      </c>
      <c r="BB36" s="14">
        <v>0.33001924310455422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161</v>
      </c>
      <c r="C37" s="12">
        <v>9.2620000000000005</v>
      </c>
      <c r="D37" s="12">
        <v>161.38592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27.2</v>
      </c>
      <c r="Q37" s="12">
        <v>0.93</v>
      </c>
      <c r="R37" s="12">
        <v>2.68</v>
      </c>
      <c r="S37" s="12">
        <v>43.07</v>
      </c>
      <c r="T37" s="12">
        <v>90.76</v>
      </c>
      <c r="U37" s="12">
        <v>2</v>
      </c>
      <c r="V37" s="12">
        <v>0</v>
      </c>
      <c r="W37" s="12">
        <v>1</v>
      </c>
      <c r="X37" s="12">
        <v>1</v>
      </c>
      <c r="Y37" s="12">
        <v>0.5</v>
      </c>
      <c r="Z37" s="12">
        <v>3</v>
      </c>
      <c r="AA37" s="12">
        <v>225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7.2876000000000003</v>
      </c>
      <c r="AK37" s="12">
        <v>0.35880000000000001</v>
      </c>
      <c r="AL37" s="14">
        <v>0.2329</v>
      </c>
      <c r="AM37" s="14">
        <v>1.15E-2</v>
      </c>
      <c r="AN37" s="14">
        <v>4.3539000000000003</v>
      </c>
      <c r="AO37" s="14">
        <v>3.5099999999999999E-2</v>
      </c>
      <c r="AP37" s="14">
        <v>0.32890000000000003</v>
      </c>
      <c r="AQ37" s="14">
        <v>2.7000000000000001E-3</v>
      </c>
      <c r="AR37" s="14">
        <v>13.8306</v>
      </c>
      <c r="AS37" s="14">
        <v>0.74019999999999997</v>
      </c>
      <c r="AT37" s="14">
        <v>0.23169999999999999</v>
      </c>
      <c r="AU37" s="14">
        <v>1.24E-2</v>
      </c>
      <c r="AV37" s="14">
        <v>34.804600000000001</v>
      </c>
      <c r="AW37" s="14">
        <v>0.39729999999999999</v>
      </c>
      <c r="AX37" s="14">
        <v>0.40870000000000001</v>
      </c>
      <c r="AY37" s="14">
        <v>4.7000000000000002E-3</v>
      </c>
      <c r="AZ37" s="14">
        <v>0.10818872017353576</v>
      </c>
      <c r="BA37" s="14">
        <v>1.7639188605955978</v>
      </c>
      <c r="BB37" s="14">
        <v>0.27638975640224861</v>
      </c>
      <c r="BC37" s="15"/>
      <c r="BD37" s="28"/>
      <c r="BG37" s="30">
        <v>2</v>
      </c>
    </row>
    <row r="38" spans="2:64" ht="13.5" customHeight="1" x14ac:dyDescent="0.2">
      <c r="B38" s="12">
        <v>161</v>
      </c>
      <c r="C38" s="12">
        <v>9.27</v>
      </c>
      <c r="D38" s="12">
        <v>161.38624999999999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27.2</v>
      </c>
      <c r="Q38" s="12">
        <v>0.93</v>
      </c>
      <c r="R38" s="12">
        <v>2.68</v>
      </c>
      <c r="S38" s="12">
        <v>42.97</v>
      </c>
      <c r="T38" s="12">
        <v>90.83</v>
      </c>
      <c r="U38" s="12">
        <v>2</v>
      </c>
      <c r="V38" s="12">
        <v>0</v>
      </c>
      <c r="W38" s="12">
        <v>1</v>
      </c>
      <c r="X38" s="12">
        <v>1</v>
      </c>
      <c r="Y38" s="12">
        <v>0.5</v>
      </c>
      <c r="Z38" s="12">
        <v>3</v>
      </c>
      <c r="AA38" s="12">
        <v>225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6.4337999999999997</v>
      </c>
      <c r="AK38" s="12">
        <v>0.19439999999999999</v>
      </c>
      <c r="AL38" s="14">
        <v>0.20519999999999999</v>
      </c>
      <c r="AM38" s="14">
        <v>6.1999999999999998E-3</v>
      </c>
      <c r="AN38" s="14">
        <v>4.343</v>
      </c>
      <c r="AO38" s="14">
        <v>0.1211</v>
      </c>
      <c r="AP38" s="14">
        <v>0.32750000000000001</v>
      </c>
      <c r="AQ38" s="14">
        <v>9.1000000000000004E-3</v>
      </c>
      <c r="AR38" s="14">
        <v>12.414999999999999</v>
      </c>
      <c r="AS38" s="14">
        <v>2.2800000000000001E-2</v>
      </c>
      <c r="AT38" s="14">
        <v>0.20760000000000001</v>
      </c>
      <c r="AU38" s="14">
        <v>4.0000000000000002E-4</v>
      </c>
      <c r="AV38" s="14">
        <v>36.682899999999997</v>
      </c>
      <c r="AW38" s="14">
        <v>0.71550000000000002</v>
      </c>
      <c r="AX38" s="14">
        <v>0.4299</v>
      </c>
      <c r="AY38" s="14">
        <v>8.3999999999999995E-3</v>
      </c>
      <c r="AZ38" s="14">
        <v>0.13519936625297066</v>
      </c>
      <c r="BA38" s="14">
        <v>2.0708092485549132</v>
      </c>
      <c r="BB38" s="14">
        <v>0.3487058823529412</v>
      </c>
      <c r="BC38" s="15"/>
      <c r="BD38" s="28"/>
      <c r="BG38" s="30">
        <v>3</v>
      </c>
      <c r="BH38" s="34"/>
    </row>
    <row r="39" spans="2:64" ht="13.5" customHeight="1" x14ac:dyDescent="0.2">
      <c r="B39" s="12">
        <v>161</v>
      </c>
      <c r="C39" s="12">
        <v>9.2799999999999994</v>
      </c>
      <c r="D39" s="12">
        <v>161.38667000000001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27.2</v>
      </c>
      <c r="Q39" s="12">
        <v>0.93</v>
      </c>
      <c r="R39" s="12">
        <v>2.68</v>
      </c>
      <c r="S39" s="12">
        <v>42.84</v>
      </c>
      <c r="T39" s="12">
        <v>90.91</v>
      </c>
      <c r="U39" s="12">
        <v>2</v>
      </c>
      <c r="V39" s="12">
        <v>0</v>
      </c>
      <c r="W39" s="12">
        <v>1</v>
      </c>
      <c r="X39" s="12">
        <v>1</v>
      </c>
      <c r="Y39" s="12">
        <v>0.5</v>
      </c>
      <c r="Z39" s="12">
        <v>3</v>
      </c>
      <c r="AA39" s="12">
        <v>225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7.2484999999999999</v>
      </c>
      <c r="AK39" s="12">
        <v>0.17879999999999999</v>
      </c>
      <c r="AL39" s="14">
        <v>0.2306</v>
      </c>
      <c r="AM39" s="14">
        <v>5.7000000000000002E-3</v>
      </c>
      <c r="AN39" s="14">
        <v>4.2423000000000002</v>
      </c>
      <c r="AO39" s="14">
        <v>2.4799999999999999E-2</v>
      </c>
      <c r="AP39" s="14">
        <v>0.31919999999999998</v>
      </c>
      <c r="AQ39" s="14">
        <v>1.9E-3</v>
      </c>
      <c r="AR39" s="14">
        <v>13.898999999999999</v>
      </c>
      <c r="AS39" s="14">
        <v>0.37769999999999998</v>
      </c>
      <c r="AT39" s="14">
        <v>0.2319</v>
      </c>
      <c r="AU39" s="14">
        <v>6.3E-3</v>
      </c>
      <c r="AV39" s="14">
        <v>33.862400000000001</v>
      </c>
      <c r="AW39" s="14">
        <v>4.1999999999999997E-3</v>
      </c>
      <c r="AX39" s="14">
        <v>0.39589999999999997</v>
      </c>
      <c r="AY39" s="14">
        <v>0</v>
      </c>
      <c r="AZ39" s="14">
        <v>0.10725772619214095</v>
      </c>
      <c r="BA39" s="14">
        <v>1.7072013799051315</v>
      </c>
      <c r="BB39" s="14">
        <v>0.26122969098438992</v>
      </c>
      <c r="BC39" s="15"/>
      <c r="BD39" s="28"/>
    </row>
    <row r="40" spans="2:64" ht="13.5" customHeight="1" x14ac:dyDescent="0.2">
      <c r="B40" s="12">
        <v>161</v>
      </c>
      <c r="C40" s="12">
        <v>9.2880000000000003</v>
      </c>
      <c r="D40" s="12">
        <v>161.387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27.2</v>
      </c>
      <c r="Q40" s="12">
        <v>0.93</v>
      </c>
      <c r="R40" s="12">
        <v>2.68</v>
      </c>
      <c r="S40" s="12">
        <v>42.74</v>
      </c>
      <c r="T40" s="12">
        <v>90.98</v>
      </c>
      <c r="U40" s="12">
        <v>2</v>
      </c>
      <c r="V40" s="12">
        <v>0</v>
      </c>
      <c r="W40" s="12">
        <v>1</v>
      </c>
      <c r="X40" s="12">
        <v>1</v>
      </c>
      <c r="Y40" s="12">
        <v>0.5</v>
      </c>
      <c r="Z40" s="12">
        <v>3</v>
      </c>
      <c r="AA40" s="12">
        <v>225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8.2339000000000002</v>
      </c>
      <c r="AK40" s="12">
        <v>0.35639999999999999</v>
      </c>
      <c r="AL40" s="14">
        <v>0.26150000000000001</v>
      </c>
      <c r="AM40" s="14">
        <v>1.1299999999999999E-2</v>
      </c>
      <c r="AN40" s="14">
        <v>4.4755000000000003</v>
      </c>
      <c r="AO40" s="14">
        <v>0.1057</v>
      </c>
      <c r="AP40" s="14">
        <v>0.33610000000000001</v>
      </c>
      <c r="AQ40" s="14">
        <v>7.9000000000000008E-3</v>
      </c>
      <c r="AR40" s="14">
        <v>15.707100000000001</v>
      </c>
      <c r="AS40" s="14">
        <v>0.45150000000000001</v>
      </c>
      <c r="AT40" s="14">
        <v>0.26150000000000001</v>
      </c>
      <c r="AU40" s="14">
        <v>7.4999999999999997E-3</v>
      </c>
      <c r="AV40" s="14">
        <v>34.935699999999997</v>
      </c>
      <c r="AW40" s="14">
        <v>0.56579999999999997</v>
      </c>
      <c r="AX40" s="14">
        <v>0.40760000000000002</v>
      </c>
      <c r="AY40" s="14">
        <v>6.6E-3</v>
      </c>
      <c r="AZ40" s="14">
        <v>9.6140917036439427E-2</v>
      </c>
      <c r="BA40" s="14">
        <v>1.5586998087954111</v>
      </c>
      <c r="BB40" s="14">
        <v>0.21835301150799583</v>
      </c>
      <c r="BC40" s="15"/>
      <c r="BD40" s="28"/>
    </row>
    <row r="41" spans="2:64" ht="13.5" customHeight="1" x14ac:dyDescent="0.2">
      <c r="B41" s="12">
        <v>161</v>
      </c>
      <c r="C41" s="12">
        <v>9.298</v>
      </c>
      <c r="D41" s="12">
        <v>161.38741999999999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27.2</v>
      </c>
      <c r="Q41" s="12">
        <v>0.93</v>
      </c>
      <c r="R41" s="12">
        <v>2.68</v>
      </c>
      <c r="S41" s="12">
        <v>42.62</v>
      </c>
      <c r="T41" s="12">
        <v>91.06</v>
      </c>
      <c r="U41" s="12">
        <v>2</v>
      </c>
      <c r="V41" s="12">
        <v>0</v>
      </c>
      <c r="W41" s="12">
        <v>1</v>
      </c>
      <c r="X41" s="12">
        <v>1</v>
      </c>
      <c r="Y41" s="12">
        <v>0.5</v>
      </c>
      <c r="Z41" s="12">
        <v>3</v>
      </c>
      <c r="AA41" s="12">
        <v>225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8.0023999999999997</v>
      </c>
      <c r="AK41" s="12">
        <v>0.502</v>
      </c>
      <c r="AL41" s="14">
        <v>0.25359999999999999</v>
      </c>
      <c r="AM41" s="14">
        <v>1.5900000000000001E-2</v>
      </c>
      <c r="AN41" s="14">
        <v>4.3876999999999997</v>
      </c>
      <c r="AO41" s="14">
        <v>6.3200000000000006E-2</v>
      </c>
      <c r="AP41" s="14">
        <v>0.32869999999999999</v>
      </c>
      <c r="AQ41" s="14">
        <v>4.7000000000000002E-3</v>
      </c>
      <c r="AR41" s="14">
        <v>15.2333</v>
      </c>
      <c r="AS41" s="14">
        <v>0.79479999999999995</v>
      </c>
      <c r="AT41" s="14">
        <v>0.253</v>
      </c>
      <c r="AU41" s="14">
        <v>1.32E-2</v>
      </c>
      <c r="AV41" s="14">
        <v>34.663200000000003</v>
      </c>
      <c r="AW41" s="14">
        <v>0.49709999999999999</v>
      </c>
      <c r="AX41" s="14">
        <v>0.40350000000000003</v>
      </c>
      <c r="AY41" s="14">
        <v>5.7999999999999996E-3</v>
      </c>
      <c r="AZ41" s="14">
        <v>0.10215788036055727</v>
      </c>
      <c r="BA41" s="14">
        <v>1.5948616600790515</v>
      </c>
      <c r="BB41" s="14">
        <v>0.22924600152322924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161</v>
      </c>
      <c r="C46" s="12">
        <v>9.125</v>
      </c>
      <c r="D46" s="12">
        <v>161.38021000000001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27.2</v>
      </c>
      <c r="Q46" s="12">
        <v>0.93</v>
      </c>
      <c r="R46" s="12">
        <v>2.68</v>
      </c>
      <c r="S46" s="12">
        <v>44.79</v>
      </c>
      <c r="T46" s="12">
        <v>89.63</v>
      </c>
      <c r="U46" s="12">
        <v>2</v>
      </c>
      <c r="V46" s="12">
        <v>0</v>
      </c>
      <c r="W46" s="12">
        <v>1</v>
      </c>
      <c r="X46" s="12">
        <v>1</v>
      </c>
      <c r="Y46" s="12">
        <v>0.5</v>
      </c>
      <c r="Z46" s="12">
        <v>3</v>
      </c>
      <c r="AA46" s="12">
        <v>225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5.9058999999999999</v>
      </c>
      <c r="AK46" s="12">
        <v>2.29E-2</v>
      </c>
      <c r="AL46" s="14">
        <v>0.19500000000000001</v>
      </c>
      <c r="AM46" s="14">
        <v>8.0000000000000004E-4</v>
      </c>
      <c r="AN46" s="14">
        <v>2.8374000000000001</v>
      </c>
      <c r="AO46" s="14">
        <v>1.18E-2</v>
      </c>
      <c r="AP46" s="14">
        <v>0.22140000000000001</v>
      </c>
      <c r="AQ46" s="14">
        <v>8.9999999999999998E-4</v>
      </c>
      <c r="AR46" s="14">
        <v>11.0525</v>
      </c>
      <c r="AS46" s="14">
        <v>7.6E-3</v>
      </c>
      <c r="AT46" s="14">
        <v>0.19159999999999999</v>
      </c>
      <c r="AU46" s="14">
        <v>1E-4</v>
      </c>
      <c r="AV46" s="14">
        <v>20.2654</v>
      </c>
      <c r="AW46" s="14">
        <v>4.3700000000000003E-2</v>
      </c>
      <c r="AX46" s="14">
        <v>0.24629999999999999</v>
      </c>
      <c r="AY46" s="14">
        <v>5.0000000000000001E-4</v>
      </c>
      <c r="AZ46" s="14">
        <v>5.323925593329052E-2</v>
      </c>
      <c r="BA46" s="14">
        <v>1.2854906054279749</v>
      </c>
      <c r="BB46" s="14">
        <v>0.12491436401004796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161</v>
      </c>
      <c r="C48" s="12">
        <v>9.1370000000000005</v>
      </c>
      <c r="D48" s="12">
        <v>161.38070999999999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27.2</v>
      </c>
      <c r="Q48" s="12">
        <v>0.93</v>
      </c>
      <c r="R48" s="12">
        <v>2.68</v>
      </c>
      <c r="S48" s="12">
        <v>44.64</v>
      </c>
      <c r="T48" s="12">
        <v>89.73</v>
      </c>
      <c r="U48" s="12">
        <v>2</v>
      </c>
      <c r="V48" s="12">
        <v>0</v>
      </c>
      <c r="W48" s="12">
        <v>1</v>
      </c>
      <c r="X48" s="12">
        <v>1</v>
      </c>
      <c r="Y48" s="12">
        <v>0.5</v>
      </c>
      <c r="Z48" s="12">
        <v>3</v>
      </c>
      <c r="AA48" s="12">
        <v>225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8.8724000000000007</v>
      </c>
      <c r="AK48" s="12">
        <v>0.21429999999999999</v>
      </c>
      <c r="AL48" s="14">
        <v>0.29220000000000002</v>
      </c>
      <c r="AM48" s="14">
        <v>7.1000000000000004E-3</v>
      </c>
      <c r="AN48" s="14">
        <v>4.0491999999999999</v>
      </c>
      <c r="AO48" s="14">
        <v>9.6199999999999994E-2</v>
      </c>
      <c r="AP48" s="14">
        <v>0.315</v>
      </c>
      <c r="AQ48" s="14">
        <v>7.4999999999999997E-3</v>
      </c>
      <c r="AR48" s="14">
        <v>16.580100000000002</v>
      </c>
      <c r="AS48" s="14">
        <v>0.36699999999999999</v>
      </c>
      <c r="AT48" s="14">
        <v>0.28660000000000002</v>
      </c>
      <c r="AU48" s="14">
        <v>6.3E-3</v>
      </c>
      <c r="AV48" s="14">
        <v>28.6021</v>
      </c>
      <c r="AW48" s="14">
        <v>0.70930000000000004</v>
      </c>
      <c r="AX48" s="14">
        <v>0.34660000000000002</v>
      </c>
      <c r="AY48" s="14">
        <v>8.6E-3</v>
      </c>
      <c r="AZ48" s="14">
        <v>4.7762998790810182E-2</v>
      </c>
      <c r="BA48" s="14">
        <v>1.209351011863224</v>
      </c>
      <c r="BB48" s="14">
        <v>9.475679090334807E-2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161</v>
      </c>
      <c r="C50" s="12">
        <v>9.0950000000000006</v>
      </c>
      <c r="D50" s="12">
        <v>161.37896000000001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27.2</v>
      </c>
      <c r="Q50" s="12">
        <v>0.93</v>
      </c>
      <c r="R50" s="12">
        <v>2.68</v>
      </c>
      <c r="S50" s="12">
        <v>45.17</v>
      </c>
      <c r="T50" s="12">
        <v>89.39</v>
      </c>
      <c r="U50" s="12">
        <v>2</v>
      </c>
      <c r="V50" s="12">
        <v>0</v>
      </c>
      <c r="W50" s="12">
        <v>1</v>
      </c>
      <c r="X50" s="12">
        <v>1</v>
      </c>
      <c r="Y50" s="12">
        <v>0.5</v>
      </c>
      <c r="Z50" s="12">
        <v>3</v>
      </c>
      <c r="AA50" s="12">
        <v>225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7.4401000000000002</v>
      </c>
      <c r="AK50" s="12">
        <v>2.18E-2</v>
      </c>
      <c r="AL50" s="14">
        <v>0.2475</v>
      </c>
      <c r="AM50" s="14">
        <v>6.9999999999999999E-4</v>
      </c>
      <c r="AN50" s="14">
        <v>3.3946000000000001</v>
      </c>
      <c r="AO50" s="14">
        <v>1.52E-2</v>
      </c>
      <c r="AP50" s="14">
        <v>0.26669999999999999</v>
      </c>
      <c r="AQ50" s="14">
        <v>1.1999999999999999E-3</v>
      </c>
      <c r="AR50" s="14">
        <v>14.030900000000001</v>
      </c>
      <c r="AS50" s="14">
        <v>1.2500000000000001E-2</v>
      </c>
      <c r="AT50" s="14">
        <v>0.24510000000000001</v>
      </c>
      <c r="AU50" s="14">
        <v>2.0000000000000001E-4</v>
      </c>
      <c r="AV50" s="14">
        <v>25.091000000000001</v>
      </c>
      <c r="AW50" s="14">
        <v>8.1100000000000005E-2</v>
      </c>
      <c r="AX50" s="14">
        <v>0.30730000000000002</v>
      </c>
      <c r="AY50" s="14">
        <v>1E-3</v>
      </c>
      <c r="AZ50" s="14">
        <v>7.0731707317073206E-2</v>
      </c>
      <c r="BA50" s="14">
        <v>1.2537739698082415</v>
      </c>
      <c r="BB50" s="14">
        <v>0.11259956553222304</v>
      </c>
    </row>
    <row r="51" spans="2:54" ht="13.5" customHeight="1" x14ac:dyDescent="0.2">
      <c r="B51" s="12">
        <v>161</v>
      </c>
      <c r="C51" s="12">
        <v>8.8689999999999998</v>
      </c>
      <c r="D51" s="12">
        <v>161.36954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27.2</v>
      </c>
      <c r="Q51" s="12">
        <v>0.93</v>
      </c>
      <c r="R51" s="12">
        <v>2.68</v>
      </c>
      <c r="S51" s="12">
        <v>48.01</v>
      </c>
      <c r="T51" s="12">
        <v>87.61</v>
      </c>
      <c r="U51" s="12">
        <v>2</v>
      </c>
      <c r="V51" s="12">
        <v>0</v>
      </c>
      <c r="W51" s="12">
        <v>1</v>
      </c>
      <c r="X51" s="12">
        <v>1</v>
      </c>
      <c r="Y51" s="12">
        <v>0.5</v>
      </c>
      <c r="Z51" s="12">
        <v>3</v>
      </c>
      <c r="AA51" s="12">
        <v>225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20.512499999999999</v>
      </c>
      <c r="AK51" s="38">
        <v>1.8500000000000003E-2</v>
      </c>
      <c r="AL51" s="38">
        <v>0.71749999999999992</v>
      </c>
      <c r="AM51" s="38">
        <v>5.0000000000000001E-4</v>
      </c>
      <c r="AN51" s="38">
        <v>8.5619999999999994</v>
      </c>
      <c r="AO51" s="38">
        <v>7.0000000000000001E-3</v>
      </c>
      <c r="AP51" s="38">
        <v>0.70749999999999991</v>
      </c>
      <c r="AQ51" s="38">
        <v>5.0000000000000001E-4</v>
      </c>
      <c r="AR51" s="38">
        <v>38.982999999999997</v>
      </c>
      <c r="AS51" s="38">
        <v>3.7999999999999999E-2</v>
      </c>
      <c r="AT51" s="38">
        <v>0.71849999999999992</v>
      </c>
      <c r="AU51" s="38">
        <v>5.0000000000000001E-4</v>
      </c>
      <c r="AV51" s="38">
        <v>52.938099999999999</v>
      </c>
      <c r="AW51" s="38">
        <v>8.5300000000000001E-2</v>
      </c>
      <c r="AX51" s="38">
        <v>0.68869999999999998</v>
      </c>
      <c r="AY51" s="38">
        <v>1.1000000000000001E-3</v>
      </c>
      <c r="AZ51" s="14">
        <v>-1.3465119610370956E-2</v>
      </c>
      <c r="BA51" s="14">
        <v>23.963117606123873</v>
      </c>
      <c r="BB51" s="14">
        <v>-2.117680500284248E-2</v>
      </c>
    </row>
    <row r="52" spans="2:54" ht="13.5" customHeight="1" x14ac:dyDescent="0.2">
      <c r="B52" s="12">
        <v>161</v>
      </c>
      <c r="C52" s="12">
        <v>8.8580000000000005</v>
      </c>
      <c r="D52" s="12">
        <v>161.36908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27.2</v>
      </c>
      <c r="Q52" s="12">
        <v>0.93</v>
      </c>
      <c r="R52" s="12">
        <v>2.68</v>
      </c>
      <c r="S52" s="12">
        <v>48.14</v>
      </c>
      <c r="T52" s="12">
        <v>87.53</v>
      </c>
      <c r="U52" s="12">
        <v>2</v>
      </c>
      <c r="V52" s="12">
        <v>0</v>
      </c>
      <c r="W52" s="12">
        <v>1</v>
      </c>
      <c r="X52" s="12">
        <v>1</v>
      </c>
      <c r="Y52" s="12">
        <v>0.5</v>
      </c>
      <c r="Z52" s="12">
        <v>3</v>
      </c>
      <c r="AA52" s="12">
        <v>225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28.383500000000002</v>
      </c>
      <c r="AK52" s="12">
        <v>7.6E-3</v>
      </c>
      <c r="AL52" s="14">
        <v>0.99560000000000004</v>
      </c>
      <c r="AM52" s="14">
        <v>2.9999999999999997E-4</v>
      </c>
      <c r="AN52" s="14">
        <v>12.019500000000001</v>
      </c>
      <c r="AO52" s="14">
        <v>2.5600000000000001E-2</v>
      </c>
      <c r="AP52" s="14">
        <v>0.99539999999999995</v>
      </c>
      <c r="AQ52" s="14">
        <v>2.0999999999999999E-3</v>
      </c>
      <c r="AR52" s="14">
        <v>53.881399999999999</v>
      </c>
      <c r="AS52" s="14">
        <v>1.12E-2</v>
      </c>
      <c r="AT52" s="14">
        <v>0.99560000000000004</v>
      </c>
      <c r="AU52" s="14">
        <v>2.0000000000000001E-4</v>
      </c>
      <c r="AV52" s="14">
        <v>76.277799999999999</v>
      </c>
      <c r="AW52" s="14">
        <v>0.33850000000000002</v>
      </c>
      <c r="AX52" s="14">
        <v>0.99539999999999995</v>
      </c>
      <c r="AY52" s="14">
        <v>4.4000000000000003E-3</v>
      </c>
      <c r="AZ52" s="38">
        <v>0.72774931962811984</v>
      </c>
      <c r="BA52" s="38">
        <v>1.4156610630013327</v>
      </c>
      <c r="BB52" s="38">
        <v>0.17206928131088697</v>
      </c>
    </row>
    <row r="53" spans="2:54" ht="13.5" customHeight="1" x14ac:dyDescent="0.2">
      <c r="B53" s="12">
        <v>161</v>
      </c>
      <c r="C53" s="12">
        <v>9.0830000000000002</v>
      </c>
      <c r="D53" s="12">
        <v>161.37845999999999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27.2</v>
      </c>
      <c r="Q53" s="12">
        <v>0.93</v>
      </c>
      <c r="R53" s="12">
        <v>2.68</v>
      </c>
      <c r="S53" s="12">
        <v>45.32</v>
      </c>
      <c r="T53" s="12">
        <v>89.29</v>
      </c>
      <c r="U53" s="12">
        <v>2</v>
      </c>
      <c r="V53" s="12">
        <v>0</v>
      </c>
      <c r="W53" s="12">
        <v>1</v>
      </c>
      <c r="X53" s="12">
        <v>1</v>
      </c>
      <c r="Y53" s="12">
        <v>0.5</v>
      </c>
      <c r="Z53" s="12">
        <v>3</v>
      </c>
      <c r="AA53" s="12">
        <v>225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30.034800000000001</v>
      </c>
      <c r="AK53" s="12">
        <v>3.0200000000000001E-2</v>
      </c>
      <c r="AL53" s="14">
        <v>1.0023</v>
      </c>
      <c r="AM53" s="14">
        <v>1E-3</v>
      </c>
      <c r="AN53" s="14">
        <v>12.715400000000001</v>
      </c>
      <c r="AO53" s="14">
        <v>1.9400000000000001E-2</v>
      </c>
      <c r="AP53" s="14">
        <v>1.002</v>
      </c>
      <c r="AQ53" s="14">
        <v>1.5E-3</v>
      </c>
      <c r="AR53" s="14">
        <v>57.191400000000002</v>
      </c>
      <c r="AS53" s="14">
        <v>8.4699999999999998E-2</v>
      </c>
      <c r="AT53" s="14">
        <v>1.0023</v>
      </c>
      <c r="AU53" s="14">
        <v>1.5E-3</v>
      </c>
      <c r="AV53" s="14">
        <v>81.558899999999994</v>
      </c>
      <c r="AW53" s="14">
        <v>0.16400000000000001</v>
      </c>
      <c r="AX53" s="14">
        <v>1.002</v>
      </c>
      <c r="AY53" s="14">
        <v>2E-3</v>
      </c>
      <c r="AZ53" s="38">
        <v>0.73024673744594226</v>
      </c>
      <c r="BA53" s="38">
        <v>1.4260693041261447</v>
      </c>
      <c r="BB53" s="38">
        <v>0.17562124190001749</v>
      </c>
    </row>
    <row r="54" spans="2:54" ht="13.5" customHeight="1" x14ac:dyDescent="0.2">
      <c r="B54" s="12">
        <v>161</v>
      </c>
      <c r="C54" s="12">
        <v>9.3339999999999996</v>
      </c>
      <c r="D54" s="12">
        <v>161.38892000000001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27.2</v>
      </c>
      <c r="Q54" s="12">
        <v>0.93</v>
      </c>
      <c r="R54" s="12">
        <v>2.68</v>
      </c>
      <c r="S54" s="12">
        <v>42.16</v>
      </c>
      <c r="T54" s="12">
        <v>91.37</v>
      </c>
      <c r="U54" s="12">
        <v>2</v>
      </c>
      <c r="V54" s="12">
        <v>0</v>
      </c>
      <c r="W54" s="12">
        <v>1</v>
      </c>
      <c r="X54" s="12">
        <v>1</v>
      </c>
      <c r="Y54" s="12">
        <v>0.5</v>
      </c>
      <c r="Z54" s="12">
        <v>3</v>
      </c>
      <c r="AA54" s="12">
        <v>225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32.116999999999997</v>
      </c>
      <c r="AK54" s="12">
        <v>1.0699999999999999E-2</v>
      </c>
      <c r="AL54" s="14">
        <v>1.0092000000000001</v>
      </c>
      <c r="AM54" s="14">
        <v>2.9999999999999997E-4</v>
      </c>
      <c r="AN54" s="14">
        <v>13.5779</v>
      </c>
      <c r="AO54" s="14">
        <v>5.0000000000000001E-3</v>
      </c>
      <c r="AP54" s="14">
        <v>1.0089999999999999</v>
      </c>
      <c r="AQ54" s="14">
        <v>4.0000000000000002E-4</v>
      </c>
      <c r="AR54" s="14">
        <v>61.290399999999998</v>
      </c>
      <c r="AS54" s="14">
        <v>1.77E-2</v>
      </c>
      <c r="AT54" s="14">
        <v>1.0092000000000001</v>
      </c>
      <c r="AU54" s="14">
        <v>2.9999999999999997E-4</v>
      </c>
      <c r="AV54" s="14">
        <v>87.453599999999994</v>
      </c>
      <c r="AW54" s="14">
        <v>5.57E-2</v>
      </c>
      <c r="AX54" s="14">
        <v>1.0089999999999999</v>
      </c>
      <c r="AY54" s="14">
        <v>5.9999999999999995E-4</v>
      </c>
      <c r="AZ54" s="38">
        <v>0.73121452220347116</v>
      </c>
      <c r="BA54" s="38">
        <v>1.4268727239502434</v>
      </c>
      <c r="BB54" s="38">
        <v>0.17589415371376321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643A-4F34-47C9-925A-50FB29EB46C4}">
  <sheetPr codeName="Sheet17"/>
  <dimension ref="A1:BT54"/>
  <sheetViews>
    <sheetView workbookViewId="0">
      <selection activeCell="E44" sqref="E44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163</v>
      </c>
      <c r="C10" s="12">
        <v>9.1</v>
      </c>
      <c r="D10" s="12">
        <v>163.37916999999999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30.5</v>
      </c>
      <c r="Q10" s="12">
        <v>0.75</v>
      </c>
      <c r="R10" s="12">
        <v>3.61</v>
      </c>
      <c r="S10" s="12">
        <v>45.13</v>
      </c>
      <c r="T10" s="12">
        <v>89.2</v>
      </c>
      <c r="U10" s="12">
        <v>2</v>
      </c>
      <c r="V10" s="12">
        <v>0</v>
      </c>
      <c r="W10" s="12">
        <v>2</v>
      </c>
      <c r="X10" s="12">
        <v>0</v>
      </c>
      <c r="Y10" s="12">
        <v>0</v>
      </c>
      <c r="Z10" s="12">
        <v>2</v>
      </c>
      <c r="AA10" s="12">
        <v>135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6.6189</v>
      </c>
      <c r="AK10" s="12">
        <v>0.61909999999999998</v>
      </c>
      <c r="AL10" s="14">
        <v>0.21809999999999999</v>
      </c>
      <c r="AM10" s="14">
        <v>2.0400000000000001E-2</v>
      </c>
      <c r="AN10" s="14">
        <v>3.9784999999999999</v>
      </c>
      <c r="AO10" s="14">
        <v>0.15540000000000001</v>
      </c>
      <c r="AP10" s="14">
        <v>0.31840000000000002</v>
      </c>
      <c r="AQ10" s="14">
        <v>1.24E-2</v>
      </c>
      <c r="AR10" s="14">
        <v>12.6492</v>
      </c>
      <c r="AS10" s="14">
        <v>0.81940000000000002</v>
      </c>
      <c r="AT10" s="14">
        <v>0.21940000000000001</v>
      </c>
      <c r="AU10" s="14">
        <v>1.4200000000000001E-2</v>
      </c>
      <c r="AV10" s="14">
        <v>32.620600000000003</v>
      </c>
      <c r="AW10" s="14">
        <v>1.0732999999999999</v>
      </c>
      <c r="AX10" s="14">
        <v>0.4037</v>
      </c>
      <c r="AY10" s="14">
        <v>1.3299999999999999E-2</v>
      </c>
      <c r="AZ10" s="14">
        <v>0.1181276831463786</v>
      </c>
      <c r="BA10" s="14">
        <v>1.8400182315405651</v>
      </c>
      <c r="BB10" s="14">
        <v>0.29577916867276521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0.21337812500000003</v>
      </c>
      <c r="BH10" s="16">
        <f>DSTDEV(PlotSort,"PhxRed",$BG$35:$BG$38)/SQRT($BF10)</f>
        <v>4.7701444835368178E-3</v>
      </c>
      <c r="BI10" s="16">
        <f>DAVERAGE(PlotSort,"PhxRedEdge",$BG$35:$BG$38)</f>
        <v>0.31390312500000006</v>
      </c>
      <c r="BJ10" s="16">
        <f>DSTDEV(PlotSort,"PhxRedEdge",$BG$35:$BG$38)/SQRT($BF10)</f>
        <v>2.1924948734629436E-3</v>
      </c>
      <c r="BK10" s="16">
        <f>DAVERAGE(PlotSort,"TMRed",$BG$35:$BG$38)</f>
        <v>0.21489687500000004</v>
      </c>
      <c r="BL10" s="16">
        <f>DSTDEV(PlotSort,"TMRed",$BG$35:$BG$38)/SQRT($BF10)</f>
        <v>4.4941628497398283E-3</v>
      </c>
      <c r="BM10" s="16">
        <f>DAVERAGE(PlotSort,"TMNIR",$BG$35:$BG$38)</f>
        <v>0.40802187500000003</v>
      </c>
      <c r="BN10" s="16">
        <f>DSTDEV(PlotSort,"TMNIR",$BG$35:$BG$38)/SQRT($BF10)</f>
        <v>2.7432574048958888E-3</v>
      </c>
      <c r="BO10" s="16">
        <f>DAVERAGE(PlotSort,"NRR",$BG$35:$BG$38)</f>
        <v>0.13027843181441898</v>
      </c>
      <c r="BP10" s="16">
        <f>DSTDEV(PlotSort,"NRR",$BG$35:$BG$38)/SQRT($BF10)</f>
        <v>5.2266349247876162E-3</v>
      </c>
      <c r="BQ10" s="16">
        <f>DAVERAGE(PlotSort,"rvi",$BG$35:$BG$38)</f>
        <v>1.9357277571908407</v>
      </c>
      <c r="BR10" s="16">
        <f>DSTDEV(PlotSort,"rvi",$BG$35:$BG$38)/SQRT($BF10)</f>
        <v>5.2353561785965425E-2</v>
      </c>
      <c r="BS10" s="17">
        <f>DAVERAGE(PlotSort,"ndvi",$BG$35:$BG$38)</f>
        <v>0.31152027509676405</v>
      </c>
      <c r="BT10" s="16">
        <f>DSTDEV(PlotSort,"ndvi",$BG$35:$BG$38)/SQRT($BF10)</f>
        <v>1.1678939162226053E-2</v>
      </c>
    </row>
    <row r="11" spans="1:72" ht="13.5" customHeight="1" x14ac:dyDescent="0.2">
      <c r="B11" s="12">
        <v>163</v>
      </c>
      <c r="C11" s="12">
        <v>9.0920000000000005</v>
      </c>
      <c r="D11" s="12">
        <v>163.37882999999999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30.5</v>
      </c>
      <c r="Q11" s="12">
        <v>0.75</v>
      </c>
      <c r="R11" s="12">
        <v>3.61</v>
      </c>
      <c r="S11" s="12">
        <v>45.23</v>
      </c>
      <c r="T11" s="12">
        <v>89.13</v>
      </c>
      <c r="U11" s="12">
        <v>2</v>
      </c>
      <c r="V11" s="12">
        <v>0</v>
      </c>
      <c r="W11" s="12">
        <v>2</v>
      </c>
      <c r="X11" s="12">
        <v>0</v>
      </c>
      <c r="Y11" s="12">
        <v>0</v>
      </c>
      <c r="Z11" s="12">
        <v>2</v>
      </c>
      <c r="AA11" s="12">
        <v>135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7.1135000000000002</v>
      </c>
      <c r="AK11" s="12">
        <v>0.7379</v>
      </c>
      <c r="AL11" s="14">
        <v>0.2349</v>
      </c>
      <c r="AM11" s="14">
        <v>2.4400000000000002E-2</v>
      </c>
      <c r="AN11" s="14">
        <v>4.1083999999999996</v>
      </c>
      <c r="AO11" s="14">
        <v>0.16789999999999999</v>
      </c>
      <c r="AP11" s="14">
        <v>0.32950000000000002</v>
      </c>
      <c r="AQ11" s="14">
        <v>1.35E-2</v>
      </c>
      <c r="AR11" s="14">
        <v>13.0448</v>
      </c>
      <c r="AS11" s="14">
        <v>1.4401999999999999</v>
      </c>
      <c r="AT11" s="14">
        <v>0.22670000000000001</v>
      </c>
      <c r="AU11" s="14">
        <v>2.5000000000000001E-2</v>
      </c>
      <c r="AV11" s="14">
        <v>32.963799999999999</v>
      </c>
      <c r="AW11" s="14">
        <v>0.54700000000000004</v>
      </c>
      <c r="AX11" s="14">
        <v>0.40870000000000001</v>
      </c>
      <c r="AY11" s="14">
        <v>6.7999999999999996E-3</v>
      </c>
      <c r="AZ11" s="14">
        <v>0.10728799783256569</v>
      </c>
      <c r="BA11" s="14">
        <v>1.8028231142479048</v>
      </c>
      <c r="BB11" s="14">
        <v>0.28643374252439407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0.21179999999999999</v>
      </c>
      <c r="BH11" s="16">
        <f>DSTDEV(PlotSort,"PhxRed",$BG$31:$BG$32)/SQRT($BF11)</f>
        <v>6.7945689095532252E-3</v>
      </c>
      <c r="BI11" s="16">
        <f>DAVERAGE(PlotSort,"PhxRedEdge",$BG$31:$BG$32)</f>
        <v>0.31308125000000003</v>
      </c>
      <c r="BJ11" s="16">
        <f>DSTDEV(PlotSort,"PhxRedEdge",$BG$31:$BG$32)/SQRT($BF11)</f>
        <v>2.8537872314697882E-3</v>
      </c>
      <c r="BK11" s="16">
        <f>DAVERAGE(PlotSort,"TMRed",$BG$31:$BG$32)</f>
        <v>0.21381249999999999</v>
      </c>
      <c r="BL11" s="16">
        <f>DSTDEV(PlotSort,"TMRed",$BG$31:$BG$32)/SQRT($BF11)</f>
        <v>6.3094761734500933E-3</v>
      </c>
      <c r="BM11" s="16">
        <f>DAVERAGE(PlotSort,"TMNIR",$BG$31:$BG$32)</f>
        <v>0.40724375000000002</v>
      </c>
      <c r="BN11" s="16">
        <f>DSTDEV(PlotSort,"TMNIR",$BG$31:$BG$32)/SQRT($BF11)</f>
        <v>4.1873715776327598E-3</v>
      </c>
      <c r="BO11" s="16">
        <f>DAVERAGE(PlotSort,"NRR",$BG$31:$BG$32)</f>
        <v>0.13053994509207198</v>
      </c>
      <c r="BP11" s="16">
        <f>DSTDEV(PlotSort,"NRR",$BG$31:$BG$32)/SQRT($BF11)</f>
        <v>7.2252821639083638E-3</v>
      </c>
      <c r="BQ11" s="16">
        <f>DAVERAGE(PlotSort,"rvi",$BG$31:$BG$32)</f>
        <v>1.9349331129601781</v>
      </c>
      <c r="BR11" s="16">
        <f>DSTDEV(PlotSort,"rvi",$BG$31:$BG$32)/SQRT($BF11)</f>
        <v>7.1077640748630697E-2</v>
      </c>
      <c r="BS11" s="17">
        <f>DAVERAGE(PlotSort,"ndvi",$BG$31:$BG$32)</f>
        <v>0.31258266533988066</v>
      </c>
      <c r="BT11" s="16">
        <f>DSTDEV(PlotSort,"ndvi",$BG$31:$BG$32)/SQRT($BF11)</f>
        <v>1.6516965963549728E-2</v>
      </c>
    </row>
    <row r="12" spans="1:72" ht="13.5" customHeight="1" x14ac:dyDescent="0.2">
      <c r="B12" s="12">
        <v>163</v>
      </c>
      <c r="C12" s="12">
        <v>9.0850000000000009</v>
      </c>
      <c r="D12" s="12">
        <v>163.37853999999999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30.5</v>
      </c>
      <c r="Q12" s="12">
        <v>0.75</v>
      </c>
      <c r="R12" s="12">
        <v>3.61</v>
      </c>
      <c r="S12" s="12">
        <v>45.32</v>
      </c>
      <c r="T12" s="12">
        <v>89.08</v>
      </c>
      <c r="U12" s="12">
        <v>2</v>
      </c>
      <c r="V12" s="12">
        <v>0</v>
      </c>
      <c r="W12" s="12">
        <v>2</v>
      </c>
      <c r="X12" s="12">
        <v>0</v>
      </c>
      <c r="Y12" s="12">
        <v>0</v>
      </c>
      <c r="Z12" s="12">
        <v>2</v>
      </c>
      <c r="AA12" s="12">
        <v>135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5.4076000000000004</v>
      </c>
      <c r="AK12" s="12">
        <v>0.47560000000000002</v>
      </c>
      <c r="AL12" s="14">
        <v>0.1789</v>
      </c>
      <c r="AM12" s="14">
        <v>1.5699999999999999E-2</v>
      </c>
      <c r="AN12" s="14">
        <v>3.7972999999999999</v>
      </c>
      <c r="AO12" s="14">
        <v>6.93E-2</v>
      </c>
      <c r="AP12" s="14">
        <v>0.30509999999999998</v>
      </c>
      <c r="AQ12" s="14">
        <v>5.5999999999999999E-3</v>
      </c>
      <c r="AR12" s="14">
        <v>10.5823</v>
      </c>
      <c r="AS12" s="14">
        <v>0.93910000000000005</v>
      </c>
      <c r="AT12" s="14">
        <v>0.18429999999999999</v>
      </c>
      <c r="AU12" s="14">
        <v>1.6400000000000001E-2</v>
      </c>
      <c r="AV12" s="14">
        <v>35.6616</v>
      </c>
      <c r="AW12" s="14">
        <v>1.6099000000000001</v>
      </c>
      <c r="AX12" s="14">
        <v>0.44290000000000002</v>
      </c>
      <c r="AY12" s="14">
        <v>0.02</v>
      </c>
      <c r="AZ12" s="14">
        <v>0.18422459893048132</v>
      </c>
      <c r="BA12" s="14">
        <v>2.4031470428648944</v>
      </c>
      <c r="BB12" s="14">
        <v>0.41230867346938788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0.21495624999999996</v>
      </c>
      <c r="BH12" s="16">
        <f>DSTDEV(PlotSort,"PhxRed",$BH$31:$BH$32)/SQRT($BF12)</f>
        <v>7.701244319102016E-3</v>
      </c>
      <c r="BI12" s="16">
        <f>DAVERAGE(PlotSort,"PhxRedEdge",$BH$31:$BH$32)</f>
        <v>0.31472500000000003</v>
      </c>
      <c r="BJ12" s="16">
        <f>DSTDEV(PlotSort,"PhxRedEdge",$BH$31:$BH$32)/SQRT($BF12)</f>
        <v>3.7574647924720015E-3</v>
      </c>
      <c r="BK12" s="16">
        <f>DAVERAGE(PlotSort,"TMRed",$BH$31:$BH$32)</f>
        <v>0.21598124999999999</v>
      </c>
      <c r="BL12" s="16">
        <f>DSTDEV(PlotSort,"TMRed",$BH$31:$BH$32)/SQRT($BF12)</f>
        <v>7.3452094294512646E-3</v>
      </c>
      <c r="BM12" s="16">
        <f>DAVERAGE(PlotSort,"TMNIR",$BH$31:$BH$32)</f>
        <v>0.4088</v>
      </c>
      <c r="BN12" s="16">
        <f>DSTDEV(PlotSort,"TMNIR",$BH$31:$BH$32)/SQRT($BF12)</f>
        <v>4.1687628060772808E-3</v>
      </c>
      <c r="BO12" s="16">
        <f>DAVERAGE(PlotSort,"NRR",$BH$31:$BH$32)</f>
        <v>0.13001691853676603</v>
      </c>
      <c r="BP12" s="16">
        <f>DSTDEV(PlotSort,"NRR",$BH$31:$BH$32)/SQRT($BF12)</f>
        <v>8.6494822304430327E-3</v>
      </c>
      <c r="BQ12" s="16">
        <f>DAVERAGE(PlotSort,"rvi",$BH$31:$BH$32)</f>
        <v>1.9365224014215039</v>
      </c>
      <c r="BR12" s="16">
        <f>DSTDEV(PlotSort,"rvi",$BH$31:$BH$32)/SQRT($BF12)</f>
        <v>8.7710025358063382E-2</v>
      </c>
      <c r="BS12" s="17">
        <f>DAVERAGE(PlotSort,"ndvi",$BH$31:$BH$32)</f>
        <v>0.31045788485364745</v>
      </c>
      <c r="BT12" s="16">
        <f>DSTDEV(PlotSort,"ndvi",$BH$31:$BH$32)/SQRT($BF12)</f>
        <v>1.9007584760101177E-2</v>
      </c>
    </row>
    <row r="13" spans="1:72" ht="13.5" customHeight="1" x14ac:dyDescent="0.2">
      <c r="B13" s="12">
        <v>163</v>
      </c>
      <c r="C13" s="12">
        <v>9.0779999999999994</v>
      </c>
      <c r="D13" s="12">
        <v>163.37825000000001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30.5</v>
      </c>
      <c r="Q13" s="12">
        <v>0.75</v>
      </c>
      <c r="R13" s="12">
        <v>3.61</v>
      </c>
      <c r="S13" s="12">
        <v>45.41</v>
      </c>
      <c r="T13" s="12">
        <v>89.02</v>
      </c>
      <c r="U13" s="12">
        <v>2</v>
      </c>
      <c r="V13" s="12">
        <v>0</v>
      </c>
      <c r="W13" s="12">
        <v>2</v>
      </c>
      <c r="X13" s="12">
        <v>0</v>
      </c>
      <c r="Y13" s="12">
        <v>0</v>
      </c>
      <c r="Z13" s="12">
        <v>2</v>
      </c>
      <c r="AA13" s="12">
        <v>135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6.2929000000000004</v>
      </c>
      <c r="AK13" s="12">
        <v>0.73550000000000004</v>
      </c>
      <c r="AL13" s="14">
        <v>0.20849999999999999</v>
      </c>
      <c r="AM13" s="14">
        <v>2.4400000000000002E-2</v>
      </c>
      <c r="AN13" s="14">
        <v>3.9281000000000001</v>
      </c>
      <c r="AO13" s="14">
        <v>0.41020000000000001</v>
      </c>
      <c r="AP13" s="14">
        <v>0.31619999999999998</v>
      </c>
      <c r="AQ13" s="14">
        <v>3.3000000000000002E-2</v>
      </c>
      <c r="AR13" s="14">
        <v>12.2044</v>
      </c>
      <c r="AS13" s="14">
        <v>1.1782999999999999</v>
      </c>
      <c r="AT13" s="14">
        <v>0.21290000000000001</v>
      </c>
      <c r="AU13" s="14">
        <v>2.06E-2</v>
      </c>
      <c r="AV13" s="14">
        <v>33.171799999999998</v>
      </c>
      <c r="AW13" s="14">
        <v>4.0414000000000003</v>
      </c>
      <c r="AX13" s="14">
        <v>0.41270000000000001</v>
      </c>
      <c r="AY13" s="14">
        <v>5.0299999999999997E-2</v>
      </c>
      <c r="AZ13" s="14">
        <v>0.13239127452325425</v>
      </c>
      <c r="BA13" s="14">
        <v>1.9384687646782528</v>
      </c>
      <c r="BB13" s="14">
        <v>0.31937340153452681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0.24460000000000001</v>
      </c>
      <c r="BH13" s="16">
        <f>DSTDEV(PlotSort,"PhxRed",$BJ$35:$BJ$36)/SQRT($BF13)</f>
        <v>5.6246904676740097E-3</v>
      </c>
      <c r="BI13" s="16">
        <f>DAVERAGE(PlotSort,"PhxRedEdge",$BJ$35:$BJ$36)</f>
        <v>0.32516250000000002</v>
      </c>
      <c r="BJ13" s="16">
        <f>DSTDEV(PlotSort,"PhxRedEdge",$BJ$35:$BJ$36)/SQRT($BF13)</f>
        <v>2.9256829178354728E-3</v>
      </c>
      <c r="BK13" s="16">
        <f>DAVERAGE(PlotSort,"TMRed",$BJ$35:$BJ$36)</f>
        <v>0.24420000000000003</v>
      </c>
      <c r="BL13" s="16">
        <f>DSTDEV(PlotSort,"TMRed",$BJ$35:$BJ$36)/SQRT($BF13)</f>
        <v>5.364200113450548E-3</v>
      </c>
      <c r="BM13" s="16">
        <f>DAVERAGE(PlotSort,"TMNIR",$BJ$35:$BJ$36)</f>
        <v>0.39261250000000003</v>
      </c>
      <c r="BN13" s="16">
        <f>DSTDEV(PlotSort,"TMNIR",$BJ$35:$BJ$36)/SQRT($BF13)</f>
        <v>3.8306768098377302E-3</v>
      </c>
      <c r="BO13" s="16">
        <f>DAVERAGE(PlotSort,"NRR",$BJ$35:$BJ$36)</f>
        <v>9.3930954931618613E-2</v>
      </c>
      <c r="BP13" s="16">
        <f>DSTDEV(PlotSort,"NRR",$BJ$35:$BJ$36)/SQRT($BF13)</f>
        <v>4.160384614056432E-3</v>
      </c>
      <c r="BQ13" s="16">
        <f>DAVERAGE(PlotSort,"rvi",$BJ$35:$BJ$36)</f>
        <v>1.6141438396052161</v>
      </c>
      <c r="BR13" s="16">
        <f>DSTDEV(PlotSort,"rvi",$BJ$35:$BJ$36)/SQRT($BF13)</f>
        <v>4.44038721620863E-2</v>
      </c>
      <c r="BS13" s="17">
        <f>DAVERAGE(PlotSort,"ndvi",$BJ$35:$BJ$36)</f>
        <v>0.2334298592753313</v>
      </c>
      <c r="BT13" s="16">
        <f>DSTDEV(PlotSort,"ndvi",$BJ$35:$BJ$36)/SQRT($BF13)</f>
        <v>1.2636110366630281E-2</v>
      </c>
    </row>
    <row r="14" spans="1:72" ht="13.5" customHeight="1" x14ac:dyDescent="0.2">
      <c r="B14" s="12">
        <v>163</v>
      </c>
      <c r="C14" s="12">
        <v>9.07</v>
      </c>
      <c r="D14" s="12">
        <v>163.37791999999999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30.5</v>
      </c>
      <c r="Q14" s="12">
        <v>0.75</v>
      </c>
      <c r="R14" s="12">
        <v>3.61</v>
      </c>
      <c r="S14" s="12">
        <v>45.51</v>
      </c>
      <c r="T14" s="12">
        <v>88.96</v>
      </c>
      <c r="U14" s="12">
        <v>2</v>
      </c>
      <c r="V14" s="12">
        <v>0</v>
      </c>
      <c r="W14" s="12">
        <v>2</v>
      </c>
      <c r="X14" s="12">
        <v>0</v>
      </c>
      <c r="Y14" s="12">
        <v>0</v>
      </c>
      <c r="Z14" s="12">
        <v>2</v>
      </c>
      <c r="AA14" s="12">
        <v>135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5.5084</v>
      </c>
      <c r="AK14" s="12">
        <v>0.13930000000000001</v>
      </c>
      <c r="AL14" s="14">
        <v>0.18290000000000001</v>
      </c>
      <c r="AM14" s="14">
        <v>4.5999999999999999E-3</v>
      </c>
      <c r="AN14" s="14">
        <v>3.7961</v>
      </c>
      <c r="AO14" s="14">
        <v>9.5799999999999996E-2</v>
      </c>
      <c r="AP14" s="14">
        <v>0.30620000000000003</v>
      </c>
      <c r="AQ14" s="14">
        <v>7.7000000000000002E-3</v>
      </c>
      <c r="AR14" s="14">
        <v>10.222899999999999</v>
      </c>
      <c r="AS14" s="14">
        <v>3.0800000000000001E-2</v>
      </c>
      <c r="AT14" s="14">
        <v>0.1787</v>
      </c>
      <c r="AU14" s="14">
        <v>5.0000000000000001E-4</v>
      </c>
      <c r="AV14" s="14">
        <v>33.2821</v>
      </c>
      <c r="AW14" s="14">
        <v>1.1356999999999999</v>
      </c>
      <c r="AX14" s="14">
        <v>0.41489999999999999</v>
      </c>
      <c r="AY14" s="14">
        <v>1.4200000000000001E-2</v>
      </c>
      <c r="AZ14" s="14">
        <v>0.150741922063514</v>
      </c>
      <c r="BA14" s="14">
        <v>2.3217683268047007</v>
      </c>
      <c r="BB14" s="14">
        <v>0.39791105121293796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0.21688749999999998</v>
      </c>
      <c r="BH14" s="16">
        <f>DSTDEV(PlotSort,"PhxRed",$BK$35:$BK$36)/SQRT($BF14)</f>
        <v>3.1355262716169347E-3</v>
      </c>
      <c r="BI14" s="16">
        <f>DAVERAGE(PlotSort,"PhxRedEdge",$BK$35:$BK$36)</f>
        <v>0.3148125</v>
      </c>
      <c r="BJ14" s="16">
        <f>DSTDEV(PlotSort,"PhxRedEdge",$BK$35:$BK$36)/SQRT($BF14)</f>
        <v>2.4298954024127599E-3</v>
      </c>
      <c r="BK14" s="16">
        <f>DAVERAGE(PlotSort,"TMRed",$BK$35:$BK$36)</f>
        <v>0.21844374999999999</v>
      </c>
      <c r="BL14" s="16">
        <f>DSTDEV(PlotSort,"TMRed",$BK$35:$BK$36)/SQRT($BF14)</f>
        <v>2.8443624798303508E-3</v>
      </c>
      <c r="BM14" s="16">
        <f>DAVERAGE(PlotSort,"TMNIR",$BK$35:$BK$36)</f>
        <v>0.4065125</v>
      </c>
      <c r="BN14" s="16">
        <f>DSTDEV(PlotSort,"TMNIR",$BK$35:$BK$36)/SQRT($BF14)</f>
        <v>2.356323053686259E-3</v>
      </c>
      <c r="BO14" s="16">
        <f>DAVERAGE(PlotSort,"NRR",$BK$35:$BK$36)</f>
        <v>0.12722999560405546</v>
      </c>
      <c r="BP14" s="16">
        <f>DSTDEV(PlotSort,"NRR",$BK$35:$BK$36)/SQRT($BF14)</f>
        <v>2.7961042237671257E-3</v>
      </c>
      <c r="BQ14" s="16">
        <f>DAVERAGE(PlotSort,"rvi",$BK$35:$BK$36)</f>
        <v>1.8662126046313348</v>
      </c>
      <c r="BR14" s="16">
        <f>DSTDEV(PlotSort,"rvi",$BK$35:$BK$36)/SQRT($BF14)</f>
        <v>2.395983297961015E-2</v>
      </c>
      <c r="BS14" s="17">
        <f>DAVERAGE(PlotSort,"ndvi",$BK$35:$BK$36)</f>
        <v>0.30130604367620972</v>
      </c>
      <c r="BT14" s="16">
        <f>DSTDEV(PlotSort,"ndvi",$BK$35:$BK$36)/SQRT($BF14)</f>
        <v>5.8041455308194718E-3</v>
      </c>
    </row>
    <row r="15" spans="1:72" ht="13.5" customHeight="1" x14ac:dyDescent="0.2">
      <c r="B15" s="12">
        <v>163</v>
      </c>
      <c r="C15" s="12">
        <v>9.0630000000000006</v>
      </c>
      <c r="D15" s="12">
        <v>163.37762000000001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30.5</v>
      </c>
      <c r="Q15" s="12">
        <v>0.75</v>
      </c>
      <c r="R15" s="12">
        <v>3.61</v>
      </c>
      <c r="S15" s="12">
        <v>45.6</v>
      </c>
      <c r="T15" s="12">
        <v>88.9</v>
      </c>
      <c r="U15" s="12">
        <v>2</v>
      </c>
      <c r="V15" s="12">
        <v>0</v>
      </c>
      <c r="W15" s="12">
        <v>2</v>
      </c>
      <c r="X15" s="12">
        <v>0</v>
      </c>
      <c r="Y15" s="12">
        <v>0</v>
      </c>
      <c r="Z15" s="12">
        <v>2</v>
      </c>
      <c r="AA15" s="12">
        <v>135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6.9151999999999996</v>
      </c>
      <c r="AK15" s="12">
        <v>0.14860000000000001</v>
      </c>
      <c r="AL15" s="14">
        <v>0.23</v>
      </c>
      <c r="AM15" s="14">
        <v>4.8999999999999998E-3</v>
      </c>
      <c r="AN15" s="14">
        <v>4.0585000000000004</v>
      </c>
      <c r="AO15" s="14">
        <v>3.61E-2</v>
      </c>
      <c r="AP15" s="14">
        <v>0.32800000000000001</v>
      </c>
      <c r="AQ15" s="14">
        <v>2.8999999999999998E-3</v>
      </c>
      <c r="AR15" s="14">
        <v>13.014900000000001</v>
      </c>
      <c r="AS15" s="14">
        <v>3.5299999999999998E-2</v>
      </c>
      <c r="AT15" s="14">
        <v>0.2278</v>
      </c>
      <c r="AU15" s="14">
        <v>5.9999999999999995E-4</v>
      </c>
      <c r="AV15" s="14">
        <v>33.0075</v>
      </c>
      <c r="AW15" s="14">
        <v>0.11650000000000001</v>
      </c>
      <c r="AX15" s="14">
        <v>0.41210000000000002</v>
      </c>
      <c r="AY15" s="14">
        <v>1.5E-3</v>
      </c>
      <c r="AZ15" s="14">
        <v>0.11363329279827052</v>
      </c>
      <c r="BA15" s="14">
        <v>1.809043020193152</v>
      </c>
      <c r="BB15" s="14">
        <v>0.28801375214877328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0.1751375</v>
      </c>
      <c r="BH15" s="16">
        <f>DSTDEV(PlotSort,"PhxRed",$BL$35:$BL$36)/SQRT($BF15)</f>
        <v>4.1798384068218323E-3</v>
      </c>
      <c r="BI15" s="16">
        <f>DAVERAGE(PlotSort,"PhxRedEdge",$BL$35:$BL$36)</f>
        <v>0.30082500000000001</v>
      </c>
      <c r="BJ15" s="16">
        <f>DSTDEV(PlotSort,"PhxRedEdge",$BL$35:$BL$36)/SQRT($BF15)</f>
        <v>3.5813878993644719E-3</v>
      </c>
      <c r="BK15" s="16">
        <f>DAVERAGE(PlotSort,"TMRed",$BL$35:$BL$36)</f>
        <v>0.17849999999999999</v>
      </c>
      <c r="BL15" s="16">
        <f>DSTDEV(PlotSort,"TMRed",$BL$35:$BL$36)/SQRT($BF15)</f>
        <v>3.8576917598851395E-3</v>
      </c>
      <c r="BM15" s="16">
        <f>DAVERAGE(PlotSort,"TMNIR",$BL$35:$BL$36)</f>
        <v>0.42644999999999988</v>
      </c>
      <c r="BN15" s="16">
        <f>DSTDEV(PlotSort,"TMNIR",$BL$35:$BL$36)/SQRT($BF15)</f>
        <v>4.7399894514650528E-3</v>
      </c>
      <c r="BO15" s="16">
        <f>DAVERAGE(PlotSort,"NRR",$BL$35:$BL$36)</f>
        <v>0.17272278111794645</v>
      </c>
      <c r="BP15" s="16">
        <f>DSTDEV(PlotSort,"NRR",$BL$35:$BL$36)/SQRT($BF15)</f>
        <v>6.0383188953134987E-3</v>
      </c>
      <c r="BQ15" s="16">
        <f>DAVERAGE(PlotSort,"rvi",$BL$35:$BL$36)</f>
        <v>2.3963419798954786</v>
      </c>
      <c r="BR15" s="16">
        <f>DSTDEV(PlotSort,"rvi",$BL$35:$BL$36)/SQRT($BF15)</f>
        <v>5.5778688626634473E-2</v>
      </c>
      <c r="BS15" s="17">
        <f>DAVERAGE(PlotSort,"ndvi",$BL$35:$BL$36)</f>
        <v>0.41003915375930561</v>
      </c>
      <c r="BT15" s="16">
        <f>DSTDEV(PlotSort,"ndvi",$BL$35:$BL$36)/SQRT($BF15)</f>
        <v>9.514811715437544E-3</v>
      </c>
    </row>
    <row r="16" spans="1:72" ht="13.5" customHeight="1" x14ac:dyDescent="0.2">
      <c r="B16" s="12">
        <v>163</v>
      </c>
      <c r="C16" s="12">
        <v>9.0559999999999992</v>
      </c>
      <c r="D16" s="12">
        <v>163.37733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30.5</v>
      </c>
      <c r="Q16" s="12">
        <v>0.75</v>
      </c>
      <c r="R16" s="12">
        <v>3.61</v>
      </c>
      <c r="S16" s="12">
        <v>45.69</v>
      </c>
      <c r="T16" s="12">
        <v>88.85</v>
      </c>
      <c r="U16" s="12">
        <v>2</v>
      </c>
      <c r="V16" s="12">
        <v>0</v>
      </c>
      <c r="W16" s="12">
        <v>2</v>
      </c>
      <c r="X16" s="12">
        <v>0</v>
      </c>
      <c r="Y16" s="12">
        <v>0</v>
      </c>
      <c r="Z16" s="12">
        <v>2</v>
      </c>
      <c r="AA16" s="12">
        <v>135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6.5262000000000002</v>
      </c>
      <c r="AK16" s="12">
        <v>0.2555</v>
      </c>
      <c r="AL16" s="14">
        <v>0.2175</v>
      </c>
      <c r="AM16" s="14">
        <v>8.5000000000000006E-3</v>
      </c>
      <c r="AN16" s="14">
        <v>3.9628999999999999</v>
      </c>
      <c r="AO16" s="14">
        <v>4.7999999999999996E-3</v>
      </c>
      <c r="AP16" s="14">
        <v>0.32079999999999997</v>
      </c>
      <c r="AQ16" s="14">
        <v>4.0000000000000002E-4</v>
      </c>
      <c r="AR16" s="14">
        <v>12.296099999999999</v>
      </c>
      <c r="AS16" s="14">
        <v>0.5181</v>
      </c>
      <c r="AT16" s="14">
        <v>0.21560000000000001</v>
      </c>
      <c r="AU16" s="14">
        <v>9.1000000000000004E-3</v>
      </c>
      <c r="AV16" s="14">
        <v>33.107399999999998</v>
      </c>
      <c r="AW16" s="14">
        <v>0.26619999999999999</v>
      </c>
      <c r="AX16" s="14">
        <v>0.41410000000000002</v>
      </c>
      <c r="AY16" s="14">
        <v>3.3E-3</v>
      </c>
      <c r="AZ16" s="14">
        <v>0.12695604844196495</v>
      </c>
      <c r="BA16" s="14">
        <v>1.9206864564007422</v>
      </c>
      <c r="BB16" s="14">
        <v>0.31522947435286647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0.21758749999999996</v>
      </c>
      <c r="BH16" s="16">
        <f>DSTDEV(PlotSort,"PhxRed",$BI$31:$BI$32)/SQRT($BF16)</f>
        <v>6.9667416762310436E-3</v>
      </c>
      <c r="BI16" s="16">
        <f>DAVERAGE(PlotSort,"PhxRedEdge",$BI$31:$BI$32)</f>
        <v>0.31773750000000001</v>
      </c>
      <c r="BJ16" s="16">
        <f>DSTDEV(PlotSort,"PhxRedEdge",$BI$31:$BI$32)/SQRT($BF16)</f>
        <v>2.7653642767876577E-3</v>
      </c>
      <c r="BK16" s="16">
        <f>DAVERAGE(PlotSort,"TMRed",$BI$31:$BI$32)</f>
        <v>0.21884375000000006</v>
      </c>
      <c r="BL16" s="16">
        <f>DSTDEV(PlotSort,"TMRed",$BI$31:$BI$32)/SQRT($BF16)</f>
        <v>6.8012068092728013E-3</v>
      </c>
      <c r="BM16" s="16">
        <f>DAVERAGE(PlotSort,"TMNIR",$BI$31:$BI$32)</f>
        <v>0.40795625000000002</v>
      </c>
      <c r="BN16" s="16">
        <f>DSTDEV(PlotSort,"TMNIR",$BI$31:$BI$32)/SQRT($BF16)</f>
        <v>3.9325666846433335E-3</v>
      </c>
      <c r="BO16" s="16">
        <f>DAVERAGE(PlotSort,"NRR",$BI$31:$BI$32)</f>
        <v>0.12414602574576596</v>
      </c>
      <c r="BP16" s="16">
        <f>DSTDEV(PlotSort,"NRR",$BI$31:$BI$32)/SQRT($BF16)</f>
        <v>7.5254501741030301E-3</v>
      </c>
      <c r="BQ16" s="16">
        <f>DAVERAGE(PlotSort,"rvi",$BI$31:$BI$32)</f>
        <v>1.8990016724356096</v>
      </c>
      <c r="BR16" s="16">
        <f>DSTDEV(PlotSort,"rvi",$BI$31:$BI$32)/SQRT($BF16)</f>
        <v>7.5756435322819504E-2</v>
      </c>
      <c r="BS16" s="17">
        <f>DAVERAGE(PlotSort,"ndvi",$BI$31:$BI$32)</f>
        <v>0.30316370550228994</v>
      </c>
      <c r="BT16" s="16">
        <f>DSTDEV(PlotSort,"ndvi",$BI$31:$BI$32)/SQRT($BF16)</f>
        <v>1.779051096834381E-2</v>
      </c>
    </row>
    <row r="17" spans="2:72" ht="13.5" customHeight="1" x14ac:dyDescent="0.2">
      <c r="B17" s="12">
        <v>163</v>
      </c>
      <c r="C17" s="12">
        <v>9.048</v>
      </c>
      <c r="D17" s="12">
        <v>163.37700000000001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30.5</v>
      </c>
      <c r="Q17" s="12">
        <v>0.75</v>
      </c>
      <c r="R17" s="12">
        <v>3.61</v>
      </c>
      <c r="S17" s="12">
        <v>45.79</v>
      </c>
      <c r="T17" s="12">
        <v>88.78</v>
      </c>
      <c r="U17" s="12">
        <v>2</v>
      </c>
      <c r="V17" s="12">
        <v>0</v>
      </c>
      <c r="W17" s="12">
        <v>2</v>
      </c>
      <c r="X17" s="12">
        <v>0</v>
      </c>
      <c r="Y17" s="12">
        <v>0</v>
      </c>
      <c r="Z17" s="12">
        <v>2</v>
      </c>
      <c r="AA17" s="12">
        <v>135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6.3029000000000002</v>
      </c>
      <c r="AK17" s="12">
        <v>0.26719999999999999</v>
      </c>
      <c r="AL17" s="14">
        <v>0.2104</v>
      </c>
      <c r="AM17" s="14">
        <v>8.8999999999999999E-3</v>
      </c>
      <c r="AN17" s="14">
        <v>3.7031000000000001</v>
      </c>
      <c r="AO17" s="14">
        <v>0.28670000000000001</v>
      </c>
      <c r="AP17" s="14">
        <v>0.3004</v>
      </c>
      <c r="AQ17" s="14">
        <v>2.3300000000000001E-2</v>
      </c>
      <c r="AR17" s="14">
        <v>12.168699999999999</v>
      </c>
      <c r="AS17" s="14">
        <v>0.53010000000000002</v>
      </c>
      <c r="AT17" s="14">
        <v>0.21379999999999999</v>
      </c>
      <c r="AU17" s="14">
        <v>9.2999999999999992E-3</v>
      </c>
      <c r="AV17" s="14">
        <v>31.545300000000001</v>
      </c>
      <c r="AW17" s="14">
        <v>2.677</v>
      </c>
      <c r="AX17" s="14">
        <v>0.39529999999999998</v>
      </c>
      <c r="AY17" s="14">
        <v>3.3500000000000002E-2</v>
      </c>
      <c r="AZ17" s="14">
        <v>0.13640937185568491</v>
      </c>
      <c r="BA17" s="14">
        <v>1.8489242282507017</v>
      </c>
      <c r="BB17" s="14">
        <v>0.2979806271548186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0.20916875000000001</v>
      </c>
      <c r="BH17" s="16">
        <f>DSTDEV(PlotSort,"PhxRed",$BJ$31:$BJ$32)/SQRT($BF17)</f>
        <v>6.6277835347371512E-3</v>
      </c>
      <c r="BI17" s="16">
        <f>DAVERAGE(PlotSort,"PhxRedEdge",$BJ$31:$BJ$32)</f>
        <v>0.31006875000000006</v>
      </c>
      <c r="BJ17" s="16">
        <f>DSTDEV(PlotSort,"PhxRedEdge",$BJ$31:$BJ$32)/SQRT($BF17)</f>
        <v>3.1931355410212913E-3</v>
      </c>
      <c r="BK17" s="16">
        <f>DAVERAGE(PlotSort,"TMRed",$BJ$31:$BJ$32)</f>
        <v>0.21094999999999997</v>
      </c>
      <c r="BL17" s="16">
        <f>DSTDEV(PlotSort,"TMRed",$BJ$31:$BJ$32)/SQRT($BF17)</f>
        <v>6.0388685474461173E-3</v>
      </c>
      <c r="BM17" s="16">
        <f>DAVERAGE(PlotSort,"TMNIR",$BJ$31:$BJ$32)</f>
        <v>0.40808749999999999</v>
      </c>
      <c r="BN17" s="16">
        <f>DSTDEV(PlotSort,"TMNIR",$BJ$31:$BJ$32)/SQRT($BF17)</f>
        <v>3.9524918300569162E-3</v>
      </c>
      <c r="BO17" s="16">
        <f>DAVERAGE(PlotSort,"NRR",$BJ$31:$BJ$32)</f>
        <v>0.13641083788307201</v>
      </c>
      <c r="BP17" s="16">
        <f>DSTDEV(PlotSort,"NRR",$BJ$31:$BJ$32)/SQRT($BF17)</f>
        <v>7.232193372068537E-3</v>
      </c>
      <c r="BQ17" s="16">
        <f>DAVERAGE(PlotSort,"rvi",$BJ$31:$BJ$32)</f>
        <v>1.9724538419460727</v>
      </c>
      <c r="BR17" s="16">
        <f>DSTDEV(PlotSort,"rvi",$BJ$31:$BJ$32)/SQRT($BF17)</f>
        <v>7.3898771614239675E-2</v>
      </c>
      <c r="BS17" s="17">
        <f>DAVERAGE(PlotSort,"ndvi",$BJ$31:$BJ$32)</f>
        <v>0.31987684469123823</v>
      </c>
      <c r="BT17" s="16">
        <f>DSTDEV(PlotSort,"ndvi",$BJ$31:$BJ$32)/SQRT($BF17)</f>
        <v>1.5708231851889937E-2</v>
      </c>
    </row>
    <row r="18" spans="2:72" ht="13.5" customHeight="1" x14ac:dyDescent="0.2">
      <c r="B18" s="12">
        <v>163</v>
      </c>
      <c r="C18" s="12">
        <v>9.1170000000000009</v>
      </c>
      <c r="D18" s="12">
        <v>163.37988000000001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30.5</v>
      </c>
      <c r="Q18" s="12">
        <v>0.75</v>
      </c>
      <c r="R18" s="12">
        <v>3.61</v>
      </c>
      <c r="S18" s="12">
        <v>44.92</v>
      </c>
      <c r="T18" s="12">
        <v>89.34</v>
      </c>
      <c r="U18" s="12">
        <v>2</v>
      </c>
      <c r="V18" s="12">
        <v>0</v>
      </c>
      <c r="W18" s="12">
        <v>2</v>
      </c>
      <c r="X18" s="12">
        <v>0</v>
      </c>
      <c r="Y18" s="12">
        <v>0</v>
      </c>
      <c r="Z18" s="12">
        <v>2</v>
      </c>
      <c r="AA18" s="12">
        <v>135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5.2370999999999999</v>
      </c>
      <c r="AK18" s="12">
        <v>0.11990000000000001</v>
      </c>
      <c r="AL18" s="14">
        <v>0.1719</v>
      </c>
      <c r="AM18" s="14">
        <v>3.8999999999999998E-3</v>
      </c>
      <c r="AN18" s="14">
        <v>3.6600999999999999</v>
      </c>
      <c r="AO18" s="14">
        <v>8.3199999999999996E-2</v>
      </c>
      <c r="AP18" s="14">
        <v>0.29160000000000003</v>
      </c>
      <c r="AQ18" s="14">
        <v>6.6E-3</v>
      </c>
      <c r="AR18" s="14">
        <v>10.2157</v>
      </c>
      <c r="AS18" s="14">
        <v>0.23649999999999999</v>
      </c>
      <c r="AT18" s="14">
        <v>0.17649999999999999</v>
      </c>
      <c r="AU18" s="14">
        <v>4.1000000000000003E-3</v>
      </c>
      <c r="AV18" s="14">
        <v>34.0184</v>
      </c>
      <c r="AW18" s="14">
        <v>0.104</v>
      </c>
      <c r="AX18" s="14">
        <v>0.41930000000000001</v>
      </c>
      <c r="AY18" s="14">
        <v>1.2999999999999999E-3</v>
      </c>
      <c r="AZ18" s="14">
        <v>0.17963145308763534</v>
      </c>
      <c r="BA18" s="14">
        <v>2.3756373937677053</v>
      </c>
      <c r="BB18" s="14">
        <v>0.40751930177912055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0.21313124999999999</v>
      </c>
      <c r="BH18" s="16">
        <f>DSTDEV(PlotSort,"PhxRed",$BH$35:$BH$36)/SQRT($BF18)</f>
        <v>7.6640922421271377E-3</v>
      </c>
      <c r="BI18" s="16">
        <f>DAVERAGE(PlotSort,"PhxRedEdge",$BH$35:$BH$36)</f>
        <v>0.31118750000000001</v>
      </c>
      <c r="BJ18" s="16">
        <f>DSTDEV(PlotSort,"PhxRedEdge",$BH$35:$BH$36)/SQRT($BF18)</f>
        <v>3.5688569014928752E-3</v>
      </c>
      <c r="BK18" s="16">
        <f>DAVERAGE(PlotSort,"TMRed",$BH$35:$BH$36)</f>
        <v>0.21403750000000002</v>
      </c>
      <c r="BL18" s="16">
        <f>DSTDEV(PlotSort,"TMRed",$BH$35:$BH$36)/SQRT($BF18)</f>
        <v>7.0837129800221006E-3</v>
      </c>
      <c r="BM18" s="16">
        <f>DAVERAGE(PlotSort,"TMNIR",$BH$35:$BH$36)</f>
        <v>0.40499374999999999</v>
      </c>
      <c r="BN18" s="16">
        <f>DSTDEV(PlotSort,"TMNIR",$BH$35:$BH$36)/SQRT($BF18)</f>
        <v>4.0946659280703245E-3</v>
      </c>
      <c r="BO18" s="16">
        <f>DAVERAGE(PlotSort,"NRR",$BH$35:$BH$36)</f>
        <v>0.13095258034387916</v>
      </c>
      <c r="BP18" s="16">
        <f>DSTDEV(PlotSort,"NRR",$BH$35:$BH$36)/SQRT($BF18)</f>
        <v>8.2958742117390585E-3</v>
      </c>
      <c r="BQ18" s="16">
        <f>DAVERAGE(PlotSort,"rvi",$BH$35:$BH$36)</f>
        <v>1.931311518053161</v>
      </c>
      <c r="BR18" s="16">
        <f>DSTDEV(PlotSort,"rvi",$BH$35:$BH$36)/SQRT($BF18)</f>
        <v>8.0510806072715699E-2</v>
      </c>
      <c r="BS18" s="17">
        <f>DAVERAGE(PlotSort,"ndvi",$BH$35:$BH$36)</f>
        <v>0.31012382375372843</v>
      </c>
      <c r="BT18" s="16">
        <f>DSTDEV(PlotSort,"ndvi",$BH$35:$BH$36)/SQRT($BF18)</f>
        <v>1.8525344000051912E-2</v>
      </c>
    </row>
    <row r="19" spans="2:72" ht="13.5" customHeight="1" x14ac:dyDescent="0.2">
      <c r="B19" s="12">
        <v>163</v>
      </c>
      <c r="C19" s="12">
        <v>9.125</v>
      </c>
      <c r="D19" s="12">
        <v>163.38021000000001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30.5</v>
      </c>
      <c r="Q19" s="12">
        <v>0.75</v>
      </c>
      <c r="R19" s="12">
        <v>3.61</v>
      </c>
      <c r="S19" s="12">
        <v>44.82</v>
      </c>
      <c r="T19" s="12">
        <v>89.4</v>
      </c>
      <c r="U19" s="12">
        <v>2</v>
      </c>
      <c r="V19" s="12">
        <v>0</v>
      </c>
      <c r="W19" s="12">
        <v>2</v>
      </c>
      <c r="X19" s="12">
        <v>0</v>
      </c>
      <c r="Y19" s="12">
        <v>0</v>
      </c>
      <c r="Z19" s="12">
        <v>2</v>
      </c>
      <c r="AA19" s="12">
        <v>135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6.3348000000000004</v>
      </c>
      <c r="AK19" s="12">
        <v>0.1104</v>
      </c>
      <c r="AL19" s="14">
        <v>0.20749999999999999</v>
      </c>
      <c r="AM19" s="14">
        <v>3.5999999999999999E-3</v>
      </c>
      <c r="AN19" s="14">
        <v>3.7671999999999999</v>
      </c>
      <c r="AO19" s="14">
        <v>0.16170000000000001</v>
      </c>
      <c r="AP19" s="14">
        <v>0.29949999999999999</v>
      </c>
      <c r="AQ19" s="14">
        <v>1.29E-2</v>
      </c>
      <c r="AR19" s="14">
        <v>12.2196</v>
      </c>
      <c r="AS19" s="14">
        <v>5.8999999999999997E-2</v>
      </c>
      <c r="AT19" s="14">
        <v>0.2107</v>
      </c>
      <c r="AU19" s="14">
        <v>1E-3</v>
      </c>
      <c r="AV19" s="14">
        <v>32.115200000000002</v>
      </c>
      <c r="AW19" s="14">
        <v>1.2749999999999999</v>
      </c>
      <c r="AX19" s="14">
        <v>0.39510000000000001</v>
      </c>
      <c r="AY19" s="14">
        <v>1.5699999999999999E-2</v>
      </c>
      <c r="AZ19" s="14">
        <v>0.13763317016988197</v>
      </c>
      <c r="BA19" s="14">
        <v>1.8751779781680114</v>
      </c>
      <c r="BB19" s="14">
        <v>0.3043908880818752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0.21362500000000001</v>
      </c>
      <c r="BH19" s="16">
        <f>DSTDEV(PlotSort,"PhxRed",$BI$35:$BI$36)/SQRT($BF19)</f>
        <v>6.8600990031728228E-3</v>
      </c>
      <c r="BI19" s="16">
        <f>DAVERAGE(PlotSort,"PhxRedEdge",$BI$35:$BI$36)</f>
        <v>0.31661874999999995</v>
      </c>
      <c r="BJ19" s="16">
        <f>DSTDEV(PlotSort,"PhxRedEdge",$BI$35:$BI$36)/SQRT($BF19)</f>
        <v>2.9381431033619408E-3</v>
      </c>
      <c r="BK19" s="16">
        <f>DAVERAGE(PlotSort,"TMRed",$BI$35:$BI$36)</f>
        <v>0.21575624999999998</v>
      </c>
      <c r="BL19" s="16">
        <f>DSTDEV(PlotSort,"TMRed",$BI$35:$BI$36)/SQRT($BF19)</f>
        <v>6.6061270092620103E-3</v>
      </c>
      <c r="BM19" s="16">
        <f>DAVERAGE(PlotSort,"TMNIR",$BI$35:$BI$36)</f>
        <v>0.41104999999999997</v>
      </c>
      <c r="BN19" s="16">
        <f>DSTDEV(PlotSort,"TMNIR",$BI$35:$BI$36)/SQRT($BF19)</f>
        <v>4.1236512946659296E-3</v>
      </c>
      <c r="BO19" s="16">
        <f>DAVERAGE(PlotSort,"NRR",$BI$35:$BI$36)</f>
        <v>0.12960428328495885</v>
      </c>
      <c r="BP19" s="16">
        <f>DSTDEV(PlotSort,"NRR",$BI$35:$BI$36)/SQRT($BF19)</f>
        <v>7.6253024853527775E-3</v>
      </c>
      <c r="BQ19" s="16">
        <f>DAVERAGE(PlotSort,"rvi",$BI$35:$BI$36)</f>
        <v>1.9401439963285214</v>
      </c>
      <c r="BR19" s="16">
        <f>DSTDEV(PlotSort,"rvi",$BI$35:$BI$36)/SQRT($BF19)</f>
        <v>7.9123785554045672E-2</v>
      </c>
      <c r="BS19" s="17">
        <f>DAVERAGE(PlotSort,"ndvi",$BI$35:$BI$36)</f>
        <v>0.31291672643979973</v>
      </c>
      <c r="BT19" s="16">
        <f>DSTDEV(PlotSort,"ndvi",$BI$35:$BI$36)/SQRT($BF19)</f>
        <v>1.7052875191296113E-2</v>
      </c>
    </row>
    <row r="20" spans="2:72" ht="13.5" customHeight="1" x14ac:dyDescent="0.2">
      <c r="B20" s="12">
        <v>163</v>
      </c>
      <c r="C20" s="12">
        <v>9.1319999999999997</v>
      </c>
      <c r="D20" s="12">
        <v>163.38050000000001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30.5</v>
      </c>
      <c r="Q20" s="12">
        <v>0.75</v>
      </c>
      <c r="R20" s="12">
        <v>3.61</v>
      </c>
      <c r="S20" s="12">
        <v>44.73</v>
      </c>
      <c r="T20" s="12">
        <v>89.46</v>
      </c>
      <c r="U20" s="12">
        <v>2</v>
      </c>
      <c r="V20" s="12">
        <v>0</v>
      </c>
      <c r="W20" s="12">
        <v>2</v>
      </c>
      <c r="X20" s="12">
        <v>0</v>
      </c>
      <c r="Y20" s="12">
        <v>0</v>
      </c>
      <c r="Z20" s="12">
        <v>2</v>
      </c>
      <c r="AA20" s="12">
        <v>135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5.8765000000000001</v>
      </c>
      <c r="AK20" s="12">
        <v>0.8599</v>
      </c>
      <c r="AL20" s="14">
        <v>0.19220000000000001</v>
      </c>
      <c r="AM20" s="14">
        <v>2.81E-2</v>
      </c>
      <c r="AN20" s="14">
        <v>3.7490000000000001</v>
      </c>
      <c r="AO20" s="14">
        <v>0.29630000000000001</v>
      </c>
      <c r="AP20" s="14">
        <v>0.29759999999999998</v>
      </c>
      <c r="AQ20" s="14">
        <v>2.35E-2</v>
      </c>
      <c r="AR20" s="14">
        <v>11.402100000000001</v>
      </c>
      <c r="AS20" s="14">
        <v>1.3075000000000001</v>
      </c>
      <c r="AT20" s="14">
        <v>0.19620000000000001</v>
      </c>
      <c r="AU20" s="14">
        <v>2.2499999999999999E-2</v>
      </c>
      <c r="AV20" s="14">
        <v>32.618600000000001</v>
      </c>
      <c r="AW20" s="14">
        <v>1.1335999999999999</v>
      </c>
      <c r="AX20" s="14">
        <v>0.40060000000000001</v>
      </c>
      <c r="AY20" s="14">
        <v>1.3899999999999999E-2</v>
      </c>
      <c r="AZ20" s="14">
        <v>0.1475221999427099</v>
      </c>
      <c r="BA20" s="14">
        <v>2.0417940876656471</v>
      </c>
      <c r="BB20" s="14">
        <v>0.34249329758713137</v>
      </c>
      <c r="BC20" s="15"/>
    </row>
    <row r="21" spans="2:72" ht="13.5" customHeight="1" x14ac:dyDescent="0.2">
      <c r="B21" s="12">
        <v>163</v>
      </c>
      <c r="C21" s="12">
        <v>9.14</v>
      </c>
      <c r="D21" s="12">
        <v>163.38083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30.5</v>
      </c>
      <c r="Q21" s="12">
        <v>0.75</v>
      </c>
      <c r="R21" s="12">
        <v>3.61</v>
      </c>
      <c r="S21" s="12">
        <v>44.63</v>
      </c>
      <c r="T21" s="12">
        <v>89.52</v>
      </c>
      <c r="U21" s="12">
        <v>2</v>
      </c>
      <c r="V21" s="12">
        <v>0</v>
      </c>
      <c r="W21" s="12">
        <v>2</v>
      </c>
      <c r="X21" s="12">
        <v>0</v>
      </c>
      <c r="Y21" s="12">
        <v>0</v>
      </c>
      <c r="Z21" s="12">
        <v>2</v>
      </c>
      <c r="AA21" s="12">
        <v>135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4.8739999999999997</v>
      </c>
      <c r="AK21" s="12">
        <v>1.2217</v>
      </c>
      <c r="AL21" s="14">
        <v>0.15909999999999999</v>
      </c>
      <c r="AM21" s="14">
        <v>3.9899999999999998E-2</v>
      </c>
      <c r="AN21" s="14">
        <v>3.5743999999999998</v>
      </c>
      <c r="AO21" s="14">
        <v>0.43969999999999998</v>
      </c>
      <c r="AP21" s="14">
        <v>0.28310000000000002</v>
      </c>
      <c r="AQ21" s="14">
        <v>3.4799999999999998E-2</v>
      </c>
      <c r="AR21" s="14">
        <v>9.6346000000000007</v>
      </c>
      <c r="AS21" s="14">
        <v>2.0512999999999999</v>
      </c>
      <c r="AT21" s="14">
        <v>0.16550000000000001</v>
      </c>
      <c r="AU21" s="14">
        <v>3.5200000000000002E-2</v>
      </c>
      <c r="AV21" s="14">
        <v>33.7438</v>
      </c>
      <c r="AW21" s="14">
        <v>2.6665999999999999</v>
      </c>
      <c r="AX21" s="14">
        <v>0.41360000000000002</v>
      </c>
      <c r="AY21" s="14">
        <v>3.27E-2</v>
      </c>
      <c r="AZ21" s="14">
        <v>0.1873116118845988</v>
      </c>
      <c r="BA21" s="14">
        <v>2.4990936555891237</v>
      </c>
      <c r="BB21" s="14">
        <v>0.42842341564496633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0.25090000000000001</v>
      </c>
      <c r="BH21" s="21">
        <v>0</v>
      </c>
      <c r="BI21" s="20">
        <f>AVERAGE(AP50)</f>
        <v>0.26960000000000001</v>
      </c>
      <c r="BJ21" s="21">
        <v>0</v>
      </c>
      <c r="BK21" s="20">
        <f>AVERAGE(AT50)</f>
        <v>0.2475</v>
      </c>
      <c r="BL21" s="21">
        <v>0</v>
      </c>
      <c r="BM21" s="20">
        <f>AVERAGE(AX50)</f>
        <v>0.31019999999999998</v>
      </c>
      <c r="BN21" s="21">
        <v>0</v>
      </c>
      <c r="BO21" s="20">
        <f>AVERAGE(AZ50)</f>
        <v>7.0024146257330069E-2</v>
      </c>
      <c r="BP21" s="21">
        <v>0</v>
      </c>
      <c r="BQ21" s="20">
        <f>AVERAGE(BA50)</f>
        <v>1.2533333333333332</v>
      </c>
      <c r="BR21" s="21">
        <v>0</v>
      </c>
      <c r="BS21" s="22">
        <f>AVERAGE(BB50)</f>
        <v>0.11242603550295854</v>
      </c>
      <c r="BT21" s="21">
        <v>0</v>
      </c>
    </row>
    <row r="22" spans="2:72" ht="13.5" customHeight="1" x14ac:dyDescent="0.2">
      <c r="B22" s="12">
        <v>163</v>
      </c>
      <c r="C22" s="12">
        <v>9.1470000000000002</v>
      </c>
      <c r="D22" s="12">
        <v>163.38113000000001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30.5</v>
      </c>
      <c r="Q22" s="12">
        <v>0.75</v>
      </c>
      <c r="R22" s="12">
        <v>3.61</v>
      </c>
      <c r="S22" s="12">
        <v>44.54</v>
      </c>
      <c r="T22" s="12">
        <v>89.58</v>
      </c>
      <c r="U22" s="12">
        <v>2</v>
      </c>
      <c r="V22" s="12">
        <v>0</v>
      </c>
      <c r="W22" s="12">
        <v>2</v>
      </c>
      <c r="X22" s="12">
        <v>0</v>
      </c>
      <c r="Y22" s="12">
        <v>0</v>
      </c>
      <c r="Z22" s="12">
        <v>2</v>
      </c>
      <c r="AA22" s="12">
        <v>135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7.8003999999999998</v>
      </c>
      <c r="AK22" s="12">
        <v>0.3599</v>
      </c>
      <c r="AL22" s="14">
        <v>0.25409999999999999</v>
      </c>
      <c r="AM22" s="14">
        <v>1.17E-2</v>
      </c>
      <c r="AN22" s="14">
        <v>4.0697000000000001</v>
      </c>
      <c r="AO22" s="14">
        <v>8.6199999999999999E-2</v>
      </c>
      <c r="AP22" s="14">
        <v>0.32179999999999997</v>
      </c>
      <c r="AQ22" s="14">
        <v>6.7999999999999996E-3</v>
      </c>
      <c r="AR22" s="14">
        <v>14.7456</v>
      </c>
      <c r="AS22" s="14">
        <v>0.62619999999999998</v>
      </c>
      <c r="AT22" s="14">
        <v>0.25290000000000001</v>
      </c>
      <c r="AU22" s="14">
        <v>1.0699999999999999E-2</v>
      </c>
      <c r="AV22" s="14">
        <v>31.601400000000002</v>
      </c>
      <c r="AW22" s="14">
        <v>0.3952</v>
      </c>
      <c r="AX22" s="14">
        <v>0.38669999999999999</v>
      </c>
      <c r="AY22" s="14">
        <v>4.7999999999999996E-3</v>
      </c>
      <c r="AZ22" s="14">
        <v>9.1601976005645763E-2</v>
      </c>
      <c r="BA22" s="14">
        <v>1.5290628706998812</v>
      </c>
      <c r="BB22" s="14">
        <v>0.20919324577861162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0.29780000000000001</v>
      </c>
      <c r="BH22" s="21">
        <v>0</v>
      </c>
      <c r="BI22" s="20">
        <f>AVERAGE(AP48)</f>
        <v>0.32350000000000001</v>
      </c>
      <c r="BJ22" s="21">
        <v>0</v>
      </c>
      <c r="BK22" s="20">
        <f>AVERAGE(AT48)</f>
        <v>0.2893</v>
      </c>
      <c r="BL22" s="21">
        <v>0</v>
      </c>
      <c r="BM22" s="20">
        <f>AVERAGE(AX48)</f>
        <v>0.35580000000000001</v>
      </c>
      <c r="BN22" s="21">
        <v>0</v>
      </c>
      <c r="BO22" s="20">
        <f>AVERAGE(AZ48)</f>
        <v>4.7548947445900186E-2</v>
      </c>
      <c r="BP22" s="21">
        <v>0</v>
      </c>
      <c r="BQ22" s="20">
        <f>AVERAGE(BA48)</f>
        <v>1.2298651918423782</v>
      </c>
      <c r="BR22" s="21">
        <v>0</v>
      </c>
      <c r="BS22" s="22">
        <f>AVERAGE(BB48)</f>
        <v>0.10308479305534027</v>
      </c>
      <c r="BT22" s="21">
        <v>0</v>
      </c>
    </row>
    <row r="23" spans="2:72" ht="13.5" customHeight="1" x14ac:dyDescent="0.2">
      <c r="B23" s="12">
        <v>163</v>
      </c>
      <c r="C23" s="12">
        <v>9.1560000000000006</v>
      </c>
      <c r="D23" s="12">
        <v>163.38149999999999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30.5</v>
      </c>
      <c r="Q23" s="12">
        <v>0.75</v>
      </c>
      <c r="R23" s="12">
        <v>3.61</v>
      </c>
      <c r="S23" s="12">
        <v>44.43</v>
      </c>
      <c r="T23" s="12">
        <v>89.65</v>
      </c>
      <c r="U23" s="12">
        <v>2</v>
      </c>
      <c r="V23" s="12">
        <v>0</v>
      </c>
      <c r="W23" s="12">
        <v>2</v>
      </c>
      <c r="X23" s="12">
        <v>0</v>
      </c>
      <c r="Y23" s="12">
        <v>0</v>
      </c>
      <c r="Z23" s="12">
        <v>2</v>
      </c>
      <c r="AA23" s="12">
        <v>135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7.7897999999999996</v>
      </c>
      <c r="AK23" s="12">
        <v>0.12379999999999999</v>
      </c>
      <c r="AL23" s="14">
        <v>0.25319999999999998</v>
      </c>
      <c r="AM23" s="14">
        <v>4.0000000000000001E-3</v>
      </c>
      <c r="AN23" s="14">
        <v>3.9693000000000001</v>
      </c>
      <c r="AO23" s="14">
        <v>8.4699999999999998E-2</v>
      </c>
      <c r="AP23" s="14">
        <v>0.31309999999999999</v>
      </c>
      <c r="AQ23" s="14">
        <v>6.7000000000000002E-3</v>
      </c>
      <c r="AR23" s="14">
        <v>14.607100000000001</v>
      </c>
      <c r="AS23" s="14">
        <v>0.1953</v>
      </c>
      <c r="AT23" s="14">
        <v>0.24990000000000001</v>
      </c>
      <c r="AU23" s="14">
        <v>3.3E-3</v>
      </c>
      <c r="AV23" s="14">
        <v>30.253599999999999</v>
      </c>
      <c r="AW23" s="14">
        <v>0.3952</v>
      </c>
      <c r="AX23" s="14">
        <v>0.36940000000000001</v>
      </c>
      <c r="AY23" s="14">
        <v>4.7999999999999996E-3</v>
      </c>
      <c r="AZ23" s="14">
        <v>8.2490842490842514E-2</v>
      </c>
      <c r="BA23" s="14">
        <v>1.4781912765106042</v>
      </c>
      <c r="BB23" s="14">
        <v>0.1929597933150331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0.1799</v>
      </c>
      <c r="BH23" s="21">
        <v>0</v>
      </c>
      <c r="BI23" s="20">
        <f>AVERAGE(AP46)</f>
        <v>0.20380000000000001</v>
      </c>
      <c r="BJ23" s="21">
        <v>0</v>
      </c>
      <c r="BK23" s="20">
        <f>AVERAGE(AT46)</f>
        <v>0.17699999999999999</v>
      </c>
      <c r="BL23" s="21">
        <v>0</v>
      </c>
      <c r="BM23" s="20">
        <f>AVERAGE(AX46)</f>
        <v>0.22140000000000001</v>
      </c>
      <c r="BN23" s="21">
        <v>0</v>
      </c>
      <c r="BO23" s="20">
        <f>AVERAGE(AZ46)</f>
        <v>4.1392285983066802E-2</v>
      </c>
      <c r="BP23" s="21">
        <v>0</v>
      </c>
      <c r="BQ23" s="20">
        <f>AVERAGE(BA46)</f>
        <v>1.2508474576271187</v>
      </c>
      <c r="BR23" s="21">
        <v>0</v>
      </c>
      <c r="BS23" s="22">
        <f>AVERAGE(BB46)</f>
        <v>0.11144578313253019</v>
      </c>
      <c r="BT23" s="21">
        <v>0</v>
      </c>
    </row>
    <row r="24" spans="2:72" ht="13.5" customHeight="1" x14ac:dyDescent="0.2">
      <c r="B24" s="12">
        <v>163</v>
      </c>
      <c r="C24" s="12">
        <v>9.1639999999999997</v>
      </c>
      <c r="D24" s="12">
        <v>163.38183000000001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30.5</v>
      </c>
      <c r="Q24" s="12">
        <v>0.75</v>
      </c>
      <c r="R24" s="12">
        <v>3.61</v>
      </c>
      <c r="S24" s="12">
        <v>44.33</v>
      </c>
      <c r="T24" s="12">
        <v>89.71</v>
      </c>
      <c r="U24" s="12">
        <v>2</v>
      </c>
      <c r="V24" s="12">
        <v>0</v>
      </c>
      <c r="W24" s="12">
        <v>2</v>
      </c>
      <c r="X24" s="12">
        <v>0</v>
      </c>
      <c r="Y24" s="12">
        <v>0</v>
      </c>
      <c r="Z24" s="12">
        <v>2</v>
      </c>
      <c r="AA24" s="12">
        <v>135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6.9805000000000001</v>
      </c>
      <c r="AK24" s="12">
        <v>0.26650000000000001</v>
      </c>
      <c r="AL24" s="14">
        <v>0.22650000000000001</v>
      </c>
      <c r="AM24" s="14">
        <v>8.6E-3</v>
      </c>
      <c r="AN24" s="14">
        <v>3.9998</v>
      </c>
      <c r="AO24" s="14">
        <v>2.8500000000000001E-2</v>
      </c>
      <c r="AP24" s="14">
        <v>0.31490000000000001</v>
      </c>
      <c r="AQ24" s="14">
        <v>2.2000000000000001E-3</v>
      </c>
      <c r="AR24" s="14">
        <v>13.545</v>
      </c>
      <c r="AS24" s="14">
        <v>0.1444</v>
      </c>
      <c r="AT24" s="14">
        <v>0.23130000000000001</v>
      </c>
      <c r="AU24" s="14">
        <v>2.5000000000000001E-3</v>
      </c>
      <c r="AV24" s="14">
        <v>32.570700000000002</v>
      </c>
      <c r="AW24" s="14">
        <v>0.39100000000000001</v>
      </c>
      <c r="AX24" s="14">
        <v>0.39700000000000002</v>
      </c>
      <c r="AY24" s="14">
        <v>4.7999999999999996E-3</v>
      </c>
      <c r="AZ24" s="14">
        <v>0.11532518612164631</v>
      </c>
      <c r="BA24" s="14">
        <v>1.716385646346736</v>
      </c>
      <c r="BB24" s="14">
        <v>0.26372751870125732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0.72249999999999992</v>
      </c>
      <c r="BH24" s="26">
        <v>0</v>
      </c>
      <c r="BI24" s="25">
        <f>AVERAGE(AP51)</f>
        <v>0.70950000000000002</v>
      </c>
      <c r="BJ24" s="26">
        <v>0</v>
      </c>
      <c r="BK24" s="25">
        <f>AVERAGE(AT51)</f>
        <v>0.72099999999999997</v>
      </c>
      <c r="BL24" s="26">
        <v>0</v>
      </c>
      <c r="BM24" s="25">
        <f>AVERAGE(AX51)</f>
        <v>0.68610000000000004</v>
      </c>
      <c r="BN24" s="26">
        <v>0</v>
      </c>
      <c r="BO24" s="25">
        <f>AVERAGE(AZ51)</f>
        <v>-1.6766981943250197E-2</v>
      </c>
      <c r="BP24" s="26">
        <v>0</v>
      </c>
      <c r="BQ24" s="25">
        <f>AVERAGE(BA51)</f>
        <v>23.789875173370323</v>
      </c>
      <c r="BR24" s="26">
        <v>0</v>
      </c>
      <c r="BS24" s="25">
        <f>AVERAGE(BB51)</f>
        <v>-2.4802785871650863E-2</v>
      </c>
      <c r="BT24" s="26">
        <v>0</v>
      </c>
    </row>
    <row r="25" spans="2:72" ht="13.5" customHeight="1" x14ac:dyDescent="0.2">
      <c r="B25" s="12">
        <v>163</v>
      </c>
      <c r="C25" s="12">
        <v>9.1720000000000006</v>
      </c>
      <c r="D25" s="12">
        <v>163.38217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30.5</v>
      </c>
      <c r="Q25" s="12">
        <v>0.75</v>
      </c>
      <c r="R25" s="12">
        <v>3.61</v>
      </c>
      <c r="S25" s="12">
        <v>44.23</v>
      </c>
      <c r="T25" s="12">
        <v>89.78</v>
      </c>
      <c r="U25" s="12">
        <v>2</v>
      </c>
      <c r="V25" s="12">
        <v>0</v>
      </c>
      <c r="W25" s="12">
        <v>2</v>
      </c>
      <c r="X25" s="12">
        <v>0</v>
      </c>
      <c r="Y25" s="12">
        <v>0</v>
      </c>
      <c r="Z25" s="12">
        <v>2</v>
      </c>
      <c r="AA25" s="12">
        <v>135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8.1637000000000004</v>
      </c>
      <c r="AK25" s="12">
        <v>0.378</v>
      </c>
      <c r="AL25" s="14">
        <v>0.26440000000000002</v>
      </c>
      <c r="AM25" s="14">
        <v>1.2200000000000001E-2</v>
      </c>
      <c r="AN25" s="14">
        <v>4.2363</v>
      </c>
      <c r="AO25" s="14">
        <v>2.93E-2</v>
      </c>
      <c r="AP25" s="14">
        <v>0.33279999999999998</v>
      </c>
      <c r="AQ25" s="14">
        <v>2.3E-3</v>
      </c>
      <c r="AR25" s="14">
        <v>15.3924</v>
      </c>
      <c r="AS25" s="14">
        <v>0.75270000000000004</v>
      </c>
      <c r="AT25" s="14">
        <v>0.26240000000000002</v>
      </c>
      <c r="AU25" s="14">
        <v>1.2800000000000001E-2</v>
      </c>
      <c r="AV25" s="14">
        <v>32.369</v>
      </c>
      <c r="AW25" s="14">
        <v>0.3931</v>
      </c>
      <c r="AX25" s="14">
        <v>0.39379999999999998</v>
      </c>
      <c r="AY25" s="14">
        <v>4.7999999999999996E-3</v>
      </c>
      <c r="AZ25" s="14">
        <v>8.395265620699148E-2</v>
      </c>
      <c r="BA25" s="14">
        <v>1.500762195121951</v>
      </c>
      <c r="BB25" s="14">
        <v>0.2002438281011886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1.0047333333333333</v>
      </c>
      <c r="BH25" s="16">
        <f>STDEV(AL52:AL54)/SQRT(BF25)</f>
        <v>4.2943114827770947E-3</v>
      </c>
      <c r="BI25" s="27">
        <f>AVERAGE(AP52:AP54)</f>
        <v>1.0045666666666666</v>
      </c>
      <c r="BJ25" s="16">
        <f>STDEV(AP52:AP54)/SQRT(BF25)</f>
        <v>4.3213938080721732E-3</v>
      </c>
      <c r="BK25" s="27">
        <f>AVERAGE(AT52:AT54)</f>
        <v>1.0047333333333333</v>
      </c>
      <c r="BL25" s="16">
        <f>STDEV(AT52:AT54)/SQRT(BF25)</f>
        <v>4.2943114827770947E-3</v>
      </c>
      <c r="BM25" s="27">
        <f>AVERAGE(AX52:AX54)</f>
        <v>1.0045666666666666</v>
      </c>
      <c r="BN25" s="16">
        <f>STDEV(AX52:AX54)/SQRT(BF25)</f>
        <v>4.3213938080721732E-3</v>
      </c>
      <c r="BO25" s="27">
        <f>AVERAGE(AZ52:AZ54)</f>
        <v>0.73218684995183958</v>
      </c>
      <c r="BP25" s="16">
        <f>STDEV(AZ52:AZ54)/SQRT(BF25)</f>
        <v>4.6919459507325801E-4</v>
      </c>
      <c r="BQ25" s="27">
        <f>AVERAGE(BA52:BA54)</f>
        <v>1.400495873020412</v>
      </c>
      <c r="BR25" s="16">
        <f>STDEV(BA52:BA54)/SQRT(BF25)</f>
        <v>1.5856956694593318E-3</v>
      </c>
      <c r="BS25" s="27">
        <f>AVERAGE(BB52:BB54)</f>
        <v>0.16683808210671977</v>
      </c>
      <c r="BT25" s="16">
        <f>STDEV(BB52:BB54)/SQRT(BF25)</f>
        <v>5.5037703781303298E-4</v>
      </c>
    </row>
    <row r="26" spans="2:72" ht="13.5" customHeight="1" x14ac:dyDescent="0.2">
      <c r="B26" s="12">
        <v>163</v>
      </c>
      <c r="C26" s="12">
        <v>9.3239999999999998</v>
      </c>
      <c r="D26" s="12">
        <v>163.38849999999999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30.5</v>
      </c>
      <c r="Q26" s="12">
        <v>0.75</v>
      </c>
      <c r="R26" s="12">
        <v>3.61</v>
      </c>
      <c r="S26" s="12">
        <v>42.32</v>
      </c>
      <c r="T26" s="12">
        <v>91.04</v>
      </c>
      <c r="U26" s="12">
        <v>2</v>
      </c>
      <c r="V26" s="12">
        <v>0</v>
      </c>
      <c r="W26" s="12">
        <v>2</v>
      </c>
      <c r="X26" s="12">
        <v>0</v>
      </c>
      <c r="Y26" s="12">
        <v>0</v>
      </c>
      <c r="Z26" s="12">
        <v>2</v>
      </c>
      <c r="AA26" s="12">
        <v>135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7.1821999999999999</v>
      </c>
      <c r="AK26" s="12">
        <v>0.70499999999999996</v>
      </c>
      <c r="AL26" s="14">
        <v>0.22489999999999999</v>
      </c>
      <c r="AM26" s="14">
        <v>2.2100000000000002E-2</v>
      </c>
      <c r="AN26" s="14">
        <v>4.1929999999999996</v>
      </c>
      <c r="AO26" s="14">
        <v>0.26960000000000001</v>
      </c>
      <c r="AP26" s="14">
        <v>0.31879999999999997</v>
      </c>
      <c r="AQ26" s="14">
        <v>2.0500000000000001E-2</v>
      </c>
      <c r="AR26" s="14">
        <v>14.043799999999999</v>
      </c>
      <c r="AS26" s="14">
        <v>1.0384</v>
      </c>
      <c r="AT26" s="14">
        <v>0.23139999999999999</v>
      </c>
      <c r="AU26" s="14">
        <v>1.7100000000000001E-2</v>
      </c>
      <c r="AV26" s="14">
        <v>34.546700000000001</v>
      </c>
      <c r="AW26" s="14">
        <v>1.5891</v>
      </c>
      <c r="AX26" s="14">
        <v>0.40689999999999998</v>
      </c>
      <c r="AY26" s="14">
        <v>1.8700000000000001E-2</v>
      </c>
      <c r="AZ26" s="14">
        <v>0.12140002755959764</v>
      </c>
      <c r="BA26" s="14">
        <v>1.7584269662921348</v>
      </c>
      <c r="BB26" s="14">
        <v>0.27494908350305497</v>
      </c>
      <c r="BC26" s="15"/>
    </row>
    <row r="27" spans="2:72" ht="13.5" customHeight="1" x14ac:dyDescent="0.2">
      <c r="B27" s="12">
        <v>163</v>
      </c>
      <c r="C27" s="12">
        <v>9.3160000000000007</v>
      </c>
      <c r="D27" s="12">
        <v>163.38817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30.5</v>
      </c>
      <c r="Q27" s="12">
        <v>0.75</v>
      </c>
      <c r="R27" s="12">
        <v>3.61</v>
      </c>
      <c r="S27" s="12">
        <v>42.42</v>
      </c>
      <c r="T27" s="12">
        <v>90.97</v>
      </c>
      <c r="U27" s="12">
        <v>2</v>
      </c>
      <c r="V27" s="12">
        <v>0</v>
      </c>
      <c r="W27" s="12">
        <v>2</v>
      </c>
      <c r="X27" s="12">
        <v>0</v>
      </c>
      <c r="Y27" s="12">
        <v>0</v>
      </c>
      <c r="Z27" s="12">
        <v>2</v>
      </c>
      <c r="AA27" s="12">
        <v>135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6.5797999999999996</v>
      </c>
      <c r="AK27" s="12">
        <v>0.14799999999999999</v>
      </c>
      <c r="AL27" s="14">
        <v>0.2064</v>
      </c>
      <c r="AM27" s="14">
        <v>4.5999999999999999E-3</v>
      </c>
      <c r="AN27" s="14">
        <v>4.1414</v>
      </c>
      <c r="AO27" s="14">
        <v>0.15</v>
      </c>
      <c r="AP27" s="14">
        <v>0.31540000000000001</v>
      </c>
      <c r="AQ27" s="14">
        <v>1.14E-2</v>
      </c>
      <c r="AR27" s="14">
        <v>12.7364</v>
      </c>
      <c r="AS27" s="14">
        <v>0.50780000000000003</v>
      </c>
      <c r="AT27" s="14">
        <v>0.2102</v>
      </c>
      <c r="AU27" s="14">
        <v>8.3999999999999995E-3</v>
      </c>
      <c r="AV27" s="14">
        <v>36.171199999999999</v>
      </c>
      <c r="AW27" s="14">
        <v>1.508</v>
      </c>
      <c r="AX27" s="14">
        <v>0.42670000000000002</v>
      </c>
      <c r="AY27" s="14">
        <v>1.78E-2</v>
      </c>
      <c r="AZ27" s="14">
        <v>0.1499797870906886</v>
      </c>
      <c r="BA27" s="14">
        <v>2.0299714557564226</v>
      </c>
      <c r="BB27" s="14">
        <v>0.33992777516093581</v>
      </c>
      <c r="BC27" s="15"/>
      <c r="BD27" s="28"/>
    </row>
    <row r="28" spans="2:72" ht="13.5" customHeight="1" x14ac:dyDescent="0.2">
      <c r="B28" s="12">
        <v>163</v>
      </c>
      <c r="C28" s="12">
        <v>9.3070000000000004</v>
      </c>
      <c r="D28" s="12">
        <v>163.38779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30.5</v>
      </c>
      <c r="Q28" s="12">
        <v>0.75</v>
      </c>
      <c r="R28" s="12">
        <v>3.61</v>
      </c>
      <c r="S28" s="12">
        <v>42.53</v>
      </c>
      <c r="T28" s="12">
        <v>90.89</v>
      </c>
      <c r="U28" s="12">
        <v>2</v>
      </c>
      <c r="V28" s="12">
        <v>0</v>
      </c>
      <c r="W28" s="12">
        <v>2</v>
      </c>
      <c r="X28" s="12">
        <v>0</v>
      </c>
      <c r="Y28" s="12">
        <v>0</v>
      </c>
      <c r="Z28" s="12">
        <v>2</v>
      </c>
      <c r="AA28" s="12">
        <v>135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7.6105</v>
      </c>
      <c r="AK28" s="12">
        <v>1.1351</v>
      </c>
      <c r="AL28" s="14">
        <v>0.2392</v>
      </c>
      <c r="AM28" s="14">
        <v>3.5700000000000003E-2</v>
      </c>
      <c r="AN28" s="14">
        <v>4.3518999999999997</v>
      </c>
      <c r="AO28" s="14">
        <v>0.24790000000000001</v>
      </c>
      <c r="AP28" s="14">
        <v>0.33200000000000002</v>
      </c>
      <c r="AQ28" s="14">
        <v>1.89E-2</v>
      </c>
      <c r="AR28" s="14">
        <v>14.754099999999999</v>
      </c>
      <c r="AS28" s="14">
        <v>1.4</v>
      </c>
      <c r="AT28" s="14">
        <v>0.24399999999999999</v>
      </c>
      <c r="AU28" s="14">
        <v>2.3199999999999998E-2</v>
      </c>
      <c r="AV28" s="14">
        <v>33.506700000000002</v>
      </c>
      <c r="AW28" s="14">
        <v>0.84450000000000003</v>
      </c>
      <c r="AX28" s="14">
        <v>0.39600000000000002</v>
      </c>
      <c r="AY28" s="14">
        <v>0.01</v>
      </c>
      <c r="AZ28" s="14">
        <v>8.7912087912087919E-2</v>
      </c>
      <c r="BA28" s="14">
        <v>1.6229508196721312</v>
      </c>
      <c r="BB28" s="14">
        <v>0.23750000000000004</v>
      </c>
      <c r="BC28" s="15"/>
      <c r="BD28" s="28"/>
    </row>
    <row r="29" spans="2:72" ht="13.5" customHeight="1" x14ac:dyDescent="0.2">
      <c r="B29" s="12">
        <v>163</v>
      </c>
      <c r="C29" s="12">
        <v>9.298</v>
      </c>
      <c r="D29" s="12">
        <v>163.38741999999999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30.5</v>
      </c>
      <c r="Q29" s="12">
        <v>0.75</v>
      </c>
      <c r="R29" s="12">
        <v>3.61</v>
      </c>
      <c r="S29" s="12">
        <v>42.64</v>
      </c>
      <c r="T29" s="12">
        <v>90.82</v>
      </c>
      <c r="U29" s="12">
        <v>2</v>
      </c>
      <c r="V29" s="12">
        <v>0</v>
      </c>
      <c r="W29" s="12">
        <v>2</v>
      </c>
      <c r="X29" s="12">
        <v>0</v>
      </c>
      <c r="Y29" s="12">
        <v>0</v>
      </c>
      <c r="Z29" s="12">
        <v>2</v>
      </c>
      <c r="AA29" s="12">
        <v>135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7.7554999999999996</v>
      </c>
      <c r="AK29" s="12">
        <v>0.49590000000000001</v>
      </c>
      <c r="AL29" s="14">
        <v>0.2442</v>
      </c>
      <c r="AM29" s="14">
        <v>1.5599999999999999E-2</v>
      </c>
      <c r="AN29" s="14">
        <v>4.3280000000000003</v>
      </c>
      <c r="AO29" s="14">
        <v>0.2616</v>
      </c>
      <c r="AP29" s="14">
        <v>0.33079999999999998</v>
      </c>
      <c r="AQ29" s="14">
        <v>0.02</v>
      </c>
      <c r="AR29" s="14">
        <v>14.8337</v>
      </c>
      <c r="AS29" s="14">
        <v>0.81</v>
      </c>
      <c r="AT29" s="14">
        <v>0.24579999999999999</v>
      </c>
      <c r="AU29" s="14">
        <v>1.34E-2</v>
      </c>
      <c r="AV29" s="14">
        <v>33.596200000000003</v>
      </c>
      <c r="AW29" s="14">
        <v>2.2526000000000002</v>
      </c>
      <c r="AX29" s="14">
        <v>0.39779999999999999</v>
      </c>
      <c r="AY29" s="14">
        <v>2.6700000000000002E-2</v>
      </c>
      <c r="AZ29" s="14">
        <v>9.1957178149876487E-2</v>
      </c>
      <c r="BA29" s="14">
        <v>1.6183889340927584</v>
      </c>
      <c r="BB29" s="14">
        <v>0.23617153511497826</v>
      </c>
      <c r="BC29" s="15"/>
      <c r="BD29" s="28"/>
    </row>
    <row r="30" spans="2:72" ht="13.5" customHeight="1" x14ac:dyDescent="0.2">
      <c r="B30" s="12">
        <v>163</v>
      </c>
      <c r="C30" s="12">
        <v>9.2899999999999991</v>
      </c>
      <c r="D30" s="12">
        <v>163.38708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30.5</v>
      </c>
      <c r="Q30" s="12">
        <v>0.75</v>
      </c>
      <c r="R30" s="12">
        <v>3.61</v>
      </c>
      <c r="S30" s="12">
        <v>42.74</v>
      </c>
      <c r="T30" s="12">
        <v>90.75</v>
      </c>
      <c r="U30" s="12">
        <v>2</v>
      </c>
      <c r="V30" s="12">
        <v>0</v>
      </c>
      <c r="W30" s="12">
        <v>2</v>
      </c>
      <c r="X30" s="12">
        <v>0</v>
      </c>
      <c r="Y30" s="12">
        <v>0</v>
      </c>
      <c r="Z30" s="12">
        <v>2</v>
      </c>
      <c r="AA30" s="12">
        <v>135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5.1311</v>
      </c>
      <c r="AK30" s="12">
        <v>0.79010000000000002</v>
      </c>
      <c r="AL30" s="14">
        <v>0.1618</v>
      </c>
      <c r="AM30" s="14">
        <v>2.4899999999999999E-2</v>
      </c>
      <c r="AN30" s="14">
        <v>3.9060999999999999</v>
      </c>
      <c r="AO30" s="14">
        <v>0.45369999999999999</v>
      </c>
      <c r="AP30" s="14">
        <v>0.29899999999999999</v>
      </c>
      <c r="AQ30" s="14">
        <v>3.4700000000000002E-2</v>
      </c>
      <c r="AR30" s="14">
        <v>9.9748000000000001</v>
      </c>
      <c r="AS30" s="14">
        <v>1.1299999999999999</v>
      </c>
      <c r="AT30" s="14">
        <v>0.1656</v>
      </c>
      <c r="AU30" s="14">
        <v>1.8800000000000001E-2</v>
      </c>
      <c r="AV30" s="14">
        <v>37.673000000000002</v>
      </c>
      <c r="AW30" s="14">
        <v>3.0264000000000002</v>
      </c>
      <c r="AX30" s="14">
        <v>0.44679999999999997</v>
      </c>
      <c r="AY30" s="14">
        <v>3.5900000000000001E-2</v>
      </c>
      <c r="AZ30" s="14">
        <v>0.19817645481362292</v>
      </c>
      <c r="BA30" s="14">
        <v>2.6980676328502415</v>
      </c>
      <c r="BB30" s="14">
        <v>0.45917700849118226</v>
      </c>
      <c r="BC30" s="15"/>
      <c r="BD30" s="28"/>
      <c r="BF30" s="29" t="s">
        <v>175</v>
      </c>
    </row>
    <row r="31" spans="2:72" ht="13.5" customHeight="1" x14ac:dyDescent="0.2">
      <c r="B31" s="12">
        <v>163</v>
      </c>
      <c r="C31" s="12">
        <v>9.2829999999999995</v>
      </c>
      <c r="D31" s="12">
        <v>163.38678999999999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30.5</v>
      </c>
      <c r="Q31" s="12">
        <v>0.75</v>
      </c>
      <c r="R31" s="12">
        <v>3.61</v>
      </c>
      <c r="S31" s="12">
        <v>42.83</v>
      </c>
      <c r="T31" s="12">
        <v>90.69</v>
      </c>
      <c r="U31" s="12">
        <v>2</v>
      </c>
      <c r="V31" s="12">
        <v>0</v>
      </c>
      <c r="W31" s="12">
        <v>2</v>
      </c>
      <c r="X31" s="12">
        <v>0</v>
      </c>
      <c r="Y31" s="12">
        <v>0</v>
      </c>
      <c r="Z31" s="12">
        <v>2</v>
      </c>
      <c r="AA31" s="12">
        <v>135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6.2999000000000001</v>
      </c>
      <c r="AK31" s="12">
        <v>0.23130000000000001</v>
      </c>
      <c r="AL31" s="14">
        <v>0.19900000000000001</v>
      </c>
      <c r="AM31" s="14">
        <v>7.3000000000000001E-3</v>
      </c>
      <c r="AN31" s="14">
        <v>4.0754000000000001</v>
      </c>
      <c r="AO31" s="14">
        <v>0.1116</v>
      </c>
      <c r="AP31" s="14">
        <v>0.31240000000000001</v>
      </c>
      <c r="AQ31" s="14">
        <v>8.6E-3</v>
      </c>
      <c r="AR31" s="14">
        <v>11.8933</v>
      </c>
      <c r="AS31" s="14">
        <v>0.1699</v>
      </c>
      <c r="AT31" s="14">
        <v>0.19769999999999999</v>
      </c>
      <c r="AU31" s="14">
        <v>2.8E-3</v>
      </c>
      <c r="AV31" s="14">
        <v>33.858199999999997</v>
      </c>
      <c r="AW31" s="14">
        <v>0.87150000000000005</v>
      </c>
      <c r="AX31" s="14">
        <v>0.40210000000000001</v>
      </c>
      <c r="AY31" s="14">
        <v>1.04E-2</v>
      </c>
      <c r="AZ31" s="14">
        <v>0.12554233729881037</v>
      </c>
      <c r="BA31" s="14">
        <v>2.0338897319170464</v>
      </c>
      <c r="BB31" s="14">
        <v>0.3407802600866956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163</v>
      </c>
      <c r="C32" s="12">
        <v>9.2759999999999998</v>
      </c>
      <c r="D32" s="12">
        <v>163.38650000000001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30.5</v>
      </c>
      <c r="Q32" s="12">
        <v>0.75</v>
      </c>
      <c r="R32" s="12">
        <v>3.61</v>
      </c>
      <c r="S32" s="12">
        <v>42.92</v>
      </c>
      <c r="T32" s="12">
        <v>90.64</v>
      </c>
      <c r="U32" s="12">
        <v>2</v>
      </c>
      <c r="V32" s="12">
        <v>0</v>
      </c>
      <c r="W32" s="12">
        <v>2</v>
      </c>
      <c r="X32" s="12">
        <v>0</v>
      </c>
      <c r="Y32" s="12">
        <v>0</v>
      </c>
      <c r="Z32" s="12">
        <v>2</v>
      </c>
      <c r="AA32" s="12">
        <v>135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7.2423000000000002</v>
      </c>
      <c r="AK32" s="12">
        <v>0.18010000000000001</v>
      </c>
      <c r="AL32" s="14">
        <v>0.2291</v>
      </c>
      <c r="AM32" s="14">
        <v>5.7000000000000002E-3</v>
      </c>
      <c r="AN32" s="14">
        <v>4.1581000000000001</v>
      </c>
      <c r="AO32" s="14">
        <v>2.8000000000000001E-2</v>
      </c>
      <c r="AP32" s="14">
        <v>0.31919999999999998</v>
      </c>
      <c r="AQ32" s="14">
        <v>2.0999999999999999E-3</v>
      </c>
      <c r="AR32" s="14">
        <v>13.6541</v>
      </c>
      <c r="AS32" s="14">
        <v>0.37590000000000001</v>
      </c>
      <c r="AT32" s="14">
        <v>0.2273</v>
      </c>
      <c r="AU32" s="14">
        <v>6.3E-3</v>
      </c>
      <c r="AV32" s="14">
        <v>35.216500000000003</v>
      </c>
      <c r="AW32" s="14">
        <v>0.28699999999999998</v>
      </c>
      <c r="AX32" s="14">
        <v>0.41889999999999999</v>
      </c>
      <c r="AY32" s="14">
        <v>3.3999999999999998E-3</v>
      </c>
      <c r="AZ32" s="14">
        <v>0.13507654789323942</v>
      </c>
      <c r="BA32" s="14">
        <v>1.8429388473383193</v>
      </c>
      <c r="BB32" s="14">
        <v>0.2965026307644692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163</v>
      </c>
      <c r="C33" s="12">
        <v>9.2690000000000001</v>
      </c>
      <c r="D33" s="12">
        <v>163.38621000000001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30.5</v>
      </c>
      <c r="Q33" s="12">
        <v>0.75</v>
      </c>
      <c r="R33" s="12">
        <v>3.61</v>
      </c>
      <c r="S33" s="12">
        <v>43.01</v>
      </c>
      <c r="T33" s="12">
        <v>90.58</v>
      </c>
      <c r="U33" s="12">
        <v>2</v>
      </c>
      <c r="V33" s="12">
        <v>0</v>
      </c>
      <c r="W33" s="12">
        <v>2</v>
      </c>
      <c r="X33" s="12">
        <v>0</v>
      </c>
      <c r="Y33" s="12">
        <v>0</v>
      </c>
      <c r="Z33" s="12">
        <v>2</v>
      </c>
      <c r="AA33" s="12">
        <v>135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5.5551000000000004</v>
      </c>
      <c r="AK33" s="12">
        <v>0.2586</v>
      </c>
      <c r="AL33" s="14">
        <v>0.17599999999999999</v>
      </c>
      <c r="AM33" s="14">
        <v>8.2000000000000007E-3</v>
      </c>
      <c r="AN33" s="14">
        <v>3.8873000000000002</v>
      </c>
      <c r="AO33" s="14">
        <v>0.1079</v>
      </c>
      <c r="AP33" s="14">
        <v>0.2989</v>
      </c>
      <c r="AQ33" s="14">
        <v>8.3000000000000001E-3</v>
      </c>
      <c r="AR33" s="14">
        <v>10.7821</v>
      </c>
      <c r="AS33" s="14">
        <v>0.56140000000000001</v>
      </c>
      <c r="AT33" s="14">
        <v>0.17979999999999999</v>
      </c>
      <c r="AU33" s="14">
        <v>9.4000000000000004E-3</v>
      </c>
      <c r="AV33" s="14">
        <v>34.658999999999999</v>
      </c>
      <c r="AW33" s="14">
        <v>0.4909</v>
      </c>
      <c r="AX33" s="14">
        <v>0.4128</v>
      </c>
      <c r="AY33" s="14">
        <v>5.7999999999999996E-3</v>
      </c>
      <c r="AZ33" s="14">
        <v>0.16003934241955881</v>
      </c>
      <c r="BA33" s="14">
        <v>2.2958843159065632</v>
      </c>
      <c r="BB33" s="14">
        <v>0.39318258521768479</v>
      </c>
      <c r="BC33" s="15"/>
      <c r="BD33" s="28"/>
    </row>
    <row r="34" spans="2:64" ht="13.5" customHeight="1" x14ac:dyDescent="0.2">
      <c r="B34" s="12">
        <v>163</v>
      </c>
      <c r="C34" s="12">
        <v>9.343</v>
      </c>
      <c r="D34" s="12">
        <v>163.38928999999999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30.5</v>
      </c>
      <c r="Q34" s="12">
        <v>0.75</v>
      </c>
      <c r="R34" s="12">
        <v>3.61</v>
      </c>
      <c r="S34" s="12">
        <v>42.08</v>
      </c>
      <c r="T34" s="12">
        <v>91.2</v>
      </c>
      <c r="U34" s="12">
        <v>2</v>
      </c>
      <c r="V34" s="12">
        <v>0</v>
      </c>
      <c r="W34" s="12">
        <v>2</v>
      </c>
      <c r="X34" s="12">
        <v>0</v>
      </c>
      <c r="Y34" s="12">
        <v>0</v>
      </c>
      <c r="Z34" s="12">
        <v>2</v>
      </c>
      <c r="AA34" s="12">
        <v>135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8.2439</v>
      </c>
      <c r="AK34" s="12">
        <v>0.62139999999999995</v>
      </c>
      <c r="AL34" s="14">
        <v>0.2571</v>
      </c>
      <c r="AM34" s="14">
        <v>1.9400000000000001E-2</v>
      </c>
      <c r="AN34" s="14">
        <v>4.4169</v>
      </c>
      <c r="AO34" s="14">
        <v>0.21010000000000001</v>
      </c>
      <c r="AP34" s="14">
        <v>0.33450000000000002</v>
      </c>
      <c r="AQ34" s="14">
        <v>1.5900000000000001E-2</v>
      </c>
      <c r="AR34" s="14">
        <v>15.575699999999999</v>
      </c>
      <c r="AS34" s="14">
        <v>1.1782999999999999</v>
      </c>
      <c r="AT34" s="14">
        <v>0.25559999999999999</v>
      </c>
      <c r="AU34" s="14">
        <v>1.9300000000000001E-2</v>
      </c>
      <c r="AV34" s="14">
        <v>34.245100000000001</v>
      </c>
      <c r="AW34" s="14">
        <v>1.1669</v>
      </c>
      <c r="AX34" s="14">
        <v>0.40179999999999999</v>
      </c>
      <c r="AY34" s="14">
        <v>1.37E-2</v>
      </c>
      <c r="AZ34" s="14">
        <v>9.1402960749694381E-2</v>
      </c>
      <c r="BA34" s="14">
        <v>1.5719874804381846</v>
      </c>
      <c r="BB34" s="14">
        <v>0.22239123821113477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163</v>
      </c>
      <c r="C35" s="12">
        <v>9.35</v>
      </c>
      <c r="D35" s="12">
        <v>163.38958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30.5</v>
      </c>
      <c r="Q35" s="12">
        <v>0.75</v>
      </c>
      <c r="R35" s="12">
        <v>3.61</v>
      </c>
      <c r="S35" s="12">
        <v>41.99</v>
      </c>
      <c r="T35" s="12">
        <v>91.26</v>
      </c>
      <c r="U35" s="12">
        <v>2</v>
      </c>
      <c r="V35" s="12">
        <v>0</v>
      </c>
      <c r="W35" s="12">
        <v>2</v>
      </c>
      <c r="X35" s="12">
        <v>0</v>
      </c>
      <c r="Y35" s="12">
        <v>0</v>
      </c>
      <c r="Z35" s="12">
        <v>2</v>
      </c>
      <c r="AA35" s="12">
        <v>135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7.4721000000000002</v>
      </c>
      <c r="AK35" s="12">
        <v>0.18659999999999999</v>
      </c>
      <c r="AL35" s="14">
        <v>0.23269999999999999</v>
      </c>
      <c r="AM35" s="14">
        <v>5.7999999999999996E-3</v>
      </c>
      <c r="AN35" s="14">
        <v>4.3514999999999997</v>
      </c>
      <c r="AO35" s="14">
        <v>8.3299999999999999E-2</v>
      </c>
      <c r="AP35" s="14">
        <v>0.3291</v>
      </c>
      <c r="AQ35" s="14">
        <v>6.3E-3</v>
      </c>
      <c r="AR35" s="14">
        <v>14.021000000000001</v>
      </c>
      <c r="AS35" s="14">
        <v>0.56230000000000002</v>
      </c>
      <c r="AT35" s="14">
        <v>0.2298</v>
      </c>
      <c r="AU35" s="14">
        <v>9.1999999999999998E-3</v>
      </c>
      <c r="AV35" s="14">
        <v>35.929900000000004</v>
      </c>
      <c r="AW35" s="14">
        <v>0.7883</v>
      </c>
      <c r="AX35" s="14">
        <v>0.4209</v>
      </c>
      <c r="AY35" s="14">
        <v>9.1999999999999998E-3</v>
      </c>
      <c r="AZ35" s="14">
        <v>0.12239999999999999</v>
      </c>
      <c r="BA35" s="14">
        <v>1.8315926892950392</v>
      </c>
      <c r="BB35" s="14">
        <v>0.29368372521899488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163</v>
      </c>
      <c r="C36" s="12">
        <v>9.3580000000000005</v>
      </c>
      <c r="D36" s="12">
        <v>163.38991999999999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30.5</v>
      </c>
      <c r="Q36" s="12">
        <v>0.75</v>
      </c>
      <c r="R36" s="12">
        <v>3.61</v>
      </c>
      <c r="S36" s="12">
        <v>41.89</v>
      </c>
      <c r="T36" s="12">
        <v>91.33</v>
      </c>
      <c r="U36" s="12">
        <v>2</v>
      </c>
      <c r="V36" s="12">
        <v>0</v>
      </c>
      <c r="W36" s="12">
        <v>2</v>
      </c>
      <c r="X36" s="12">
        <v>0</v>
      </c>
      <c r="Y36" s="12">
        <v>0</v>
      </c>
      <c r="Z36" s="12">
        <v>2</v>
      </c>
      <c r="AA36" s="12">
        <v>135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6.3223000000000003</v>
      </c>
      <c r="AK36" s="12">
        <v>6.1100000000000002E-2</v>
      </c>
      <c r="AL36" s="14">
        <v>0.19650000000000001</v>
      </c>
      <c r="AM36" s="14">
        <v>1.9E-3</v>
      </c>
      <c r="AN36" s="14">
        <v>4.1856999999999998</v>
      </c>
      <c r="AO36" s="14">
        <v>5.8299999999999998E-2</v>
      </c>
      <c r="AP36" s="14">
        <v>0.316</v>
      </c>
      <c r="AQ36" s="14">
        <v>4.4000000000000003E-3</v>
      </c>
      <c r="AR36" s="14">
        <v>12.2165</v>
      </c>
      <c r="AS36" s="14">
        <v>0.37680000000000002</v>
      </c>
      <c r="AT36" s="14">
        <v>0.19989999999999999</v>
      </c>
      <c r="AU36" s="14">
        <v>6.1999999999999998E-3</v>
      </c>
      <c r="AV36" s="14">
        <v>36.913800000000002</v>
      </c>
      <c r="AW36" s="14">
        <v>0.58240000000000003</v>
      </c>
      <c r="AX36" s="14">
        <v>0.43169999999999997</v>
      </c>
      <c r="AY36" s="14">
        <v>6.7999999999999996E-3</v>
      </c>
      <c r="AZ36" s="14">
        <v>0.1547412063661896</v>
      </c>
      <c r="BA36" s="14">
        <v>2.1595797898949476</v>
      </c>
      <c r="BB36" s="14">
        <v>0.36700443318556047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163</v>
      </c>
      <c r="C37" s="12">
        <v>9.3659999999999997</v>
      </c>
      <c r="D37" s="12">
        <v>163.39025000000001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30.5</v>
      </c>
      <c r="Q37" s="12">
        <v>0.75</v>
      </c>
      <c r="R37" s="12">
        <v>3.61</v>
      </c>
      <c r="S37" s="12">
        <v>41.79</v>
      </c>
      <c r="T37" s="12">
        <v>91.39</v>
      </c>
      <c r="U37" s="12">
        <v>2</v>
      </c>
      <c r="V37" s="12">
        <v>0</v>
      </c>
      <c r="W37" s="12">
        <v>2</v>
      </c>
      <c r="X37" s="12">
        <v>0</v>
      </c>
      <c r="Y37" s="12">
        <v>0</v>
      </c>
      <c r="Z37" s="12">
        <v>2</v>
      </c>
      <c r="AA37" s="12">
        <v>135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6.7706999999999997</v>
      </c>
      <c r="AK37" s="12">
        <v>0.3372</v>
      </c>
      <c r="AL37" s="14">
        <v>0.21010000000000001</v>
      </c>
      <c r="AM37" s="14">
        <v>1.0500000000000001E-2</v>
      </c>
      <c r="AN37" s="14">
        <v>4.0387000000000004</v>
      </c>
      <c r="AO37" s="14">
        <v>0.20150000000000001</v>
      </c>
      <c r="AP37" s="14">
        <v>0.3044</v>
      </c>
      <c r="AQ37" s="14">
        <v>1.52E-2</v>
      </c>
      <c r="AR37" s="14">
        <v>13.1396</v>
      </c>
      <c r="AS37" s="14">
        <v>0.51490000000000002</v>
      </c>
      <c r="AT37" s="14">
        <v>0.21460000000000001</v>
      </c>
      <c r="AU37" s="14">
        <v>8.3999999999999995E-3</v>
      </c>
      <c r="AV37" s="14">
        <v>33.456800000000001</v>
      </c>
      <c r="AW37" s="14">
        <v>1.7722</v>
      </c>
      <c r="AX37" s="14">
        <v>0.39069999999999999</v>
      </c>
      <c r="AY37" s="14">
        <v>2.07E-2</v>
      </c>
      <c r="AZ37" s="14">
        <v>0.12415479787080994</v>
      </c>
      <c r="BA37" s="14">
        <v>1.820596458527493</v>
      </c>
      <c r="BB37" s="14">
        <v>0.29093011729720797</v>
      </c>
      <c r="BC37" s="15"/>
      <c r="BD37" s="28"/>
      <c r="BG37" s="30">
        <v>2</v>
      </c>
    </row>
    <row r="38" spans="2:64" ht="13.5" customHeight="1" x14ac:dyDescent="0.2">
      <c r="B38" s="12">
        <v>163</v>
      </c>
      <c r="C38" s="12">
        <v>9.3740000000000006</v>
      </c>
      <c r="D38" s="12">
        <v>163.39058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30.5</v>
      </c>
      <c r="Q38" s="12">
        <v>0.75</v>
      </c>
      <c r="R38" s="12">
        <v>3.61</v>
      </c>
      <c r="S38" s="12">
        <v>41.69</v>
      </c>
      <c r="T38" s="12">
        <v>91.46</v>
      </c>
      <c r="U38" s="12">
        <v>2</v>
      </c>
      <c r="V38" s="12">
        <v>0</v>
      </c>
      <c r="W38" s="12">
        <v>2</v>
      </c>
      <c r="X38" s="12">
        <v>0</v>
      </c>
      <c r="Y38" s="12">
        <v>0</v>
      </c>
      <c r="Z38" s="12">
        <v>2</v>
      </c>
      <c r="AA38" s="12">
        <v>135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5.6173000000000002</v>
      </c>
      <c r="AK38" s="12">
        <v>0.35659999999999997</v>
      </c>
      <c r="AL38" s="14">
        <v>0.17399999999999999</v>
      </c>
      <c r="AM38" s="14">
        <v>1.0999999999999999E-2</v>
      </c>
      <c r="AN38" s="14">
        <v>4.0758999999999999</v>
      </c>
      <c r="AO38" s="14">
        <v>0.22850000000000001</v>
      </c>
      <c r="AP38" s="14">
        <v>0.30669999999999997</v>
      </c>
      <c r="AQ38" s="14">
        <v>1.72E-2</v>
      </c>
      <c r="AR38" s="14">
        <v>10.901</v>
      </c>
      <c r="AS38" s="14">
        <v>0.21809999999999999</v>
      </c>
      <c r="AT38" s="14">
        <v>0.1777</v>
      </c>
      <c r="AU38" s="14">
        <v>3.5999999999999999E-3</v>
      </c>
      <c r="AV38" s="14">
        <v>36.847200000000001</v>
      </c>
      <c r="AW38" s="14">
        <v>1.7388999999999999</v>
      </c>
      <c r="AX38" s="14">
        <v>0.42959999999999998</v>
      </c>
      <c r="AY38" s="14">
        <v>2.0299999999999999E-2</v>
      </c>
      <c r="AZ38" s="14">
        <v>0.16691565937797095</v>
      </c>
      <c r="BA38" s="14">
        <v>2.4175576814856501</v>
      </c>
      <c r="BB38" s="14">
        <v>0.41478676107360452</v>
      </c>
      <c r="BC38" s="15"/>
      <c r="BD38" s="28"/>
      <c r="BG38" s="30">
        <v>3</v>
      </c>
      <c r="BH38" s="34"/>
    </row>
    <row r="39" spans="2:64" ht="13.5" customHeight="1" x14ac:dyDescent="0.2">
      <c r="B39" s="12">
        <v>163</v>
      </c>
      <c r="C39" s="12">
        <v>9.3840000000000003</v>
      </c>
      <c r="D39" s="12">
        <v>163.39099999999999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30.5</v>
      </c>
      <c r="Q39" s="12">
        <v>0.75</v>
      </c>
      <c r="R39" s="12">
        <v>3.61</v>
      </c>
      <c r="S39" s="12">
        <v>41.56</v>
      </c>
      <c r="T39" s="12">
        <v>91.55</v>
      </c>
      <c r="U39" s="12">
        <v>2</v>
      </c>
      <c r="V39" s="12">
        <v>0</v>
      </c>
      <c r="W39" s="12">
        <v>2</v>
      </c>
      <c r="X39" s="12">
        <v>0</v>
      </c>
      <c r="Y39" s="12">
        <v>0</v>
      </c>
      <c r="Z39" s="12">
        <v>2</v>
      </c>
      <c r="AA39" s="12">
        <v>135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6.5681000000000003</v>
      </c>
      <c r="AK39" s="12">
        <v>0.39679999999999999</v>
      </c>
      <c r="AL39" s="14">
        <v>0.2031</v>
      </c>
      <c r="AM39" s="14">
        <v>1.23E-2</v>
      </c>
      <c r="AN39" s="14">
        <v>4.0496999999999996</v>
      </c>
      <c r="AO39" s="14">
        <v>0.1242</v>
      </c>
      <c r="AP39" s="14">
        <v>0.30420000000000003</v>
      </c>
      <c r="AQ39" s="14">
        <v>9.2999999999999992E-3</v>
      </c>
      <c r="AR39" s="14">
        <v>12.8003</v>
      </c>
      <c r="AS39" s="14">
        <v>0.77200000000000002</v>
      </c>
      <c r="AT39" s="14">
        <v>0.20830000000000001</v>
      </c>
      <c r="AU39" s="14">
        <v>1.26E-2</v>
      </c>
      <c r="AV39" s="14">
        <v>34.020499999999998</v>
      </c>
      <c r="AW39" s="14">
        <v>1.1045</v>
      </c>
      <c r="AX39" s="14">
        <v>0.39579999999999999</v>
      </c>
      <c r="AY39" s="14">
        <v>1.29E-2</v>
      </c>
      <c r="AZ39" s="14">
        <v>0.13085714285714281</v>
      </c>
      <c r="BA39" s="14">
        <v>1.9001440230436868</v>
      </c>
      <c r="BB39" s="14">
        <v>0.31037907631186884</v>
      </c>
      <c r="BC39" s="15"/>
      <c r="BD39" s="28"/>
    </row>
    <row r="40" spans="2:64" ht="13.5" customHeight="1" x14ac:dyDescent="0.2">
      <c r="B40" s="12">
        <v>163</v>
      </c>
      <c r="C40" s="12">
        <v>9.3940000000000001</v>
      </c>
      <c r="D40" s="12">
        <v>163.39142000000001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30.5</v>
      </c>
      <c r="Q40" s="12">
        <v>0.75</v>
      </c>
      <c r="R40" s="12">
        <v>3.61</v>
      </c>
      <c r="S40" s="12">
        <v>41.44</v>
      </c>
      <c r="T40" s="12">
        <v>91.63</v>
      </c>
      <c r="U40" s="12">
        <v>2</v>
      </c>
      <c r="V40" s="12">
        <v>0</v>
      </c>
      <c r="W40" s="12">
        <v>2</v>
      </c>
      <c r="X40" s="12">
        <v>0</v>
      </c>
      <c r="Y40" s="12">
        <v>0</v>
      </c>
      <c r="Z40" s="12">
        <v>2</v>
      </c>
      <c r="AA40" s="12">
        <v>135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7.3433999999999999</v>
      </c>
      <c r="AK40" s="12">
        <v>0.38279999999999997</v>
      </c>
      <c r="AL40" s="14">
        <v>0.22650000000000001</v>
      </c>
      <c r="AM40" s="14">
        <v>1.18E-2</v>
      </c>
      <c r="AN40" s="14">
        <v>4.2411000000000003</v>
      </c>
      <c r="AO40" s="14">
        <v>0.1804</v>
      </c>
      <c r="AP40" s="14">
        <v>0.31790000000000002</v>
      </c>
      <c r="AQ40" s="14">
        <v>1.35E-2</v>
      </c>
      <c r="AR40" s="14">
        <v>13.7712</v>
      </c>
      <c r="AS40" s="14">
        <v>0.70579999999999998</v>
      </c>
      <c r="AT40" s="14">
        <v>0.22359999999999999</v>
      </c>
      <c r="AU40" s="14">
        <v>1.15E-2</v>
      </c>
      <c r="AV40" s="14">
        <v>33.733400000000003</v>
      </c>
      <c r="AW40" s="14">
        <v>1.1544000000000001</v>
      </c>
      <c r="AX40" s="14">
        <v>0.39169999999999999</v>
      </c>
      <c r="AY40" s="14">
        <v>1.34E-2</v>
      </c>
      <c r="AZ40" s="14">
        <v>0.10400225479143176</v>
      </c>
      <c r="BA40" s="14">
        <v>1.7517889087656531</v>
      </c>
      <c r="BB40" s="14">
        <v>0.27320006500893873</v>
      </c>
      <c r="BC40" s="15"/>
      <c r="BD40" s="28"/>
    </row>
    <row r="41" spans="2:64" ht="13.5" customHeight="1" x14ac:dyDescent="0.2">
      <c r="B41" s="12">
        <v>163</v>
      </c>
      <c r="C41" s="12">
        <v>9.4030000000000005</v>
      </c>
      <c r="D41" s="12">
        <v>163.39178999999999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30.5</v>
      </c>
      <c r="Q41" s="12">
        <v>0.75</v>
      </c>
      <c r="R41" s="12">
        <v>3.61</v>
      </c>
      <c r="S41" s="12">
        <v>41.32</v>
      </c>
      <c r="T41" s="12">
        <v>91.71</v>
      </c>
      <c r="U41" s="12">
        <v>2</v>
      </c>
      <c r="V41" s="12">
        <v>0</v>
      </c>
      <c r="W41" s="12">
        <v>2</v>
      </c>
      <c r="X41" s="12">
        <v>0</v>
      </c>
      <c r="Y41" s="12">
        <v>0</v>
      </c>
      <c r="Z41" s="12">
        <v>2</v>
      </c>
      <c r="AA41" s="12">
        <v>135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7.7088000000000001</v>
      </c>
      <c r="AK41" s="12">
        <v>0.57369999999999999</v>
      </c>
      <c r="AL41" s="14">
        <v>0.2374</v>
      </c>
      <c r="AM41" s="14">
        <v>1.77E-2</v>
      </c>
      <c r="AN41" s="14">
        <v>4.3653000000000004</v>
      </c>
      <c r="AO41" s="14">
        <v>0.154</v>
      </c>
      <c r="AP41" s="14">
        <v>0.3266</v>
      </c>
      <c r="AQ41" s="14">
        <v>1.15E-2</v>
      </c>
      <c r="AR41" s="14">
        <v>14.8614</v>
      </c>
      <c r="AS41" s="14">
        <v>0.98070000000000002</v>
      </c>
      <c r="AT41" s="14">
        <v>0.24079999999999999</v>
      </c>
      <c r="AU41" s="14">
        <v>1.5900000000000001E-2</v>
      </c>
      <c r="AV41" s="14">
        <v>35.0792</v>
      </c>
      <c r="AW41" s="14">
        <v>0.7571</v>
      </c>
      <c r="AX41" s="14">
        <v>0.40660000000000002</v>
      </c>
      <c r="AY41" s="14">
        <v>8.8000000000000005E-3</v>
      </c>
      <c r="AZ41" s="14">
        <v>0.10911074740861976</v>
      </c>
      <c r="BA41" s="14">
        <v>1.6885382059800667</v>
      </c>
      <c r="BB41" s="14">
        <v>0.25610132839048505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163</v>
      </c>
      <c r="C46" s="12">
        <v>9.2420000000000009</v>
      </c>
      <c r="D46" s="12">
        <v>163.38507999999999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30.5</v>
      </c>
      <c r="Q46" s="12">
        <v>0.75</v>
      </c>
      <c r="R46" s="12">
        <v>3.61</v>
      </c>
      <c r="S46" s="12">
        <v>43.35</v>
      </c>
      <c r="T46" s="12">
        <v>90.35</v>
      </c>
      <c r="U46" s="12">
        <v>2</v>
      </c>
      <c r="V46" s="12">
        <v>0</v>
      </c>
      <c r="W46" s="12">
        <v>2</v>
      </c>
      <c r="X46" s="12">
        <v>0</v>
      </c>
      <c r="Y46" s="12">
        <v>0</v>
      </c>
      <c r="Z46" s="12">
        <v>2</v>
      </c>
      <c r="AA46" s="12">
        <v>135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5.6459999999999999</v>
      </c>
      <c r="AK46" s="12">
        <v>4.36E-2</v>
      </c>
      <c r="AL46" s="14">
        <v>0.1799</v>
      </c>
      <c r="AM46" s="14">
        <v>1.4E-3</v>
      </c>
      <c r="AN46" s="14">
        <v>2.6362000000000001</v>
      </c>
      <c r="AO46" s="14">
        <v>8.2000000000000007E-3</v>
      </c>
      <c r="AP46" s="14">
        <v>0.20380000000000001</v>
      </c>
      <c r="AQ46" s="14">
        <v>5.9999999999999995E-4</v>
      </c>
      <c r="AR46" s="14">
        <v>10.555</v>
      </c>
      <c r="AS46" s="14">
        <v>0.1323</v>
      </c>
      <c r="AT46" s="14">
        <v>0.17699999999999999</v>
      </c>
      <c r="AU46" s="14">
        <v>2.2000000000000001E-3</v>
      </c>
      <c r="AV46" s="14">
        <v>18.480799999999999</v>
      </c>
      <c r="AW46" s="14">
        <v>9.1499999999999998E-2</v>
      </c>
      <c r="AX46" s="14">
        <v>0.22140000000000001</v>
      </c>
      <c r="AY46" s="14">
        <v>1.1000000000000001E-3</v>
      </c>
      <c r="AZ46" s="14">
        <v>4.1392285983066802E-2</v>
      </c>
      <c r="BA46" s="14">
        <v>1.2508474576271187</v>
      </c>
      <c r="BB46" s="14">
        <v>0.11144578313253019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163</v>
      </c>
      <c r="C48" s="12">
        <v>9.2530000000000001</v>
      </c>
      <c r="D48" s="12">
        <v>163.38553999999999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30.5</v>
      </c>
      <c r="Q48" s="12">
        <v>0.75</v>
      </c>
      <c r="R48" s="12">
        <v>3.61</v>
      </c>
      <c r="S48" s="12">
        <v>43.21</v>
      </c>
      <c r="T48" s="12">
        <v>90.44</v>
      </c>
      <c r="U48" s="12">
        <v>2</v>
      </c>
      <c r="V48" s="12">
        <v>0</v>
      </c>
      <c r="W48" s="12">
        <v>2</v>
      </c>
      <c r="X48" s="12">
        <v>0</v>
      </c>
      <c r="Y48" s="12">
        <v>0</v>
      </c>
      <c r="Z48" s="12">
        <v>2</v>
      </c>
      <c r="AA48" s="12">
        <v>135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9.3673000000000002</v>
      </c>
      <c r="AK48" s="12">
        <v>0.50539999999999996</v>
      </c>
      <c r="AL48" s="14">
        <v>0.29780000000000001</v>
      </c>
      <c r="AM48" s="14">
        <v>1.61E-2</v>
      </c>
      <c r="AN48" s="14">
        <v>4.1940999999999997</v>
      </c>
      <c r="AO48" s="14">
        <v>0.2286</v>
      </c>
      <c r="AP48" s="14">
        <v>0.32350000000000001</v>
      </c>
      <c r="AQ48" s="14">
        <v>1.7600000000000001E-2</v>
      </c>
      <c r="AR48" s="14">
        <v>17.287299999999998</v>
      </c>
      <c r="AS48" s="14">
        <v>0.73260000000000003</v>
      </c>
      <c r="AT48" s="14">
        <v>0.2893</v>
      </c>
      <c r="AU48" s="14">
        <v>1.23E-2</v>
      </c>
      <c r="AV48" s="14">
        <v>29.773099999999999</v>
      </c>
      <c r="AW48" s="14">
        <v>1.3415999999999999</v>
      </c>
      <c r="AX48" s="14">
        <v>0.35580000000000001</v>
      </c>
      <c r="AY48" s="14">
        <v>1.6E-2</v>
      </c>
      <c r="AZ48" s="14">
        <v>4.7548947445900186E-2</v>
      </c>
      <c r="BA48" s="14">
        <v>1.2298651918423782</v>
      </c>
      <c r="BB48" s="14">
        <v>0.10308479305534027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163</v>
      </c>
      <c r="C50" s="12">
        <v>9.2170000000000005</v>
      </c>
      <c r="D50" s="12">
        <v>163.38404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30.5</v>
      </c>
      <c r="Q50" s="12">
        <v>0.75</v>
      </c>
      <c r="R50" s="12">
        <v>3.61</v>
      </c>
      <c r="S50" s="12">
        <v>43.66</v>
      </c>
      <c r="T50" s="12">
        <v>90.15</v>
      </c>
      <c r="U50" s="12">
        <v>2</v>
      </c>
      <c r="V50" s="12">
        <v>0</v>
      </c>
      <c r="W50" s="12">
        <v>2</v>
      </c>
      <c r="X50" s="12">
        <v>0</v>
      </c>
      <c r="Y50" s="12">
        <v>0</v>
      </c>
      <c r="Z50" s="12">
        <v>2</v>
      </c>
      <c r="AA50" s="12">
        <v>135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7.8293999999999997</v>
      </c>
      <c r="AK50" s="12">
        <v>2.81E-2</v>
      </c>
      <c r="AL50" s="14">
        <v>0.25090000000000001</v>
      </c>
      <c r="AM50" s="14">
        <v>8.9999999999999998E-4</v>
      </c>
      <c r="AN50" s="14">
        <v>3.4693999999999998</v>
      </c>
      <c r="AO50" s="14">
        <v>2.9399999999999999E-2</v>
      </c>
      <c r="AP50" s="14">
        <v>0.26960000000000001</v>
      </c>
      <c r="AQ50" s="14">
        <v>2.3E-3</v>
      </c>
      <c r="AR50" s="14">
        <v>14.674099999999999</v>
      </c>
      <c r="AS50" s="14">
        <v>0.12379999999999999</v>
      </c>
      <c r="AT50" s="14">
        <v>0.2475</v>
      </c>
      <c r="AU50" s="14">
        <v>2.0999999999999999E-3</v>
      </c>
      <c r="AV50" s="14">
        <v>25.762899999999998</v>
      </c>
      <c r="AW50" s="14">
        <v>0.2392</v>
      </c>
      <c r="AX50" s="14">
        <v>0.31019999999999998</v>
      </c>
      <c r="AY50" s="14">
        <v>2.8999999999999998E-3</v>
      </c>
      <c r="AZ50" s="14">
        <v>7.0024146257330069E-2</v>
      </c>
      <c r="BA50" s="14">
        <v>1.2533333333333332</v>
      </c>
      <c r="BB50" s="14">
        <v>0.11242603550295854</v>
      </c>
    </row>
    <row r="51" spans="2:54" ht="13.5" customHeight="1" x14ac:dyDescent="0.2">
      <c r="B51" s="12">
        <v>163</v>
      </c>
      <c r="C51" s="12">
        <v>9.0109999999999992</v>
      </c>
      <c r="D51" s="12">
        <v>163.37546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30.5</v>
      </c>
      <c r="Q51" s="12">
        <v>0.75</v>
      </c>
      <c r="R51" s="12">
        <v>3.61</v>
      </c>
      <c r="S51" s="12">
        <v>46.25</v>
      </c>
      <c r="T51" s="12">
        <v>88.49</v>
      </c>
      <c r="U51" s="12">
        <v>2</v>
      </c>
      <c r="V51" s="12">
        <v>0</v>
      </c>
      <c r="W51" s="12">
        <v>2</v>
      </c>
      <c r="X51" s="12">
        <v>0</v>
      </c>
      <c r="Y51" s="12">
        <v>0</v>
      </c>
      <c r="Z51" s="12">
        <v>2</v>
      </c>
      <c r="AA51" s="12">
        <v>135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21.4435</v>
      </c>
      <c r="AK51" s="38">
        <v>2.1499999999999998E-2</v>
      </c>
      <c r="AL51" s="38">
        <v>0.72249999999999992</v>
      </c>
      <c r="AM51" s="38">
        <v>5.0000000000000001E-4</v>
      </c>
      <c r="AN51" s="38">
        <v>8.6579999999999995</v>
      </c>
      <c r="AO51" s="38">
        <v>8.4999999999999989E-3</v>
      </c>
      <c r="AP51" s="38">
        <v>0.70950000000000002</v>
      </c>
      <c r="AQ51" s="38">
        <v>5.0000000000000001E-4</v>
      </c>
      <c r="AR51" s="38">
        <v>40.658999999999999</v>
      </c>
      <c r="AS51" s="38">
        <v>2E-3</v>
      </c>
      <c r="AT51" s="38">
        <v>0.72099999999999997</v>
      </c>
      <c r="AU51" s="38">
        <v>0</v>
      </c>
      <c r="AV51" s="38">
        <v>54.256799999999998</v>
      </c>
      <c r="AW51" s="38">
        <v>8.3199999999999996E-2</v>
      </c>
      <c r="AX51" s="38">
        <v>0.68610000000000004</v>
      </c>
      <c r="AY51" s="38">
        <v>1.1000000000000001E-3</v>
      </c>
      <c r="AZ51" s="14">
        <v>-1.6766981943250197E-2</v>
      </c>
      <c r="BA51" s="14">
        <v>23.789875173370323</v>
      </c>
      <c r="BB51" s="14">
        <v>-2.4802785871650863E-2</v>
      </c>
    </row>
    <row r="52" spans="2:54" ht="13.5" customHeight="1" x14ac:dyDescent="0.2">
      <c r="B52" s="12">
        <v>163</v>
      </c>
      <c r="C52" s="12">
        <v>8.9030000000000005</v>
      </c>
      <c r="D52" s="12">
        <v>163.37096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30.5</v>
      </c>
      <c r="Q52" s="12">
        <v>0.75</v>
      </c>
      <c r="R52" s="12">
        <v>3.61</v>
      </c>
      <c r="S52" s="12">
        <v>47.61</v>
      </c>
      <c r="T52" s="12">
        <v>87.65</v>
      </c>
      <c r="U52" s="12">
        <v>2</v>
      </c>
      <c r="V52" s="12">
        <v>0</v>
      </c>
      <c r="W52" s="12">
        <v>2</v>
      </c>
      <c r="X52" s="12">
        <v>0</v>
      </c>
      <c r="Y52" s="12">
        <v>0</v>
      </c>
      <c r="Z52" s="12">
        <v>2</v>
      </c>
      <c r="AA52" s="12">
        <v>135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28.773399999999999</v>
      </c>
      <c r="AK52" s="12">
        <v>1.6199999999999999E-2</v>
      </c>
      <c r="AL52" s="14">
        <v>0.99690000000000001</v>
      </c>
      <c r="AM52" s="14">
        <v>5.9999999999999995E-4</v>
      </c>
      <c r="AN52" s="14">
        <v>11.8139</v>
      </c>
      <c r="AO52" s="14">
        <v>1.2999999999999999E-2</v>
      </c>
      <c r="AP52" s="14">
        <v>0.99670000000000003</v>
      </c>
      <c r="AQ52" s="14">
        <v>1.1000000000000001E-3</v>
      </c>
      <c r="AR52" s="14">
        <v>54.674799999999998</v>
      </c>
      <c r="AS52" s="14">
        <v>1.7899999999999999E-2</v>
      </c>
      <c r="AT52" s="14">
        <v>0.99690000000000001</v>
      </c>
      <c r="AU52" s="14">
        <v>2.9999999999999997E-4</v>
      </c>
      <c r="AV52" s="14">
        <v>76.720799999999997</v>
      </c>
      <c r="AW52" s="14">
        <v>0.1043</v>
      </c>
      <c r="AX52" s="14">
        <v>0.99670000000000003</v>
      </c>
      <c r="AY52" s="14">
        <v>1.4E-3</v>
      </c>
      <c r="AZ52" s="38">
        <v>0.73312384861528856</v>
      </c>
      <c r="BA52" s="38">
        <v>1.4032204964627215</v>
      </c>
      <c r="BB52" s="38">
        <v>0.16778339609545526</v>
      </c>
    </row>
    <row r="53" spans="2:54" ht="13.5" customHeight="1" x14ac:dyDescent="0.2">
      <c r="B53" s="12">
        <v>163</v>
      </c>
      <c r="C53" s="12">
        <v>9.2050000000000001</v>
      </c>
      <c r="D53" s="12">
        <v>163.38354000000001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30.5</v>
      </c>
      <c r="Q53" s="12">
        <v>0.75</v>
      </c>
      <c r="R53" s="12">
        <v>3.61</v>
      </c>
      <c r="S53" s="12">
        <v>43.81</v>
      </c>
      <c r="T53" s="12">
        <v>90.05</v>
      </c>
      <c r="U53" s="12">
        <v>2</v>
      </c>
      <c r="V53" s="12">
        <v>0</v>
      </c>
      <c r="W53" s="12">
        <v>2</v>
      </c>
      <c r="X53" s="12">
        <v>0</v>
      </c>
      <c r="Y53" s="12">
        <v>0</v>
      </c>
      <c r="Z53" s="12">
        <v>2</v>
      </c>
      <c r="AA53" s="12">
        <v>135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31.301600000000001</v>
      </c>
      <c r="AK53" s="12">
        <v>2.7900000000000001E-2</v>
      </c>
      <c r="AL53" s="14">
        <v>1.0056</v>
      </c>
      <c r="AM53" s="14">
        <v>8.9999999999999998E-4</v>
      </c>
      <c r="AN53" s="14">
        <v>12.905200000000001</v>
      </c>
      <c r="AO53" s="14">
        <v>1.34E-2</v>
      </c>
      <c r="AP53" s="14">
        <v>1.0054000000000001</v>
      </c>
      <c r="AQ53" s="14">
        <v>1E-3</v>
      </c>
      <c r="AR53" s="14">
        <v>59.4666</v>
      </c>
      <c r="AS53" s="14">
        <v>0.04</v>
      </c>
      <c r="AT53" s="14">
        <v>1.0056</v>
      </c>
      <c r="AU53" s="14">
        <v>6.9999999999999999E-4</v>
      </c>
      <c r="AV53" s="14">
        <v>83.285300000000007</v>
      </c>
      <c r="AW53" s="14">
        <v>8.6900000000000005E-2</v>
      </c>
      <c r="AX53" s="14">
        <v>1.0054000000000001</v>
      </c>
      <c r="AY53" s="14">
        <v>1.1000000000000001E-3</v>
      </c>
      <c r="AZ53" s="38">
        <v>0.7316741258232361</v>
      </c>
      <c r="BA53" s="38">
        <v>1.4005391261649398</v>
      </c>
      <c r="BB53" s="38">
        <v>0.16685382121008552</v>
      </c>
    </row>
    <row r="54" spans="2:54" ht="13.5" customHeight="1" x14ac:dyDescent="0.2">
      <c r="B54" s="12">
        <v>163</v>
      </c>
      <c r="C54" s="12">
        <v>9.4320000000000004</v>
      </c>
      <c r="D54" s="12">
        <v>163.393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30.5</v>
      </c>
      <c r="Q54" s="12">
        <v>0.75</v>
      </c>
      <c r="R54" s="12">
        <v>3.61</v>
      </c>
      <c r="S54" s="12">
        <v>40.96</v>
      </c>
      <c r="T54" s="12">
        <v>91.96</v>
      </c>
      <c r="U54" s="12">
        <v>2</v>
      </c>
      <c r="V54" s="12">
        <v>0</v>
      </c>
      <c r="W54" s="12">
        <v>2</v>
      </c>
      <c r="X54" s="12">
        <v>0</v>
      </c>
      <c r="Y54" s="12">
        <v>0</v>
      </c>
      <c r="Z54" s="12">
        <v>2</v>
      </c>
      <c r="AA54" s="12">
        <v>135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33.055599999999998</v>
      </c>
      <c r="AK54" s="12">
        <v>2.7799999999999998E-2</v>
      </c>
      <c r="AL54" s="14">
        <v>1.0117</v>
      </c>
      <c r="AM54" s="14">
        <v>8.9999999999999998E-4</v>
      </c>
      <c r="AN54" s="14">
        <v>13.597799999999999</v>
      </c>
      <c r="AO54" s="14">
        <v>1.3299999999999999E-2</v>
      </c>
      <c r="AP54" s="14">
        <v>1.0116000000000001</v>
      </c>
      <c r="AQ54" s="14">
        <v>1E-3</v>
      </c>
      <c r="AR54" s="14">
        <v>62.808</v>
      </c>
      <c r="AS54" s="14">
        <v>5.96E-2</v>
      </c>
      <c r="AT54" s="14">
        <v>1.0117</v>
      </c>
      <c r="AU54" s="14">
        <v>1E-3</v>
      </c>
      <c r="AV54" s="14">
        <v>87.788499999999999</v>
      </c>
      <c r="AW54" s="14">
        <v>0.1583</v>
      </c>
      <c r="AX54" s="14">
        <v>1.0116000000000001</v>
      </c>
      <c r="AY54" s="14">
        <v>1.8E-3</v>
      </c>
      <c r="AZ54" s="38">
        <v>0.73176257541699408</v>
      </c>
      <c r="BA54" s="38">
        <v>1.3977279964335754</v>
      </c>
      <c r="BB54" s="38">
        <v>0.16587702901461854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564F-3210-475A-A537-01EAED9B625C}">
  <sheetPr codeName="Sheet18"/>
  <dimension ref="A1:BT54"/>
  <sheetViews>
    <sheetView workbookViewId="0">
      <selection activeCell="D43" sqref="D43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165</v>
      </c>
      <c r="C10" s="12">
        <v>8.9640000000000004</v>
      </c>
      <c r="D10" s="12">
        <v>165.37350000000001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32.5</v>
      </c>
      <c r="Q10" s="12">
        <v>0.9</v>
      </c>
      <c r="R10" s="12">
        <v>3.99</v>
      </c>
      <c r="S10" s="12">
        <v>46.88</v>
      </c>
      <c r="T10" s="12">
        <v>87.93</v>
      </c>
      <c r="U10" s="12">
        <v>2</v>
      </c>
      <c r="V10" s="12">
        <v>0</v>
      </c>
      <c r="W10" s="12">
        <v>1</v>
      </c>
      <c r="X10" s="12">
        <v>0</v>
      </c>
      <c r="Y10" s="12">
        <v>0</v>
      </c>
      <c r="Z10" s="12">
        <v>1</v>
      </c>
      <c r="AA10" s="12">
        <v>225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6.1974999999999998</v>
      </c>
      <c r="AK10" s="12">
        <v>0.42530000000000001</v>
      </c>
      <c r="AL10" s="14">
        <v>0.21190000000000001</v>
      </c>
      <c r="AM10" s="14">
        <v>1.4500000000000001E-2</v>
      </c>
      <c r="AN10" s="14">
        <v>3.5249000000000001</v>
      </c>
      <c r="AO10" s="14">
        <v>0</v>
      </c>
      <c r="AP10" s="14">
        <v>0.30769999999999997</v>
      </c>
      <c r="AQ10" s="14">
        <v>0</v>
      </c>
      <c r="AR10" s="14">
        <v>11.6546</v>
      </c>
      <c r="AS10" s="14">
        <v>1.2726</v>
      </c>
      <c r="AT10" s="14">
        <v>0.21129999999999999</v>
      </c>
      <c r="AU10" s="14">
        <v>2.3099999999999999E-2</v>
      </c>
      <c r="AV10" s="14">
        <v>31.025300000000001</v>
      </c>
      <c r="AW10" s="14">
        <v>1.0149999999999999</v>
      </c>
      <c r="AX10" s="14">
        <v>0.40920000000000001</v>
      </c>
      <c r="AY10" s="14">
        <v>1.34E-2</v>
      </c>
      <c r="AZ10" s="14">
        <v>0.14158181057330177</v>
      </c>
      <c r="BA10" s="14">
        <v>1.9365830572645528</v>
      </c>
      <c r="BB10" s="14">
        <v>0.31893634165995166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0.19255000000000003</v>
      </c>
      <c r="BH10" s="16">
        <f>DSTDEV(PlotSort,"PhxRed",$BG$35:$BG$38)/SQRT($BF10)</f>
        <v>5.1870859078150533E-3</v>
      </c>
      <c r="BI10" s="16">
        <f>DAVERAGE(PlotSort,"PhxRedEdge",$BG$35:$BG$38)</f>
        <v>0.29717187499999997</v>
      </c>
      <c r="BJ10" s="16">
        <f>DSTDEV(PlotSort,"PhxRedEdge",$BG$35:$BG$38)/SQRT($BF10)</f>
        <v>2.7691439691956451E-3</v>
      </c>
      <c r="BK10" s="16">
        <f>DAVERAGE(PlotSort,"TMRed",$BG$35:$BG$38)</f>
        <v>0.19582812499999999</v>
      </c>
      <c r="BL10" s="16">
        <f>DSTDEV(PlotSort,"TMRed",$BG$35:$BG$38)/SQRT($BF10)</f>
        <v>4.9211292566688786E-3</v>
      </c>
      <c r="BM10" s="16">
        <f>DAVERAGE(PlotSort,"TMNIR",$BG$35:$BG$38)</f>
        <v>0.40812187500000002</v>
      </c>
      <c r="BN10" s="16">
        <f>DSTDEV(PlotSort,"TMNIR",$BG$35:$BG$38)/SQRT($BF10)</f>
        <v>2.7498443565436657E-3</v>
      </c>
      <c r="BO10" s="16">
        <f>DAVERAGE(PlotSort,"NRR",$BG$35:$BG$38)</f>
        <v>0.15747146914963922</v>
      </c>
      <c r="BP10" s="16">
        <f>DSTDEV(PlotSort,"NRR",$BG$35:$BG$38)/SQRT($BF10)</f>
        <v>5.7839725610997934E-3</v>
      </c>
      <c r="BQ10" s="16">
        <f>DAVERAGE(PlotSort,"rvi",$BG$35:$BG$38)</f>
        <v>2.1420103610954744</v>
      </c>
      <c r="BR10" s="16">
        <f>DSTDEV(PlotSort,"rvi",$BG$35:$BG$38)/SQRT($BF10)</f>
        <v>6.8520578738411983E-2</v>
      </c>
      <c r="BS10" s="17">
        <f>DAVERAGE(PlotSort,"ndvi",$BG$35:$BG$38)</f>
        <v>0.3536918890273531</v>
      </c>
      <c r="BT10" s="16">
        <f>DSTDEV(PlotSort,"ndvi",$BG$35:$BG$38)/SQRT($BF10)</f>
        <v>1.2994574685528627E-2</v>
      </c>
    </row>
    <row r="11" spans="1:72" ht="13.5" customHeight="1" x14ac:dyDescent="0.2">
      <c r="B11" s="12">
        <v>165</v>
      </c>
      <c r="C11" s="12">
        <v>8.9559999999999995</v>
      </c>
      <c r="D11" s="12">
        <v>165.37316999999999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32.5</v>
      </c>
      <c r="Q11" s="12">
        <v>0.9</v>
      </c>
      <c r="R11" s="12">
        <v>3.99</v>
      </c>
      <c r="S11" s="12">
        <v>46.98</v>
      </c>
      <c r="T11" s="12">
        <v>87.87</v>
      </c>
      <c r="U11" s="12">
        <v>2</v>
      </c>
      <c r="V11" s="12">
        <v>0</v>
      </c>
      <c r="W11" s="12">
        <v>1</v>
      </c>
      <c r="X11" s="12">
        <v>0</v>
      </c>
      <c r="Y11" s="12">
        <v>0</v>
      </c>
      <c r="Z11" s="12">
        <v>1</v>
      </c>
      <c r="AA11" s="12">
        <v>225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6.1519000000000004</v>
      </c>
      <c r="AK11" s="12">
        <v>0.18659999999999999</v>
      </c>
      <c r="AL11" s="14">
        <v>0.2107</v>
      </c>
      <c r="AM11" s="14">
        <v>6.4000000000000003E-3</v>
      </c>
      <c r="AN11" s="14">
        <v>3.4910999999999999</v>
      </c>
      <c r="AO11" s="14">
        <v>0.21709999999999999</v>
      </c>
      <c r="AP11" s="14">
        <v>0.30530000000000002</v>
      </c>
      <c r="AQ11" s="14">
        <v>1.9E-2</v>
      </c>
      <c r="AR11" s="14">
        <v>11.581799999999999</v>
      </c>
      <c r="AS11" s="14">
        <v>0.65169999999999995</v>
      </c>
      <c r="AT11" s="14">
        <v>0.2104</v>
      </c>
      <c r="AU11" s="14">
        <v>1.18E-2</v>
      </c>
      <c r="AV11" s="14">
        <v>31.437100000000001</v>
      </c>
      <c r="AW11" s="14">
        <v>1.2687999999999999</v>
      </c>
      <c r="AX11" s="14">
        <v>0.41549999999999998</v>
      </c>
      <c r="AY11" s="14">
        <v>1.6799999999999999E-2</v>
      </c>
      <c r="AZ11" s="14">
        <v>0.15288568257491672</v>
      </c>
      <c r="BA11" s="14">
        <v>1.9748098859315588</v>
      </c>
      <c r="BB11" s="14">
        <v>0.32768812909410444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0.19183749999999999</v>
      </c>
      <c r="BH11" s="16">
        <f>DSTDEV(PlotSort,"PhxRed",$BG$31:$BG$32)/SQRT($BF11)</f>
        <v>6.5147261070593121E-3</v>
      </c>
      <c r="BI11" s="16">
        <f>DAVERAGE(PlotSort,"PhxRedEdge",$BG$31:$BG$32)</f>
        <v>0.29645625000000003</v>
      </c>
      <c r="BJ11" s="16">
        <f>DSTDEV(PlotSort,"PhxRedEdge",$BG$31:$BG$32)/SQRT($BF11)</f>
        <v>3.1003759012685301E-3</v>
      </c>
      <c r="BK11" s="16">
        <f>DAVERAGE(PlotSort,"TMRed",$BG$31:$BG$32)</f>
        <v>0.19469999999999996</v>
      </c>
      <c r="BL11" s="16">
        <f>DSTDEV(PlotSort,"TMRed",$BG$31:$BG$32)/SQRT($BF11)</f>
        <v>6.0728562747140872E-3</v>
      </c>
      <c r="BM11" s="16">
        <f>DAVERAGE(PlotSort,"TMNIR",$BG$31:$BG$32)</f>
        <v>0.40711874999999997</v>
      </c>
      <c r="BN11" s="16">
        <f>DSTDEV(PlotSort,"TMNIR",$BG$31:$BG$32)/SQRT($BF11)</f>
        <v>4.0868612523345246E-3</v>
      </c>
      <c r="BO11" s="16">
        <f>DAVERAGE(PlotSort,"NRR",$BG$31:$BG$32)</f>
        <v>0.15720582538306427</v>
      </c>
      <c r="BP11" s="16">
        <f>DSTDEV(PlotSort,"NRR",$BG$31:$BG$32)/SQRT($BF11)</f>
        <v>7.1094361879314458E-3</v>
      </c>
      <c r="BQ11" s="16">
        <f>DAVERAGE(PlotSort,"rvi",$BG$31:$BG$32)</f>
        <v>2.1270540029377512</v>
      </c>
      <c r="BR11" s="16">
        <f>DSTDEV(PlotSort,"rvi",$BG$31:$BG$32)/SQRT($BF11)</f>
        <v>8.0622666989469974E-2</v>
      </c>
      <c r="BS11" s="17">
        <f>DAVERAGE(PlotSort,"ndvi",$BG$31:$BG$32)</f>
        <v>0.35422485440347085</v>
      </c>
      <c r="BT11" s="16">
        <f>DSTDEV(PlotSort,"ndvi",$BG$31:$BG$32)/SQRT($BF11)</f>
        <v>1.615974892429849E-2</v>
      </c>
    </row>
    <row r="12" spans="1:72" ht="13.5" customHeight="1" x14ac:dyDescent="0.2">
      <c r="B12" s="12">
        <v>165</v>
      </c>
      <c r="C12" s="12">
        <v>8.9480000000000004</v>
      </c>
      <c r="D12" s="12">
        <v>165.37282999999999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32.5</v>
      </c>
      <c r="Q12" s="12">
        <v>0.9</v>
      </c>
      <c r="R12" s="12">
        <v>3.99</v>
      </c>
      <c r="S12" s="12">
        <v>47.08</v>
      </c>
      <c r="T12" s="12">
        <v>87.81</v>
      </c>
      <c r="U12" s="12">
        <v>2</v>
      </c>
      <c r="V12" s="12">
        <v>0</v>
      </c>
      <c r="W12" s="12">
        <v>1</v>
      </c>
      <c r="X12" s="12">
        <v>0</v>
      </c>
      <c r="Y12" s="12">
        <v>0</v>
      </c>
      <c r="Z12" s="12">
        <v>1</v>
      </c>
      <c r="AA12" s="12">
        <v>225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4.3674999999999997</v>
      </c>
      <c r="AK12" s="12">
        <v>1.9699999999999999E-2</v>
      </c>
      <c r="AL12" s="14">
        <v>0.14979999999999999</v>
      </c>
      <c r="AM12" s="14">
        <v>6.9999999999999999E-4</v>
      </c>
      <c r="AN12" s="14">
        <v>3.2705000000000002</v>
      </c>
      <c r="AO12" s="14">
        <v>0.1651</v>
      </c>
      <c r="AP12" s="14">
        <v>0.28660000000000002</v>
      </c>
      <c r="AQ12" s="14">
        <v>1.4500000000000001E-2</v>
      </c>
      <c r="AR12" s="14">
        <v>8.4291</v>
      </c>
      <c r="AS12" s="14">
        <v>0.1676</v>
      </c>
      <c r="AT12" s="14">
        <v>0.15340000000000001</v>
      </c>
      <c r="AU12" s="14">
        <v>3.0999999999999999E-3</v>
      </c>
      <c r="AV12" s="14">
        <v>33.119799999999998</v>
      </c>
      <c r="AW12" s="14">
        <v>3.0680000000000001</v>
      </c>
      <c r="AX12" s="14">
        <v>0.43859999999999999</v>
      </c>
      <c r="AY12" s="14">
        <v>4.0599999999999997E-2</v>
      </c>
      <c r="AZ12" s="14">
        <v>0.20959735245449526</v>
      </c>
      <c r="BA12" s="14">
        <v>2.8591916558018249</v>
      </c>
      <c r="BB12" s="14">
        <v>0.48175675675675678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0.1932625</v>
      </c>
      <c r="BH12" s="16">
        <f>DSTDEV(PlotSort,"PhxRed",$BH$31:$BH$32)/SQRT($BF12)</f>
        <v>9.0886140995203295E-3</v>
      </c>
      <c r="BI12" s="16">
        <f>DAVERAGE(PlotSort,"PhxRedEdge",$BH$31:$BH$32)</f>
        <v>0.29788749999999997</v>
      </c>
      <c r="BJ12" s="16">
        <f>DSTDEV(PlotSort,"PhxRedEdge",$BH$31:$BH$32)/SQRT($BF12)</f>
        <v>5.0966972557399031E-3</v>
      </c>
      <c r="BK12" s="16">
        <f>DAVERAGE(PlotSort,"TMRed",$BH$31:$BH$32)</f>
        <v>0.19695625</v>
      </c>
      <c r="BL12" s="16">
        <f>DSTDEV(PlotSort,"TMRed",$BH$31:$BH$32)/SQRT($BF12)</f>
        <v>8.6926500023007686E-3</v>
      </c>
      <c r="BM12" s="16">
        <f>DAVERAGE(PlotSort,"TMNIR",$BH$31:$BH$32)</f>
        <v>0.40912500000000002</v>
      </c>
      <c r="BN12" s="16">
        <f>DSTDEV(PlotSort,"TMNIR",$BH$31:$BH$32)/SQRT($BF12)</f>
        <v>4.2807758253226328E-3</v>
      </c>
      <c r="BO12" s="16">
        <f>DAVERAGE(PlotSort,"NRR",$BH$31:$BH$32)</f>
        <v>0.15773711291621414</v>
      </c>
      <c r="BP12" s="16">
        <f>DSTDEV(PlotSort,"NRR",$BH$31:$BH$32)/SQRT($BF12)</f>
        <v>1.0247398823137235E-2</v>
      </c>
      <c r="BQ12" s="16">
        <f>DAVERAGE(PlotSort,"rvi",$BH$31:$BH$32)</f>
        <v>2.1569667192531967</v>
      </c>
      <c r="BR12" s="16">
        <f>DSTDEV(PlotSort,"rvi",$BH$31:$BH$32)/SQRT($BF12)</f>
        <v>0.12370219899191161</v>
      </c>
      <c r="BS12" s="17">
        <f>DAVERAGE(PlotSort,"ndvi",$BH$31:$BH$32)</f>
        <v>0.35315892365123547</v>
      </c>
      <c r="BT12" s="16">
        <f>DSTDEV(PlotSort,"ndvi",$BH$31:$BH$32)/SQRT($BF12)</f>
        <v>2.2891458176359826E-2</v>
      </c>
    </row>
    <row r="13" spans="1:72" ht="13.5" customHeight="1" x14ac:dyDescent="0.2">
      <c r="B13" s="12">
        <v>165</v>
      </c>
      <c r="C13" s="12">
        <v>8.9410000000000007</v>
      </c>
      <c r="D13" s="12">
        <v>165.37253999999999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32.5</v>
      </c>
      <c r="Q13" s="12">
        <v>0.9</v>
      </c>
      <c r="R13" s="12">
        <v>3.99</v>
      </c>
      <c r="S13" s="12">
        <v>47.17</v>
      </c>
      <c r="T13" s="12">
        <v>87.75</v>
      </c>
      <c r="U13" s="12">
        <v>2</v>
      </c>
      <c r="V13" s="12">
        <v>0</v>
      </c>
      <c r="W13" s="12">
        <v>1</v>
      </c>
      <c r="X13" s="12">
        <v>0</v>
      </c>
      <c r="Y13" s="12">
        <v>0</v>
      </c>
      <c r="Z13" s="12">
        <v>1</v>
      </c>
      <c r="AA13" s="12">
        <v>225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5.5835999999999997</v>
      </c>
      <c r="AK13" s="12">
        <v>0.2737</v>
      </c>
      <c r="AL13" s="14">
        <v>0.19189999999999999</v>
      </c>
      <c r="AM13" s="14">
        <v>9.4000000000000004E-3</v>
      </c>
      <c r="AN13" s="14">
        <v>3.3191999999999999</v>
      </c>
      <c r="AO13" s="14">
        <v>0.2989</v>
      </c>
      <c r="AP13" s="14">
        <v>0.2913</v>
      </c>
      <c r="AQ13" s="14">
        <v>2.6200000000000001E-2</v>
      </c>
      <c r="AR13" s="14">
        <v>10.886699999999999</v>
      </c>
      <c r="AS13" s="14">
        <v>0.35449999999999998</v>
      </c>
      <c r="AT13" s="14">
        <v>0.19850000000000001</v>
      </c>
      <c r="AU13" s="14">
        <v>6.4999999999999997E-3</v>
      </c>
      <c r="AV13" s="14">
        <v>30.9192</v>
      </c>
      <c r="AW13" s="14">
        <v>2.8226</v>
      </c>
      <c r="AX13" s="14">
        <v>0.41020000000000001</v>
      </c>
      <c r="AY13" s="14">
        <v>3.7400000000000003E-2</v>
      </c>
      <c r="AZ13" s="14">
        <v>0.16949394155381325</v>
      </c>
      <c r="BA13" s="14">
        <v>2.0664987405541559</v>
      </c>
      <c r="BB13" s="14">
        <v>0.34779037292590764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0.229325</v>
      </c>
      <c r="BH13" s="16">
        <f>DSTDEV(PlotSort,"PhxRed",$BJ$35:$BJ$36)/SQRT($BF13)</f>
        <v>5.0053453570015668E-3</v>
      </c>
      <c r="BI13" s="16">
        <f>DAVERAGE(PlotSort,"PhxRedEdge",$BJ$35:$BJ$36)</f>
        <v>0.31453749999999997</v>
      </c>
      <c r="BJ13" s="16">
        <f>DSTDEV(PlotSort,"PhxRedEdge",$BJ$35:$BJ$36)/SQRT($BF13)</f>
        <v>3.7248651701389515E-3</v>
      </c>
      <c r="BK13" s="16">
        <f>DAVERAGE(PlotSort,"TMRed",$BJ$35:$BJ$36)</f>
        <v>0.23042500000000002</v>
      </c>
      <c r="BL13" s="16">
        <f>DSTDEV(PlotSort,"TMRed",$BJ$35:$BJ$36)/SQRT($BF13)</f>
        <v>5.1402386687223554E-3</v>
      </c>
      <c r="BM13" s="16">
        <f>DAVERAGE(PlotSort,"TMNIR",$BJ$35:$BJ$36)</f>
        <v>0.39660000000000006</v>
      </c>
      <c r="BN13" s="16">
        <f>DSTDEV(PlotSort,"TMNIR",$BJ$35:$BJ$36)/SQRT($BF13)</f>
        <v>4.6074473874990083E-3</v>
      </c>
      <c r="BO13" s="16">
        <f>DAVERAGE(PlotSort,"NRR",$BJ$35:$BJ$36)</f>
        <v>0.11537829494873343</v>
      </c>
      <c r="BP13" s="16">
        <f>DSTDEV(PlotSort,"NRR",$BJ$35:$BJ$36)/SQRT($BF13)</f>
        <v>4.9955208240362228E-3</v>
      </c>
      <c r="BQ13" s="16">
        <f>DAVERAGE(PlotSort,"rvi",$BJ$35:$BJ$36)</f>
        <v>1.7286770834051133</v>
      </c>
      <c r="BR13" s="16">
        <f>DSTDEV(PlotSort,"rvi",$BJ$35:$BJ$36)/SQRT($BF13)</f>
        <v>5.1039032406155843E-2</v>
      </c>
      <c r="BS13" s="17">
        <f>DAVERAGE(PlotSort,"ndvi",$BJ$35:$BJ$36)</f>
        <v>0.26523108456321165</v>
      </c>
      <c r="BT13" s="16">
        <f>DSTDEV(PlotSort,"ndvi",$BJ$35:$BJ$36)/SQRT($BF13)</f>
        <v>1.3862683754663587E-2</v>
      </c>
    </row>
    <row r="14" spans="1:72" ht="13.5" customHeight="1" x14ac:dyDescent="0.2">
      <c r="B14" s="12">
        <v>165</v>
      </c>
      <c r="C14" s="12">
        <v>8.9329999999999998</v>
      </c>
      <c r="D14" s="12">
        <v>165.37221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32.5</v>
      </c>
      <c r="Q14" s="12">
        <v>0.9</v>
      </c>
      <c r="R14" s="12">
        <v>3.99</v>
      </c>
      <c r="S14" s="12">
        <v>47.27</v>
      </c>
      <c r="T14" s="12">
        <v>87.69</v>
      </c>
      <c r="U14" s="12">
        <v>2</v>
      </c>
      <c r="V14" s="12">
        <v>0</v>
      </c>
      <c r="W14" s="12">
        <v>1</v>
      </c>
      <c r="X14" s="12">
        <v>0</v>
      </c>
      <c r="Y14" s="12">
        <v>0</v>
      </c>
      <c r="Z14" s="12">
        <v>1</v>
      </c>
      <c r="AA14" s="12">
        <v>225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4.6939000000000002</v>
      </c>
      <c r="AK14" s="12">
        <v>0.2039</v>
      </c>
      <c r="AL14" s="14">
        <v>0.16159999999999999</v>
      </c>
      <c r="AM14" s="14">
        <v>7.0000000000000001E-3</v>
      </c>
      <c r="AN14" s="14">
        <v>3.2240000000000002</v>
      </c>
      <c r="AO14" s="14">
        <v>0.2054</v>
      </c>
      <c r="AP14" s="14">
        <v>0.28349999999999997</v>
      </c>
      <c r="AQ14" s="14">
        <v>1.8100000000000002E-2</v>
      </c>
      <c r="AR14" s="14">
        <v>9.0325000000000006</v>
      </c>
      <c r="AS14" s="14">
        <v>0.1033</v>
      </c>
      <c r="AT14" s="14">
        <v>0.16500000000000001</v>
      </c>
      <c r="AU14" s="14">
        <v>1.9E-3</v>
      </c>
      <c r="AV14" s="14">
        <v>31.345600000000001</v>
      </c>
      <c r="AW14" s="14">
        <v>1.3436999999999999</v>
      </c>
      <c r="AX14" s="14">
        <v>0.4168</v>
      </c>
      <c r="AY14" s="14">
        <v>1.7899999999999999E-2</v>
      </c>
      <c r="AZ14" s="14">
        <v>0.19034699414536632</v>
      </c>
      <c r="BA14" s="14">
        <v>2.5260606060606059</v>
      </c>
      <c r="BB14" s="14">
        <v>0.43279477483671369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0.19361249999999999</v>
      </c>
      <c r="BH14" s="16">
        <f>DSTDEV(PlotSort,"PhxRed",$BK$35:$BK$36)/SQRT($BF14)</f>
        <v>3.277121450297502E-3</v>
      </c>
      <c r="BI14" s="16">
        <f>DAVERAGE(PlotSort,"PhxRedEdge",$BK$35:$BK$36)</f>
        <v>0.29565000000000002</v>
      </c>
      <c r="BJ14" s="16">
        <f>DSTDEV(PlotSort,"PhxRedEdge",$BK$35:$BK$36)/SQRT($BF14)</f>
        <v>3.0947051555842921E-3</v>
      </c>
      <c r="BK14" s="16">
        <f>DAVERAGE(PlotSort,"TMRed",$BK$35:$BK$36)</f>
        <v>0.1970625</v>
      </c>
      <c r="BL14" s="16">
        <f>DSTDEV(PlotSort,"TMRed",$BK$35:$BK$36)/SQRT($BF14)</f>
        <v>2.9737952742805492E-3</v>
      </c>
      <c r="BM14" s="16">
        <f>DAVERAGE(PlotSort,"TMNIR",$BK$35:$BK$36)</f>
        <v>0.40421875000000002</v>
      </c>
      <c r="BN14" s="16">
        <f>DSTDEV(PlotSort,"TMNIR",$BK$35:$BK$36)/SQRT($BF14)</f>
        <v>2.7894350533157553E-3</v>
      </c>
      <c r="BO14" s="16">
        <f>DAVERAGE(PlotSort,"NRR",$BK$35:$BK$36)</f>
        <v>0.15539382430530488</v>
      </c>
      <c r="BP14" s="16">
        <f>DSTDEV(PlotSort,"NRR",$BK$35:$BK$36)/SQRT($BF14)</f>
        <v>2.6759976353373134E-3</v>
      </c>
      <c r="BQ14" s="16">
        <f>DAVERAGE(PlotSort,"rvi",$BK$35:$BK$36)</f>
        <v>2.0581044967644893</v>
      </c>
      <c r="BR14" s="16">
        <f>DSTDEV(PlotSort,"rvi",$BK$35:$BK$36)/SQRT($BF14)</f>
        <v>2.7010813414922508E-2</v>
      </c>
      <c r="BS14" s="17">
        <f>DAVERAGE(PlotSort,"ndvi",$BK$35:$BK$36)</f>
        <v>0.34507334189393868</v>
      </c>
      <c r="BT14" s="16">
        <f>DSTDEV(PlotSort,"ndvi",$BK$35:$BK$36)/SQRT($BF14)</f>
        <v>5.6042359824398941E-3</v>
      </c>
    </row>
    <row r="15" spans="1:72" ht="13.5" customHeight="1" x14ac:dyDescent="0.2">
      <c r="B15" s="12">
        <v>165</v>
      </c>
      <c r="C15" s="12">
        <v>8.9260000000000002</v>
      </c>
      <c r="D15" s="12">
        <v>165.37191999999999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32.5</v>
      </c>
      <c r="Q15" s="12">
        <v>0.9</v>
      </c>
      <c r="R15" s="12">
        <v>3.99</v>
      </c>
      <c r="S15" s="12">
        <v>47.36</v>
      </c>
      <c r="T15" s="12">
        <v>87.64</v>
      </c>
      <c r="U15" s="12">
        <v>2</v>
      </c>
      <c r="V15" s="12">
        <v>0</v>
      </c>
      <c r="W15" s="12">
        <v>1</v>
      </c>
      <c r="X15" s="12">
        <v>0</v>
      </c>
      <c r="Y15" s="12">
        <v>0</v>
      </c>
      <c r="Z15" s="12">
        <v>1</v>
      </c>
      <c r="AA15" s="12">
        <v>225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5.8144999999999998</v>
      </c>
      <c r="AK15" s="12">
        <v>0.20519999999999999</v>
      </c>
      <c r="AL15" s="14">
        <v>0.20050000000000001</v>
      </c>
      <c r="AM15" s="14">
        <v>7.1000000000000004E-3</v>
      </c>
      <c r="AN15" s="14">
        <v>3.4062999999999999</v>
      </c>
      <c r="AO15" s="14">
        <v>4.6199999999999998E-2</v>
      </c>
      <c r="AP15" s="14">
        <v>0.3</v>
      </c>
      <c r="AQ15" s="14">
        <v>4.1000000000000003E-3</v>
      </c>
      <c r="AR15" s="14">
        <v>11.423999999999999</v>
      </c>
      <c r="AS15" s="14">
        <v>0.45190000000000002</v>
      </c>
      <c r="AT15" s="14">
        <v>0.20899999999999999</v>
      </c>
      <c r="AU15" s="14">
        <v>8.3000000000000001E-3</v>
      </c>
      <c r="AV15" s="14">
        <v>30.580200000000001</v>
      </c>
      <c r="AW15" s="14">
        <v>0.87780000000000002</v>
      </c>
      <c r="AX15" s="14">
        <v>0.4073</v>
      </c>
      <c r="AY15" s="14">
        <v>1.17E-2</v>
      </c>
      <c r="AZ15" s="14">
        <v>0.15170366181252651</v>
      </c>
      <c r="BA15" s="14">
        <v>1.9488038277511963</v>
      </c>
      <c r="BB15" s="14">
        <v>0.32175888366055494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0.15365000000000001</v>
      </c>
      <c r="BH15" s="16">
        <f>DSTDEV(PlotSort,"PhxRed",$BL$35:$BL$36)/SQRT($BF15)</f>
        <v>6.6267046324484137E-3</v>
      </c>
      <c r="BI15" s="16">
        <f>DAVERAGE(PlotSort,"PhxRedEdge",$BL$35:$BL$36)</f>
        <v>0.28284999999999999</v>
      </c>
      <c r="BJ15" s="16">
        <f>DSTDEV(PlotSort,"PhxRedEdge",$BL$35:$BL$36)/SQRT($BF15)</f>
        <v>3.8196391003788364E-3</v>
      </c>
      <c r="BK15" s="16">
        <f>DAVERAGE(PlotSort,"TMRed",$BL$35:$BL$36)</f>
        <v>0.15876250000000003</v>
      </c>
      <c r="BL15" s="16">
        <f>DSTDEV(PlotSort,"TMRed",$BL$35:$BL$36)/SQRT($BF15)</f>
        <v>6.4132379135436301E-3</v>
      </c>
      <c r="BM15" s="16">
        <f>DAVERAGE(PlotSort,"TMNIR",$BL$35:$BL$36)</f>
        <v>0.42744999999999994</v>
      </c>
      <c r="BN15" s="16">
        <f>DSTDEV(PlotSort,"TMNIR",$BL$35:$BL$36)/SQRT($BF15)</f>
        <v>3.3309157899892917E-3</v>
      </c>
      <c r="BO15" s="16">
        <f>DAVERAGE(PlotSort,"NRR",$BL$35:$BL$36)</f>
        <v>0.20371993303921368</v>
      </c>
      <c r="BP15" s="16">
        <f>DSTDEV(PlotSort,"NRR",$BL$35:$BL$36)/SQRT($BF15)</f>
        <v>6.5929460873665607E-3</v>
      </c>
      <c r="BQ15" s="16">
        <f>DAVERAGE(PlotSort,"rvi",$BL$35:$BL$36)</f>
        <v>2.7231553674478048</v>
      </c>
      <c r="BR15" s="16">
        <f>DSTDEV(PlotSort,"rvi",$BL$35:$BL$36)/SQRT($BF15)</f>
        <v>0.11129987696674855</v>
      </c>
      <c r="BS15" s="17">
        <f>DAVERAGE(PlotSort,"ndvi",$BL$35:$BL$36)</f>
        <v>0.45938978775832356</v>
      </c>
      <c r="BT15" s="16">
        <f>DSTDEV(PlotSort,"ndvi",$BL$35:$BL$36)/SQRT($BF15)</f>
        <v>1.6418240147612614E-2</v>
      </c>
    </row>
    <row r="16" spans="1:72" ht="13.5" customHeight="1" x14ac:dyDescent="0.2">
      <c r="B16" s="12">
        <v>165</v>
      </c>
      <c r="C16" s="12">
        <v>8.9179999999999993</v>
      </c>
      <c r="D16" s="12">
        <v>165.37157999999999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32.5</v>
      </c>
      <c r="Q16" s="12">
        <v>0.9</v>
      </c>
      <c r="R16" s="12">
        <v>3.99</v>
      </c>
      <c r="S16" s="12">
        <v>47.46</v>
      </c>
      <c r="T16" s="12">
        <v>87.58</v>
      </c>
      <c r="U16" s="12">
        <v>2</v>
      </c>
      <c r="V16" s="12">
        <v>0</v>
      </c>
      <c r="W16" s="12">
        <v>1</v>
      </c>
      <c r="X16" s="12">
        <v>0</v>
      </c>
      <c r="Y16" s="12">
        <v>0</v>
      </c>
      <c r="Z16" s="12">
        <v>1</v>
      </c>
      <c r="AA16" s="12">
        <v>225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5.3465999999999996</v>
      </c>
      <c r="AK16" s="12">
        <v>8.1199999999999994E-2</v>
      </c>
      <c r="AL16" s="14">
        <v>0.1847</v>
      </c>
      <c r="AM16" s="14">
        <v>2.8E-3</v>
      </c>
      <c r="AN16" s="14">
        <v>3.3136000000000001</v>
      </c>
      <c r="AO16" s="14">
        <v>6.1000000000000004E-3</v>
      </c>
      <c r="AP16" s="14">
        <v>0.29239999999999999</v>
      </c>
      <c r="AQ16" s="14">
        <v>5.0000000000000001E-4</v>
      </c>
      <c r="AR16" s="14">
        <v>10.331099999999999</v>
      </c>
      <c r="AS16" s="14">
        <v>0.45950000000000002</v>
      </c>
      <c r="AT16" s="14">
        <v>0.18940000000000001</v>
      </c>
      <c r="AU16" s="14">
        <v>8.3999999999999995E-3</v>
      </c>
      <c r="AV16" s="14">
        <v>30.555199999999999</v>
      </c>
      <c r="AW16" s="14">
        <v>1.2272000000000001</v>
      </c>
      <c r="AX16" s="14">
        <v>0.40789999999999998</v>
      </c>
      <c r="AY16" s="14">
        <v>1.6400000000000001E-2</v>
      </c>
      <c r="AZ16" s="14">
        <v>0.16492931600742539</v>
      </c>
      <c r="BA16" s="14">
        <v>2.1536430834213305</v>
      </c>
      <c r="BB16" s="14">
        <v>0.36581282437636026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0.19671249999999998</v>
      </c>
      <c r="BH16" s="16">
        <f>DSTDEV(PlotSort,"PhxRed",$BI$31:$BI$32)/SQRT($BF16)</f>
        <v>7.7052843068896879E-3</v>
      </c>
      <c r="BI16" s="16">
        <f>DAVERAGE(PlotSort,"PhxRedEdge",$BI$31:$BI$32)</f>
        <v>0.30067500000000003</v>
      </c>
      <c r="BJ16" s="16">
        <f>DSTDEV(PlotSort,"PhxRedEdge",$BI$31:$BI$32)/SQRT($BF16)</f>
        <v>3.7383652844525501E-3</v>
      </c>
      <c r="BK16" s="16">
        <f>DAVERAGE(PlotSort,"TMRed",$BI$31:$BI$32)</f>
        <v>0.20011249999999997</v>
      </c>
      <c r="BL16" s="16">
        <f>DSTDEV(PlotSort,"TMRed",$BI$31:$BI$32)/SQRT($BF16)</f>
        <v>7.313462899566402E-3</v>
      </c>
      <c r="BM16" s="16">
        <f>DAVERAGE(PlotSort,"TMNIR",$BI$31:$BI$32)</f>
        <v>0.4095625</v>
      </c>
      <c r="BN16" s="16">
        <f>DSTDEV(PlotSort,"TMNIR",$BI$31:$BI$32)/SQRT($BF16)</f>
        <v>3.9207447740618514E-3</v>
      </c>
      <c r="BO16" s="16">
        <f>DAVERAGE(PlotSort,"NRR",$BI$31:$BI$32)</f>
        <v>0.15336518860411527</v>
      </c>
      <c r="BP16" s="16">
        <f>DSTDEV(PlotSort,"NRR",$BI$31:$BI$32)/SQRT($BF16)</f>
        <v>8.31979988634164E-3</v>
      </c>
      <c r="BQ16" s="16">
        <f>DAVERAGE(PlotSort,"rvi",$BI$31:$BI$32)</f>
        <v>2.0989301892861461</v>
      </c>
      <c r="BR16" s="16">
        <f>DSTDEV(PlotSort,"rvi",$BI$31:$BI$32)/SQRT($BF16)</f>
        <v>9.7538204834861655E-2</v>
      </c>
      <c r="BS16" s="17">
        <f>DAVERAGE(PlotSort,"ndvi",$BI$31:$BI$32)</f>
        <v>0.3454858806275678</v>
      </c>
      <c r="BT16" s="16">
        <f>DSTDEV(PlotSort,"ndvi",$BI$31:$BI$32)/SQRT($BF16)</f>
        <v>1.9590273008294537E-2</v>
      </c>
    </row>
    <row r="17" spans="2:72" ht="13.5" customHeight="1" x14ac:dyDescent="0.2">
      <c r="B17" s="12">
        <v>165</v>
      </c>
      <c r="C17" s="12">
        <v>8.9109999999999996</v>
      </c>
      <c r="D17" s="12">
        <v>165.37128999999999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32.5</v>
      </c>
      <c r="Q17" s="12">
        <v>0.9</v>
      </c>
      <c r="R17" s="12">
        <v>3.99</v>
      </c>
      <c r="S17" s="12">
        <v>47.55</v>
      </c>
      <c r="T17" s="12">
        <v>87.52</v>
      </c>
      <c r="U17" s="12">
        <v>2</v>
      </c>
      <c r="V17" s="12">
        <v>0</v>
      </c>
      <c r="W17" s="12">
        <v>1</v>
      </c>
      <c r="X17" s="12">
        <v>0</v>
      </c>
      <c r="Y17" s="12">
        <v>0</v>
      </c>
      <c r="Z17" s="12">
        <v>1</v>
      </c>
      <c r="AA17" s="12">
        <v>225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5.5260999999999996</v>
      </c>
      <c r="AK17" s="12">
        <v>7.4999999999999997E-2</v>
      </c>
      <c r="AL17" s="14">
        <v>0.19120000000000001</v>
      </c>
      <c r="AM17" s="14">
        <v>2.5999999999999999E-3</v>
      </c>
      <c r="AN17" s="14">
        <v>3.2873000000000001</v>
      </c>
      <c r="AO17" s="14">
        <v>0.1409</v>
      </c>
      <c r="AP17" s="14">
        <v>0.29060000000000002</v>
      </c>
      <c r="AQ17" s="14">
        <v>1.2500000000000001E-2</v>
      </c>
      <c r="AR17" s="14">
        <v>10.540699999999999</v>
      </c>
      <c r="AS17" s="14">
        <v>0.18729999999999999</v>
      </c>
      <c r="AT17" s="14">
        <v>0.19359999999999999</v>
      </c>
      <c r="AU17" s="14">
        <v>3.3999999999999998E-3</v>
      </c>
      <c r="AV17" s="14">
        <v>29.617100000000001</v>
      </c>
      <c r="AW17" s="14">
        <v>1.4414</v>
      </c>
      <c r="AX17" s="14">
        <v>0.39610000000000001</v>
      </c>
      <c r="AY17" s="14">
        <v>1.9300000000000001E-2</v>
      </c>
      <c r="AZ17" s="14">
        <v>0.15363331877093339</v>
      </c>
      <c r="BA17" s="14">
        <v>2.0459710743801653</v>
      </c>
      <c r="BB17" s="14">
        <v>0.34339494658300834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0.18838750000000001</v>
      </c>
      <c r="BH17" s="16">
        <f>DSTDEV(PlotSort,"PhxRed",$BJ$31:$BJ$32)/SQRT($BF17)</f>
        <v>7.1235191443555293E-3</v>
      </c>
      <c r="BI17" s="16">
        <f>DAVERAGE(PlotSort,"PhxRedEdge",$BJ$31:$BJ$32)</f>
        <v>0.29366875000000003</v>
      </c>
      <c r="BJ17" s="16">
        <f>DSTDEV(PlotSort,"PhxRedEdge",$BJ$31:$BJ$32)/SQRT($BF17)</f>
        <v>4.0045284262527903E-3</v>
      </c>
      <c r="BK17" s="16">
        <f>DAVERAGE(PlotSort,"TMRed",$BJ$31:$BJ$32)</f>
        <v>0.19154374999999998</v>
      </c>
      <c r="BL17" s="16">
        <f>DSTDEV(PlotSort,"TMRed",$BJ$31:$BJ$32)/SQRT($BF17)</f>
        <v>6.7336318518810513E-3</v>
      </c>
      <c r="BM17" s="16">
        <f>DAVERAGE(PlotSort,"TMNIR",$BJ$31:$BJ$32)</f>
        <v>0.40668124999999994</v>
      </c>
      <c r="BN17" s="16">
        <f>DSTDEV(PlotSort,"TMNIR",$BJ$31:$BJ$32)/SQRT($BF17)</f>
        <v>3.9509679721134996E-3</v>
      </c>
      <c r="BO17" s="16">
        <f>DAVERAGE(PlotSort,"NRR",$BJ$31:$BJ$32)</f>
        <v>0.16157774969516317</v>
      </c>
      <c r="BP17" s="16">
        <f>DSTDEV(PlotSort,"NRR",$BJ$31:$BJ$32)/SQRT($BF17)</f>
        <v>8.2022142844911626E-3</v>
      </c>
      <c r="BQ17" s="16">
        <f>DAVERAGE(PlotSort,"rvi",$BJ$31:$BJ$32)</f>
        <v>2.1850905329048018</v>
      </c>
      <c r="BR17" s="16">
        <f>DSTDEV(PlotSort,"rvi",$BJ$31:$BJ$32)/SQRT($BF17)</f>
        <v>9.8268689859390912E-2</v>
      </c>
      <c r="BS17" s="17">
        <f>DAVERAGE(PlotSort,"ndvi",$BJ$31:$BJ$32)</f>
        <v>0.3618978974271384</v>
      </c>
      <c r="BT17" s="16">
        <f>DSTDEV(PlotSort,"ndvi",$BJ$31:$BJ$32)/SQRT($BF17)</f>
        <v>1.7718621691200753E-2</v>
      </c>
    </row>
    <row r="18" spans="2:72" ht="13.5" customHeight="1" x14ac:dyDescent="0.2">
      <c r="B18" s="12">
        <v>165</v>
      </c>
      <c r="C18" s="12">
        <v>8.9830000000000005</v>
      </c>
      <c r="D18" s="12">
        <v>165.37429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32.5</v>
      </c>
      <c r="Q18" s="12">
        <v>0.9</v>
      </c>
      <c r="R18" s="12">
        <v>3.99</v>
      </c>
      <c r="S18" s="12">
        <v>46.64</v>
      </c>
      <c r="T18" s="12">
        <v>88.08</v>
      </c>
      <c r="U18" s="12">
        <v>2</v>
      </c>
      <c r="V18" s="12">
        <v>0</v>
      </c>
      <c r="W18" s="12">
        <v>1</v>
      </c>
      <c r="X18" s="12">
        <v>0</v>
      </c>
      <c r="Y18" s="12">
        <v>0</v>
      </c>
      <c r="Z18" s="12">
        <v>1</v>
      </c>
      <c r="AA18" s="12">
        <v>225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3.9935999999999998</v>
      </c>
      <c r="AK18" s="12">
        <v>0.15809999999999999</v>
      </c>
      <c r="AL18" s="14">
        <v>0.13589999999999999</v>
      </c>
      <c r="AM18" s="14">
        <v>5.4000000000000003E-3</v>
      </c>
      <c r="AN18" s="14">
        <v>3.1985999999999999</v>
      </c>
      <c r="AO18" s="14">
        <v>6.13E-2</v>
      </c>
      <c r="AP18" s="14">
        <v>0.27800000000000002</v>
      </c>
      <c r="AQ18" s="14">
        <v>5.3E-3</v>
      </c>
      <c r="AR18" s="14">
        <v>7.915</v>
      </c>
      <c r="AS18" s="14">
        <v>0.48680000000000001</v>
      </c>
      <c r="AT18" s="14">
        <v>0.14280000000000001</v>
      </c>
      <c r="AU18" s="14">
        <v>8.8000000000000005E-3</v>
      </c>
      <c r="AV18" s="14">
        <v>33.121899999999997</v>
      </c>
      <c r="AW18" s="14">
        <v>0.78210000000000002</v>
      </c>
      <c r="AX18" s="14">
        <v>0.43469999999999998</v>
      </c>
      <c r="AY18" s="14">
        <v>1.03E-2</v>
      </c>
      <c r="AZ18" s="14">
        <v>0.21986810719797945</v>
      </c>
      <c r="BA18" s="14">
        <v>3.0441176470588229</v>
      </c>
      <c r="BB18" s="14">
        <v>0.50545454545454538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0.18918125</v>
      </c>
      <c r="BH18" s="16">
        <f>DSTDEV(PlotSort,"PhxRed",$BH$35:$BH$36)/SQRT($BF18)</f>
        <v>8.5988866466828011E-3</v>
      </c>
      <c r="BI18" s="16">
        <f>DAVERAGE(PlotSort,"PhxRedEdge",$BH$35:$BH$36)</f>
        <v>0.29105625000000002</v>
      </c>
      <c r="BJ18" s="16">
        <f>DSTDEV(PlotSort,"PhxRedEdge",$BH$35:$BH$36)/SQRT($BF18)</f>
        <v>3.856595743549828E-3</v>
      </c>
      <c r="BK18" s="16">
        <f>DAVERAGE(PlotSort,"TMRed",$BH$35:$BH$36)</f>
        <v>0.19323750000000001</v>
      </c>
      <c r="BL18" s="16">
        <f>DSTDEV(PlotSort,"TMRed",$BH$35:$BH$36)/SQRT($BF18)</f>
        <v>8.3056600931734233E-3</v>
      </c>
      <c r="BM18" s="16">
        <f>DAVERAGE(PlotSort,"TMNIR",$BH$35:$BH$36)</f>
        <v>0.40429375000000001</v>
      </c>
      <c r="BN18" s="16">
        <f>DSTDEV(PlotSort,"TMNIR",$BH$35:$BH$36)/SQRT($BF18)</f>
        <v>4.63203940640621E-3</v>
      </c>
      <c r="BO18" s="16">
        <f>DAVERAGE(PlotSort,"NRR",$BH$35:$BH$36)</f>
        <v>0.16279811713209208</v>
      </c>
      <c r="BP18" s="16">
        <f>DSTDEV(PlotSort,"NRR",$BH$35:$BH$36)/SQRT($BF18)</f>
        <v>9.4138195090714277E-3</v>
      </c>
      <c r="BQ18" s="16">
        <f>DAVERAGE(PlotSort,"rvi",$BH$35:$BH$36)</f>
        <v>2.1665175380016186</v>
      </c>
      <c r="BR18" s="16">
        <f>DSTDEV(PlotSort,"rvi",$BH$35:$BH$36)/SQRT($BF18)</f>
        <v>0.11876420535684834</v>
      </c>
      <c r="BS18" s="17">
        <f>DAVERAGE(PlotSort,"ndvi",$BH$35:$BH$36)</f>
        <v>0.35579638786021334</v>
      </c>
      <c r="BT18" s="16">
        <f>DSTDEV(PlotSort,"ndvi",$BH$35:$BH$36)/SQRT($BF18)</f>
        <v>2.2630288629970647E-2</v>
      </c>
    </row>
    <row r="19" spans="2:72" ht="13.5" customHeight="1" x14ac:dyDescent="0.2">
      <c r="B19" s="12">
        <v>165</v>
      </c>
      <c r="C19" s="12">
        <v>8.99</v>
      </c>
      <c r="D19" s="12">
        <v>165.37458000000001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32.5</v>
      </c>
      <c r="Q19" s="12">
        <v>0.9</v>
      </c>
      <c r="R19" s="12">
        <v>3.99</v>
      </c>
      <c r="S19" s="12">
        <v>46.56</v>
      </c>
      <c r="T19" s="12">
        <v>88.13</v>
      </c>
      <c r="U19" s="12">
        <v>2</v>
      </c>
      <c r="V19" s="12">
        <v>0</v>
      </c>
      <c r="W19" s="12">
        <v>1</v>
      </c>
      <c r="X19" s="12">
        <v>0</v>
      </c>
      <c r="Y19" s="12">
        <v>0</v>
      </c>
      <c r="Z19" s="12">
        <v>1</v>
      </c>
      <c r="AA19" s="12">
        <v>225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5.4414999999999996</v>
      </c>
      <c r="AK19" s="12">
        <v>0.13800000000000001</v>
      </c>
      <c r="AL19" s="14">
        <v>0.18490000000000001</v>
      </c>
      <c r="AM19" s="14">
        <v>4.7000000000000002E-3</v>
      </c>
      <c r="AN19" s="14">
        <v>3.1366000000000001</v>
      </c>
      <c r="AO19" s="14">
        <v>0.1331</v>
      </c>
      <c r="AP19" s="14">
        <v>0.27210000000000001</v>
      </c>
      <c r="AQ19" s="14">
        <v>1.15E-2</v>
      </c>
      <c r="AR19" s="14">
        <v>10.6145</v>
      </c>
      <c r="AS19" s="14">
        <v>0.15110000000000001</v>
      </c>
      <c r="AT19" s="14">
        <v>0.19120000000000001</v>
      </c>
      <c r="AU19" s="14">
        <v>2.7000000000000001E-3</v>
      </c>
      <c r="AV19" s="14">
        <v>29.0139</v>
      </c>
      <c r="AW19" s="14">
        <v>0.93810000000000004</v>
      </c>
      <c r="AX19" s="14">
        <v>0.38009999999999999</v>
      </c>
      <c r="AY19" s="14">
        <v>1.23E-2</v>
      </c>
      <c r="AZ19" s="14">
        <v>0.16559337626494938</v>
      </c>
      <c r="BA19" s="14">
        <v>1.987970711297071</v>
      </c>
      <c r="BB19" s="14">
        <v>0.33064939611412564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0.19591875</v>
      </c>
      <c r="BH19" s="16">
        <f>DSTDEV(PlotSort,"PhxRed",$BI$35:$BI$36)/SQRT($BF19)</f>
        <v>7.0468622967364914E-3</v>
      </c>
      <c r="BI19" s="16">
        <f>DAVERAGE(PlotSort,"PhxRedEdge",$BI$35:$BI$36)</f>
        <v>0.30328749999999999</v>
      </c>
      <c r="BJ19" s="16">
        <f>DSTDEV(PlotSort,"PhxRedEdge",$BI$35:$BI$36)/SQRT($BF19)</f>
        <v>3.9745217217505135E-3</v>
      </c>
      <c r="BK19" s="16">
        <f>DAVERAGE(PlotSort,"TMRed",$BI$35:$BI$36)</f>
        <v>0.19841874999999995</v>
      </c>
      <c r="BL19" s="16">
        <f>DSTDEV(PlotSort,"TMRed",$BI$35:$BI$36)/SQRT($BF19)</f>
        <v>6.5370177881432416E-3</v>
      </c>
      <c r="BM19" s="16">
        <f>DAVERAGE(PlotSort,"TMNIR",$BI$35:$BI$36)</f>
        <v>0.41195000000000004</v>
      </c>
      <c r="BN19" s="16">
        <f>DSTDEV(PlotSort,"TMNIR",$BI$35:$BI$36)/SQRT($BF19)</f>
        <v>3.4281068633673969E-3</v>
      </c>
      <c r="BO19" s="16">
        <f>DAVERAGE(PlotSort,"NRR",$BI$35:$BI$36)</f>
        <v>0.15214482116718633</v>
      </c>
      <c r="BP19" s="16">
        <f>DSTDEV(PlotSort,"NRR",$BI$35:$BI$36)/SQRT($BF19)</f>
        <v>7.947300559659436E-3</v>
      </c>
      <c r="BQ19" s="16">
        <f>DAVERAGE(PlotSort,"rvi",$BI$35:$BI$36)</f>
        <v>2.1175031841893297</v>
      </c>
      <c r="BR19" s="16">
        <f>DSTDEV(PlotSort,"rvi",$BI$35:$BI$36)/SQRT($BF19)</f>
        <v>8.7447455372603303E-2</v>
      </c>
      <c r="BS19" s="17">
        <f>DAVERAGE(PlotSort,"ndvi",$BI$35:$BI$36)</f>
        <v>0.35158739019449292</v>
      </c>
      <c r="BT19" s="16">
        <f>DSTDEV(PlotSort,"ndvi",$BI$35:$BI$36)/SQRT($BF19)</f>
        <v>1.6506778329762127E-2</v>
      </c>
    </row>
    <row r="20" spans="2:72" ht="13.5" customHeight="1" x14ac:dyDescent="0.2">
      <c r="B20" s="12">
        <v>165</v>
      </c>
      <c r="C20" s="12">
        <v>8.9979999999999993</v>
      </c>
      <c r="D20" s="12">
        <v>165.37492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32.5</v>
      </c>
      <c r="Q20" s="12">
        <v>0.9</v>
      </c>
      <c r="R20" s="12">
        <v>3.99</v>
      </c>
      <c r="S20" s="12">
        <v>46.46</v>
      </c>
      <c r="T20" s="12">
        <v>88.2</v>
      </c>
      <c r="U20" s="12">
        <v>2</v>
      </c>
      <c r="V20" s="12">
        <v>0</v>
      </c>
      <c r="W20" s="12">
        <v>1</v>
      </c>
      <c r="X20" s="12">
        <v>0</v>
      </c>
      <c r="Y20" s="12">
        <v>0</v>
      </c>
      <c r="Z20" s="12">
        <v>1</v>
      </c>
      <c r="AA20" s="12">
        <v>225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4.5869999999999997</v>
      </c>
      <c r="AK20" s="12">
        <v>1.1315999999999999</v>
      </c>
      <c r="AL20" s="14">
        <v>0.15559999999999999</v>
      </c>
      <c r="AM20" s="14">
        <v>3.8399999999999997E-2</v>
      </c>
      <c r="AN20" s="14">
        <v>3.077</v>
      </c>
      <c r="AO20" s="14">
        <v>0.3533</v>
      </c>
      <c r="AP20" s="14">
        <v>0.26650000000000001</v>
      </c>
      <c r="AQ20" s="14">
        <v>3.0599999999999999E-2</v>
      </c>
      <c r="AR20" s="14">
        <v>9.0652000000000008</v>
      </c>
      <c r="AS20" s="14">
        <v>1.6977</v>
      </c>
      <c r="AT20" s="14">
        <v>0.16300000000000001</v>
      </c>
      <c r="AU20" s="14">
        <v>3.0499999999999999E-2</v>
      </c>
      <c r="AV20" s="14">
        <v>29.631699999999999</v>
      </c>
      <c r="AW20" s="14">
        <v>2.1549</v>
      </c>
      <c r="AX20" s="14">
        <v>0.38729999999999998</v>
      </c>
      <c r="AY20" s="14">
        <v>2.8199999999999999E-2</v>
      </c>
      <c r="AZ20" s="14">
        <v>0.18476598348118686</v>
      </c>
      <c r="BA20" s="14">
        <v>2.3760736196319017</v>
      </c>
      <c r="BB20" s="14">
        <v>0.4075958568053788</v>
      </c>
      <c r="BC20" s="15"/>
    </row>
    <row r="21" spans="2:72" ht="13.5" customHeight="1" x14ac:dyDescent="0.2">
      <c r="B21" s="12">
        <v>165</v>
      </c>
      <c r="C21" s="12">
        <v>9.0060000000000002</v>
      </c>
      <c r="D21" s="12">
        <v>165.37524999999999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32.5</v>
      </c>
      <c r="Q21" s="12">
        <v>0.9</v>
      </c>
      <c r="R21" s="12">
        <v>3.99</v>
      </c>
      <c r="S21" s="12">
        <v>46.36</v>
      </c>
      <c r="T21" s="12">
        <v>88.26</v>
      </c>
      <c r="U21" s="12">
        <v>2</v>
      </c>
      <c r="V21" s="12">
        <v>0</v>
      </c>
      <c r="W21" s="12">
        <v>1</v>
      </c>
      <c r="X21" s="12">
        <v>0</v>
      </c>
      <c r="Y21" s="12">
        <v>0</v>
      </c>
      <c r="Z21" s="12">
        <v>1</v>
      </c>
      <c r="AA21" s="12">
        <v>225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3.9672999999999998</v>
      </c>
      <c r="AK21" s="12">
        <v>0.85060000000000002</v>
      </c>
      <c r="AL21" s="14">
        <v>0.1343</v>
      </c>
      <c r="AM21" s="14">
        <v>2.8799999999999999E-2</v>
      </c>
      <c r="AN21" s="14">
        <v>3.0369000000000002</v>
      </c>
      <c r="AO21" s="14">
        <v>0.23449999999999999</v>
      </c>
      <c r="AP21" s="14">
        <v>0.26250000000000001</v>
      </c>
      <c r="AQ21" s="14">
        <v>2.0299999999999999E-2</v>
      </c>
      <c r="AR21" s="14">
        <v>7.7196999999999996</v>
      </c>
      <c r="AS21" s="14">
        <v>1.3391999999999999</v>
      </c>
      <c r="AT21" s="14">
        <v>0.13850000000000001</v>
      </c>
      <c r="AU21" s="14">
        <v>2.4E-2</v>
      </c>
      <c r="AV21" s="14">
        <v>32.102699999999999</v>
      </c>
      <c r="AW21" s="14">
        <v>0.9859</v>
      </c>
      <c r="AX21" s="14">
        <v>0.41880000000000001</v>
      </c>
      <c r="AY21" s="14">
        <v>1.29E-2</v>
      </c>
      <c r="AZ21" s="14">
        <v>0.22941435490973139</v>
      </c>
      <c r="BA21" s="14">
        <v>3.0238267148014439</v>
      </c>
      <c r="BB21" s="14">
        <v>0.50296070339135113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0.2492</v>
      </c>
      <c r="BH21" s="21">
        <v>0</v>
      </c>
      <c r="BI21" s="20">
        <f>AVERAGE(AP50)</f>
        <v>0.27079999999999999</v>
      </c>
      <c r="BJ21" s="21">
        <v>0</v>
      </c>
      <c r="BK21" s="20">
        <f>AVERAGE(AT50)</f>
        <v>0.24579999999999999</v>
      </c>
      <c r="BL21" s="21">
        <v>0</v>
      </c>
      <c r="BM21" s="20">
        <f>AVERAGE(AX50)</f>
        <v>0.308</v>
      </c>
      <c r="BN21" s="21">
        <v>0</v>
      </c>
      <c r="BO21" s="20">
        <f>AVERAGE(AZ50)</f>
        <v>6.4270905321354543E-2</v>
      </c>
      <c r="BP21" s="21">
        <v>0</v>
      </c>
      <c r="BQ21" s="20">
        <f>AVERAGE(BA50)</f>
        <v>1.2530512611879576</v>
      </c>
      <c r="BR21" s="21">
        <v>0</v>
      </c>
      <c r="BS21" s="22">
        <f>AVERAGE(BB50)</f>
        <v>0.11231491513181656</v>
      </c>
      <c r="BT21" s="21">
        <v>0</v>
      </c>
    </row>
    <row r="22" spans="2:72" ht="13.5" customHeight="1" x14ac:dyDescent="0.2">
      <c r="B22" s="12">
        <v>165</v>
      </c>
      <c r="C22" s="12">
        <v>9.0139999999999993</v>
      </c>
      <c r="D22" s="12">
        <v>165.37558000000001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32.5</v>
      </c>
      <c r="Q22" s="12">
        <v>0.9</v>
      </c>
      <c r="R22" s="12">
        <v>3.99</v>
      </c>
      <c r="S22" s="12">
        <v>46.25</v>
      </c>
      <c r="T22" s="12">
        <v>88.32</v>
      </c>
      <c r="U22" s="12">
        <v>2</v>
      </c>
      <c r="V22" s="12">
        <v>0</v>
      </c>
      <c r="W22" s="12">
        <v>1</v>
      </c>
      <c r="X22" s="12">
        <v>0</v>
      </c>
      <c r="Y22" s="12">
        <v>0</v>
      </c>
      <c r="Z22" s="12">
        <v>1</v>
      </c>
      <c r="AA22" s="12">
        <v>225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6.6619000000000002</v>
      </c>
      <c r="AK22" s="12">
        <v>0.54059999999999997</v>
      </c>
      <c r="AL22" s="14">
        <v>0.22520000000000001</v>
      </c>
      <c r="AM22" s="14">
        <v>1.83E-2</v>
      </c>
      <c r="AN22" s="14">
        <v>3.5750000000000002</v>
      </c>
      <c r="AO22" s="14">
        <v>0.14030000000000001</v>
      </c>
      <c r="AP22" s="14">
        <v>0.30840000000000001</v>
      </c>
      <c r="AQ22" s="14">
        <v>1.21E-2</v>
      </c>
      <c r="AR22" s="14">
        <v>12.528499999999999</v>
      </c>
      <c r="AS22" s="14">
        <v>1.1397999999999999</v>
      </c>
      <c r="AT22" s="14">
        <v>0.22439999999999999</v>
      </c>
      <c r="AU22" s="14">
        <v>2.0400000000000001E-2</v>
      </c>
      <c r="AV22" s="14">
        <v>30.014399999999998</v>
      </c>
      <c r="AW22" s="14">
        <v>0.77380000000000004</v>
      </c>
      <c r="AX22" s="14">
        <v>0.39069999999999999</v>
      </c>
      <c r="AY22" s="14">
        <v>1.01E-2</v>
      </c>
      <c r="AZ22" s="14">
        <v>0.11772278643970817</v>
      </c>
      <c r="BA22" s="14">
        <v>1.7410873440285206</v>
      </c>
      <c r="BB22" s="14">
        <v>0.27036254267598764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0.2928</v>
      </c>
      <c r="BH22" s="21">
        <v>0</v>
      </c>
      <c r="BI22" s="20">
        <f>AVERAGE(AP48)</f>
        <v>0.31709999999999999</v>
      </c>
      <c r="BJ22" s="21">
        <v>0</v>
      </c>
      <c r="BK22" s="20">
        <f>AVERAGE(AT48)</f>
        <v>0.2898</v>
      </c>
      <c r="BL22" s="21">
        <v>0</v>
      </c>
      <c r="BM22" s="20">
        <f>AVERAGE(AX48)</f>
        <v>0.35699999999999998</v>
      </c>
      <c r="BN22" s="21">
        <v>0</v>
      </c>
      <c r="BO22" s="20">
        <f>AVERAGE(AZ48)</f>
        <v>5.9190031152647968E-2</v>
      </c>
      <c r="BP22" s="21">
        <v>0</v>
      </c>
      <c r="BQ22" s="20">
        <f>AVERAGE(BA48)</f>
        <v>1.2318840579710144</v>
      </c>
      <c r="BR22" s="21">
        <v>0</v>
      </c>
      <c r="BS22" s="22">
        <f>AVERAGE(BB48)</f>
        <v>0.10389610389610386</v>
      </c>
      <c r="BT22" s="21">
        <v>0</v>
      </c>
    </row>
    <row r="23" spans="2:72" ht="13.5" customHeight="1" x14ac:dyDescent="0.2">
      <c r="B23" s="12">
        <v>165</v>
      </c>
      <c r="C23" s="12">
        <v>9.0220000000000002</v>
      </c>
      <c r="D23" s="12">
        <v>165.37592000000001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32.5</v>
      </c>
      <c r="Q23" s="12">
        <v>0.9</v>
      </c>
      <c r="R23" s="12">
        <v>3.99</v>
      </c>
      <c r="S23" s="12">
        <v>46.15</v>
      </c>
      <c r="T23" s="12">
        <v>88.38</v>
      </c>
      <c r="U23" s="12">
        <v>2</v>
      </c>
      <c r="V23" s="12">
        <v>0</v>
      </c>
      <c r="W23" s="12">
        <v>1</v>
      </c>
      <c r="X23" s="12">
        <v>0</v>
      </c>
      <c r="Y23" s="12">
        <v>0</v>
      </c>
      <c r="Z23" s="12">
        <v>1</v>
      </c>
      <c r="AA23" s="12">
        <v>225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7.1837</v>
      </c>
      <c r="AK23" s="12">
        <v>0.36530000000000001</v>
      </c>
      <c r="AL23" s="14">
        <v>0.2424</v>
      </c>
      <c r="AM23" s="14">
        <v>1.23E-2</v>
      </c>
      <c r="AN23" s="14">
        <v>3.5245000000000002</v>
      </c>
      <c r="AO23" s="14">
        <v>0.25979999999999998</v>
      </c>
      <c r="AP23" s="14">
        <v>0.30349999999999999</v>
      </c>
      <c r="AQ23" s="14">
        <v>2.24E-2</v>
      </c>
      <c r="AR23" s="14">
        <v>13.8476</v>
      </c>
      <c r="AS23" s="14">
        <v>0.66649999999999998</v>
      </c>
      <c r="AT23" s="14">
        <v>0.2475</v>
      </c>
      <c r="AU23" s="14">
        <v>1.1900000000000001E-2</v>
      </c>
      <c r="AV23" s="14">
        <v>28.7456</v>
      </c>
      <c r="AW23" s="14">
        <v>1.8096000000000001</v>
      </c>
      <c r="AX23" s="14">
        <v>0.37340000000000001</v>
      </c>
      <c r="AY23" s="14">
        <v>2.35E-2</v>
      </c>
      <c r="AZ23" s="14">
        <v>0.10326488403013741</v>
      </c>
      <c r="BA23" s="14">
        <v>1.5086868686868686</v>
      </c>
      <c r="BB23" s="14">
        <v>0.20277017233048802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0.16980000000000001</v>
      </c>
      <c r="BH23" s="21">
        <v>0</v>
      </c>
      <c r="BI23" s="20">
        <f>AVERAGE(AP46)</f>
        <v>0.19409999999999999</v>
      </c>
      <c r="BJ23" s="21">
        <v>0</v>
      </c>
      <c r="BK23" s="20">
        <f>AVERAGE(AT46)</f>
        <v>0.16819999999999999</v>
      </c>
      <c r="BL23" s="21">
        <v>0</v>
      </c>
      <c r="BM23" s="20">
        <f>AVERAGE(AX46)</f>
        <v>0.21049999999999999</v>
      </c>
      <c r="BN23" s="21">
        <v>0</v>
      </c>
      <c r="BO23" s="20">
        <f>AVERAGE(AZ46)</f>
        <v>4.0533860603064756E-2</v>
      </c>
      <c r="BP23" s="21">
        <v>0</v>
      </c>
      <c r="BQ23" s="20">
        <f>AVERAGE(BA46)</f>
        <v>1.2514863258026159</v>
      </c>
      <c r="BR23" s="21">
        <v>0</v>
      </c>
      <c r="BS23" s="22">
        <f>AVERAGE(BB46)</f>
        <v>0.11169791391602854</v>
      </c>
      <c r="BT23" s="21">
        <v>0</v>
      </c>
    </row>
    <row r="24" spans="2:72" ht="13.5" customHeight="1" x14ac:dyDescent="0.2">
      <c r="B24" s="12">
        <v>165</v>
      </c>
      <c r="C24" s="12">
        <v>9.0310000000000006</v>
      </c>
      <c r="D24" s="12">
        <v>165.37629000000001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32.5</v>
      </c>
      <c r="Q24" s="12">
        <v>0.9</v>
      </c>
      <c r="R24" s="12">
        <v>3.99</v>
      </c>
      <c r="S24" s="12">
        <v>46.04</v>
      </c>
      <c r="T24" s="12">
        <v>88.46</v>
      </c>
      <c r="U24" s="12">
        <v>2</v>
      </c>
      <c r="V24" s="12">
        <v>0</v>
      </c>
      <c r="W24" s="12">
        <v>1</v>
      </c>
      <c r="X24" s="12">
        <v>0</v>
      </c>
      <c r="Y24" s="12">
        <v>0</v>
      </c>
      <c r="Z24" s="12">
        <v>1</v>
      </c>
      <c r="AA24" s="12">
        <v>225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6.0107999999999997</v>
      </c>
      <c r="AK24" s="12">
        <v>0.68489999999999995</v>
      </c>
      <c r="AL24" s="14">
        <v>0.2024</v>
      </c>
      <c r="AM24" s="14">
        <v>2.3099999999999999E-2</v>
      </c>
      <c r="AN24" s="14">
        <v>3.4308999999999998</v>
      </c>
      <c r="AO24" s="14">
        <v>0.1888</v>
      </c>
      <c r="AP24" s="14">
        <v>0.29480000000000001</v>
      </c>
      <c r="AQ24" s="14">
        <v>1.6199999999999999E-2</v>
      </c>
      <c r="AR24" s="14">
        <v>11.7324</v>
      </c>
      <c r="AS24" s="14">
        <v>1.1983999999999999</v>
      </c>
      <c r="AT24" s="14">
        <v>0.20930000000000001</v>
      </c>
      <c r="AU24" s="14">
        <v>2.1399999999999999E-2</v>
      </c>
      <c r="AV24" s="14">
        <v>30.530200000000001</v>
      </c>
      <c r="AW24" s="14">
        <v>1.4893000000000001</v>
      </c>
      <c r="AX24" s="14">
        <v>0.3957</v>
      </c>
      <c r="AY24" s="14">
        <v>1.9300000000000001E-2</v>
      </c>
      <c r="AZ24" s="14">
        <v>0.14612599565532222</v>
      </c>
      <c r="BA24" s="14">
        <v>1.8905876731963687</v>
      </c>
      <c r="BB24" s="14">
        <v>0.30809917355371896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0.71699999999999997</v>
      </c>
      <c r="BH24" s="26">
        <v>0</v>
      </c>
      <c r="BI24" s="25">
        <f>AVERAGE(AP51)</f>
        <v>0.70499999999999996</v>
      </c>
      <c r="BJ24" s="26">
        <v>0</v>
      </c>
      <c r="BK24" s="25">
        <f>AVERAGE(AT51)</f>
        <v>0.71799999999999997</v>
      </c>
      <c r="BL24" s="26">
        <v>0</v>
      </c>
      <c r="BM24" s="25">
        <f>AVERAGE(AX51)</f>
        <v>0.68200000000000005</v>
      </c>
      <c r="BN24" s="26">
        <v>0</v>
      </c>
      <c r="BO24" s="25">
        <f>AVERAGE(AZ51)</f>
        <v>-1.6582552271088614E-2</v>
      </c>
      <c r="BP24" s="26">
        <v>0</v>
      </c>
      <c r="BQ24" s="25">
        <f>AVERAGE(BA51)</f>
        <v>23.746518105849582</v>
      </c>
      <c r="BR24" s="26">
        <v>0</v>
      </c>
      <c r="BS24" s="25">
        <f>AVERAGE(BB51)</f>
        <v>-2.5714285714285658E-2</v>
      </c>
      <c r="BT24" s="26">
        <v>0</v>
      </c>
    </row>
    <row r="25" spans="2:72" ht="13.5" customHeight="1" x14ac:dyDescent="0.2">
      <c r="B25" s="12">
        <v>165</v>
      </c>
      <c r="C25" s="12">
        <v>9.0389999999999997</v>
      </c>
      <c r="D25" s="12">
        <v>165.37662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32.5</v>
      </c>
      <c r="Q25" s="12">
        <v>0.9</v>
      </c>
      <c r="R25" s="12">
        <v>3.99</v>
      </c>
      <c r="S25" s="12">
        <v>45.94</v>
      </c>
      <c r="T25" s="12">
        <v>88.52</v>
      </c>
      <c r="U25" s="12">
        <v>2</v>
      </c>
      <c r="V25" s="12">
        <v>0</v>
      </c>
      <c r="W25" s="12">
        <v>1</v>
      </c>
      <c r="X25" s="12">
        <v>0</v>
      </c>
      <c r="Y25" s="12">
        <v>0</v>
      </c>
      <c r="Z25" s="12">
        <v>1</v>
      </c>
      <c r="AA25" s="12">
        <v>225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7.2572000000000001</v>
      </c>
      <c r="AK25" s="12">
        <v>0.7782</v>
      </c>
      <c r="AL25" s="14">
        <v>0.24390000000000001</v>
      </c>
      <c r="AM25" s="14">
        <v>2.6200000000000001E-2</v>
      </c>
      <c r="AN25" s="14">
        <v>3.6575000000000002</v>
      </c>
      <c r="AO25" s="14">
        <v>0.16930000000000001</v>
      </c>
      <c r="AP25" s="14">
        <v>0.31369999999999998</v>
      </c>
      <c r="AQ25" s="14">
        <v>1.4500000000000001E-2</v>
      </c>
      <c r="AR25" s="14">
        <v>13.7318</v>
      </c>
      <c r="AS25" s="14">
        <v>1.4769000000000001</v>
      </c>
      <c r="AT25" s="14">
        <v>0.2445</v>
      </c>
      <c r="AU25" s="14">
        <v>2.63E-2</v>
      </c>
      <c r="AV25" s="14">
        <v>29.870899999999999</v>
      </c>
      <c r="AW25" s="14">
        <v>0.93810000000000004</v>
      </c>
      <c r="AX25" s="14">
        <v>0.38640000000000002</v>
      </c>
      <c r="AY25" s="14">
        <v>1.21E-2</v>
      </c>
      <c r="AZ25" s="14">
        <v>0.10384230824167982</v>
      </c>
      <c r="BA25" s="14">
        <v>1.5803680981595094</v>
      </c>
      <c r="BB25" s="14">
        <v>0.22491678554446032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1.0019333333333333</v>
      </c>
      <c r="BH25" s="16">
        <f>STDEV(AL52:AL54)/SQRT(BF25)</f>
        <v>3.72394653261531E-3</v>
      </c>
      <c r="BI25" s="27">
        <f>AVERAGE(AP52:AP54)</f>
        <v>1.0017666666666667</v>
      </c>
      <c r="BJ25" s="16">
        <f>STDEV(AP52:AP54)/SQRT(BF25)</f>
        <v>3.7529247853433554E-3</v>
      </c>
      <c r="BK25" s="27">
        <f>AVERAGE(AT52:AT54)</f>
        <v>1.0019333333333333</v>
      </c>
      <c r="BL25" s="16">
        <f>STDEV(AT52:AT54)/SQRT(BF25)</f>
        <v>3.72394653261531E-3</v>
      </c>
      <c r="BM25" s="27">
        <f>AVERAGE(AX52:AX54)</f>
        <v>1.0017666666666667</v>
      </c>
      <c r="BN25" s="16">
        <f>STDEV(AX52:AX54)/SQRT(BF25)</f>
        <v>3.7529247853433554E-3</v>
      </c>
      <c r="BO25" s="27">
        <f>AVERAGE(AZ52:AZ54)</f>
        <v>0.73800714788253741</v>
      </c>
      <c r="BP25" s="16">
        <f>STDEV(AZ52:AZ54)/SQRT(BF25)</f>
        <v>6.2086891528843901E-4</v>
      </c>
      <c r="BQ25" s="27">
        <f>AVERAGE(BA52:BA54)</f>
        <v>1.3757742401222037</v>
      </c>
      <c r="BR25" s="16">
        <f>STDEV(BA52:BA54)/SQRT(BF25)</f>
        <v>2.2025178074661401E-3</v>
      </c>
      <c r="BS25" s="27">
        <f>AVERAGE(BB52:BB54)</f>
        <v>0.15816772216903408</v>
      </c>
      <c r="BT25" s="16">
        <f>STDEV(BB52:BB54)/SQRT(BF25)</f>
        <v>7.8096415408018458E-4</v>
      </c>
    </row>
    <row r="26" spans="2:72" ht="13.5" customHeight="1" x14ac:dyDescent="0.2">
      <c r="B26" s="12">
        <v>165</v>
      </c>
      <c r="C26" s="12">
        <v>9.1980000000000004</v>
      </c>
      <c r="D26" s="12">
        <v>165.38325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32.5</v>
      </c>
      <c r="Q26" s="12">
        <v>0.9</v>
      </c>
      <c r="R26" s="12">
        <v>3.99</v>
      </c>
      <c r="S26" s="12">
        <v>43.94</v>
      </c>
      <c r="T26" s="12">
        <v>89.79</v>
      </c>
      <c r="U26" s="12">
        <v>2</v>
      </c>
      <c r="V26" s="12">
        <v>0</v>
      </c>
      <c r="W26" s="12">
        <v>1</v>
      </c>
      <c r="X26" s="12">
        <v>0</v>
      </c>
      <c r="Y26" s="12">
        <v>0</v>
      </c>
      <c r="Z26" s="12">
        <v>1</v>
      </c>
      <c r="AA26" s="12">
        <v>225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6.6547000000000001</v>
      </c>
      <c r="AK26" s="12">
        <v>0.66869999999999996</v>
      </c>
      <c r="AL26" s="14">
        <v>0.2157</v>
      </c>
      <c r="AM26" s="14">
        <v>2.1700000000000001E-2</v>
      </c>
      <c r="AN26" s="14">
        <v>3.9401999999999999</v>
      </c>
      <c r="AO26" s="14">
        <v>0.317</v>
      </c>
      <c r="AP26" s="14">
        <v>0.32600000000000001</v>
      </c>
      <c r="AQ26" s="14">
        <v>2.6200000000000001E-2</v>
      </c>
      <c r="AR26" s="14">
        <v>12.3537</v>
      </c>
      <c r="AS26" s="14">
        <v>1.1725000000000001</v>
      </c>
      <c r="AT26" s="14">
        <v>0.21179999999999999</v>
      </c>
      <c r="AU26" s="14">
        <v>2.01E-2</v>
      </c>
      <c r="AV26" s="14">
        <v>34.869100000000003</v>
      </c>
      <c r="AW26" s="14">
        <v>2.2256</v>
      </c>
      <c r="AX26" s="14">
        <v>0.43380000000000002</v>
      </c>
      <c r="AY26" s="14">
        <v>2.7699999999999999E-2</v>
      </c>
      <c r="AZ26" s="14">
        <v>0.14187944195841012</v>
      </c>
      <c r="BA26" s="14">
        <v>2.048158640226629</v>
      </c>
      <c r="BB26" s="14">
        <v>0.34386617100371752</v>
      </c>
      <c r="BC26" s="15"/>
    </row>
    <row r="27" spans="2:72" ht="13.5" customHeight="1" x14ac:dyDescent="0.2">
      <c r="B27" s="12">
        <v>165</v>
      </c>
      <c r="C27" s="12">
        <v>9.1890000000000001</v>
      </c>
      <c r="D27" s="12">
        <v>165.38287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32.5</v>
      </c>
      <c r="Q27" s="12">
        <v>0.9</v>
      </c>
      <c r="R27" s="12">
        <v>3.99</v>
      </c>
      <c r="S27" s="12">
        <v>44.06</v>
      </c>
      <c r="T27" s="12">
        <v>89.72</v>
      </c>
      <c r="U27" s="12">
        <v>2</v>
      </c>
      <c r="V27" s="12">
        <v>0</v>
      </c>
      <c r="W27" s="12">
        <v>1</v>
      </c>
      <c r="X27" s="12">
        <v>0</v>
      </c>
      <c r="Y27" s="12">
        <v>0</v>
      </c>
      <c r="Z27" s="12">
        <v>1</v>
      </c>
      <c r="AA27" s="12">
        <v>225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5.7888000000000002</v>
      </c>
      <c r="AK27" s="12">
        <v>0.22009999999999999</v>
      </c>
      <c r="AL27" s="14">
        <v>0.188</v>
      </c>
      <c r="AM27" s="14">
        <v>7.1000000000000004E-3</v>
      </c>
      <c r="AN27" s="14">
        <v>3.6124000000000001</v>
      </c>
      <c r="AO27" s="14">
        <v>0.17710000000000001</v>
      </c>
      <c r="AP27" s="14">
        <v>0.29949999999999999</v>
      </c>
      <c r="AQ27" s="14">
        <v>1.47E-2</v>
      </c>
      <c r="AR27" s="14">
        <v>11.2997</v>
      </c>
      <c r="AS27" s="14">
        <v>5.9499999999999997E-2</v>
      </c>
      <c r="AT27" s="14">
        <v>0.19409999999999999</v>
      </c>
      <c r="AU27" s="14">
        <v>1E-3</v>
      </c>
      <c r="AV27" s="14">
        <v>33.049100000000003</v>
      </c>
      <c r="AW27" s="14">
        <v>3.0013999999999998</v>
      </c>
      <c r="AX27" s="14">
        <v>0.41199999999999998</v>
      </c>
      <c r="AY27" s="14">
        <v>3.7400000000000003E-2</v>
      </c>
      <c r="AZ27" s="14">
        <v>0.15811665495432184</v>
      </c>
      <c r="BA27" s="14">
        <v>2.1226172076249354</v>
      </c>
      <c r="BB27" s="14">
        <v>0.35951163174393663</v>
      </c>
      <c r="BC27" s="15"/>
      <c r="BD27" s="28"/>
    </row>
    <row r="28" spans="2:72" ht="13.5" customHeight="1" x14ac:dyDescent="0.2">
      <c r="B28" s="12">
        <v>165</v>
      </c>
      <c r="C28" s="12">
        <v>9.1790000000000003</v>
      </c>
      <c r="D28" s="12">
        <v>165.38246000000001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32.5</v>
      </c>
      <c r="Q28" s="12">
        <v>0.9</v>
      </c>
      <c r="R28" s="12">
        <v>3.99</v>
      </c>
      <c r="S28" s="12">
        <v>44.18</v>
      </c>
      <c r="T28" s="12">
        <v>89.64</v>
      </c>
      <c r="U28" s="12">
        <v>2</v>
      </c>
      <c r="V28" s="12">
        <v>0</v>
      </c>
      <c r="W28" s="12">
        <v>1</v>
      </c>
      <c r="X28" s="12">
        <v>0</v>
      </c>
      <c r="Y28" s="12">
        <v>0</v>
      </c>
      <c r="Z28" s="12">
        <v>1</v>
      </c>
      <c r="AA28" s="12">
        <v>225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7.2013999999999996</v>
      </c>
      <c r="AK28" s="12">
        <v>1.3269</v>
      </c>
      <c r="AL28" s="14">
        <v>0.23449999999999999</v>
      </c>
      <c r="AM28" s="14">
        <v>4.3200000000000002E-2</v>
      </c>
      <c r="AN28" s="14">
        <v>3.96</v>
      </c>
      <c r="AO28" s="14">
        <v>0.27050000000000002</v>
      </c>
      <c r="AP28" s="14">
        <v>0.3291</v>
      </c>
      <c r="AQ28" s="14">
        <v>2.2499999999999999E-2</v>
      </c>
      <c r="AR28" s="14">
        <v>13.6357</v>
      </c>
      <c r="AS28" s="14">
        <v>2.2014999999999998</v>
      </c>
      <c r="AT28" s="14">
        <v>0.23480000000000001</v>
      </c>
      <c r="AU28" s="14">
        <v>3.7900000000000003E-2</v>
      </c>
      <c r="AV28" s="14">
        <v>32.579000000000001</v>
      </c>
      <c r="AW28" s="14">
        <v>6.0299999999999999E-2</v>
      </c>
      <c r="AX28" s="14">
        <v>0.40710000000000002</v>
      </c>
      <c r="AY28" s="14">
        <v>8.0000000000000004E-4</v>
      </c>
      <c r="AZ28" s="14">
        <v>0.10594947025264877</v>
      </c>
      <c r="BA28" s="14">
        <v>1.73381601362862</v>
      </c>
      <c r="BB28" s="14">
        <v>0.26842187256582023</v>
      </c>
      <c r="BC28" s="15"/>
      <c r="BD28" s="28"/>
    </row>
    <row r="29" spans="2:72" ht="13.5" customHeight="1" x14ac:dyDescent="0.2">
      <c r="B29" s="12">
        <v>165</v>
      </c>
      <c r="C29" s="12">
        <v>9.1709999999999994</v>
      </c>
      <c r="D29" s="12">
        <v>165.38211999999999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32.5</v>
      </c>
      <c r="Q29" s="12">
        <v>0.9</v>
      </c>
      <c r="R29" s="12">
        <v>3.99</v>
      </c>
      <c r="S29" s="12">
        <v>44.28</v>
      </c>
      <c r="T29" s="12">
        <v>89.57</v>
      </c>
      <c r="U29" s="12">
        <v>2</v>
      </c>
      <c r="V29" s="12">
        <v>0</v>
      </c>
      <c r="W29" s="12">
        <v>1</v>
      </c>
      <c r="X29" s="12">
        <v>0</v>
      </c>
      <c r="Y29" s="12">
        <v>0</v>
      </c>
      <c r="Z29" s="12">
        <v>1</v>
      </c>
      <c r="AA29" s="12">
        <v>225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6.7081</v>
      </c>
      <c r="AK29" s="12">
        <v>0.1268</v>
      </c>
      <c r="AL29" s="14">
        <v>0.21879999999999999</v>
      </c>
      <c r="AM29" s="14">
        <v>4.1000000000000003E-3</v>
      </c>
      <c r="AN29" s="14">
        <v>3.8170999999999999</v>
      </c>
      <c r="AO29" s="14">
        <v>1.8E-3</v>
      </c>
      <c r="AP29" s="14">
        <v>0.31769999999999998</v>
      </c>
      <c r="AQ29" s="14">
        <v>1E-4</v>
      </c>
      <c r="AR29" s="14">
        <v>12.646100000000001</v>
      </c>
      <c r="AS29" s="14">
        <v>0.22389999999999999</v>
      </c>
      <c r="AT29" s="14">
        <v>0.21820000000000001</v>
      </c>
      <c r="AU29" s="14">
        <v>3.8999999999999998E-3</v>
      </c>
      <c r="AV29" s="14">
        <v>32.593600000000002</v>
      </c>
      <c r="AW29" s="14">
        <v>0.24129999999999999</v>
      </c>
      <c r="AX29" s="14">
        <v>0.40810000000000002</v>
      </c>
      <c r="AY29" s="14">
        <v>3.0000000000000001E-3</v>
      </c>
      <c r="AZ29" s="14">
        <v>0.12455221824193997</v>
      </c>
      <c r="BA29" s="14">
        <v>1.8703024747937673</v>
      </c>
      <c r="BB29" s="14">
        <v>0.30320932460482197</v>
      </c>
      <c r="BC29" s="15"/>
      <c r="BD29" s="28"/>
    </row>
    <row r="30" spans="2:72" ht="13.5" customHeight="1" x14ac:dyDescent="0.2">
      <c r="B30" s="12">
        <v>165</v>
      </c>
      <c r="C30" s="12">
        <v>9.1630000000000003</v>
      </c>
      <c r="D30" s="12">
        <v>165.38179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32.5</v>
      </c>
      <c r="Q30" s="12">
        <v>0.9</v>
      </c>
      <c r="R30" s="12">
        <v>3.99</v>
      </c>
      <c r="S30" s="12">
        <v>44.38</v>
      </c>
      <c r="T30" s="12">
        <v>89.51</v>
      </c>
      <c r="U30" s="12">
        <v>2</v>
      </c>
      <c r="V30" s="12">
        <v>0</v>
      </c>
      <c r="W30" s="12">
        <v>1</v>
      </c>
      <c r="X30" s="12">
        <v>0</v>
      </c>
      <c r="Y30" s="12">
        <v>0</v>
      </c>
      <c r="Z30" s="12">
        <v>1</v>
      </c>
      <c r="AA30" s="12">
        <v>225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4.0720000000000001</v>
      </c>
      <c r="AK30" s="12">
        <v>0.42830000000000001</v>
      </c>
      <c r="AL30" s="14">
        <v>0.1331</v>
      </c>
      <c r="AM30" s="14">
        <v>1.4E-2</v>
      </c>
      <c r="AN30" s="14">
        <v>3.3018000000000001</v>
      </c>
      <c r="AO30" s="14">
        <v>0.19209999999999999</v>
      </c>
      <c r="AP30" s="14">
        <v>0.27529999999999999</v>
      </c>
      <c r="AQ30" s="14">
        <v>1.6E-2</v>
      </c>
      <c r="AR30" s="14">
        <v>8.1645000000000003</v>
      </c>
      <c r="AS30" s="14">
        <v>1.2494000000000001</v>
      </c>
      <c r="AT30" s="14">
        <v>0.1411</v>
      </c>
      <c r="AU30" s="14">
        <v>2.1600000000000001E-2</v>
      </c>
      <c r="AV30" s="14">
        <v>34.469799999999999</v>
      </c>
      <c r="AW30" s="14">
        <v>1.4642999999999999</v>
      </c>
      <c r="AX30" s="14">
        <v>0.43240000000000001</v>
      </c>
      <c r="AY30" s="14">
        <v>1.84E-2</v>
      </c>
      <c r="AZ30" s="14">
        <v>0.22198671753567897</v>
      </c>
      <c r="BA30" s="14">
        <v>3.0644932671863927</v>
      </c>
      <c r="BB30" s="14">
        <v>0.50793374019180471</v>
      </c>
      <c r="BC30" s="15"/>
      <c r="BD30" s="28"/>
      <c r="BF30" s="29" t="s">
        <v>175</v>
      </c>
    </row>
    <row r="31" spans="2:72" ht="13.5" customHeight="1" x14ac:dyDescent="0.2">
      <c r="B31" s="12">
        <v>165</v>
      </c>
      <c r="C31" s="12">
        <v>9.1560000000000006</v>
      </c>
      <c r="D31" s="12">
        <v>165.38149999999999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32.5</v>
      </c>
      <c r="Q31" s="12">
        <v>0.9</v>
      </c>
      <c r="R31" s="12">
        <v>3.99</v>
      </c>
      <c r="S31" s="12">
        <v>44.47</v>
      </c>
      <c r="T31" s="12">
        <v>89.45</v>
      </c>
      <c r="U31" s="12">
        <v>2</v>
      </c>
      <c r="V31" s="12">
        <v>0</v>
      </c>
      <c r="W31" s="12">
        <v>1</v>
      </c>
      <c r="X31" s="12">
        <v>0</v>
      </c>
      <c r="Y31" s="12">
        <v>0</v>
      </c>
      <c r="Z31" s="12">
        <v>1</v>
      </c>
      <c r="AA31" s="12">
        <v>225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5.6327999999999996</v>
      </c>
      <c r="AK31" s="12">
        <v>0.89359999999999995</v>
      </c>
      <c r="AL31" s="14">
        <v>0.18429999999999999</v>
      </c>
      <c r="AM31" s="14">
        <v>2.92E-2</v>
      </c>
      <c r="AN31" s="14">
        <v>3.4605000000000001</v>
      </c>
      <c r="AO31" s="14">
        <v>0.41739999999999999</v>
      </c>
      <c r="AP31" s="14">
        <v>0.28899999999999998</v>
      </c>
      <c r="AQ31" s="14">
        <v>3.49E-2</v>
      </c>
      <c r="AR31" s="14">
        <v>10.752599999999999</v>
      </c>
      <c r="AS31" s="14">
        <v>1.2717000000000001</v>
      </c>
      <c r="AT31" s="14">
        <v>0.1862</v>
      </c>
      <c r="AU31" s="14">
        <v>2.1999999999999999E-2</v>
      </c>
      <c r="AV31" s="14">
        <v>32.092300000000002</v>
      </c>
      <c r="AW31" s="14">
        <v>3.7378</v>
      </c>
      <c r="AX31" s="14">
        <v>0.40329999999999999</v>
      </c>
      <c r="AY31" s="14">
        <v>4.7E-2</v>
      </c>
      <c r="AZ31" s="14">
        <v>0.16510183446482743</v>
      </c>
      <c r="BA31" s="14">
        <v>2.1659505907626206</v>
      </c>
      <c r="BB31" s="14">
        <v>0.36827820186598809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165</v>
      </c>
      <c r="C32" s="12">
        <v>9.1479999999999997</v>
      </c>
      <c r="D32" s="12">
        <v>165.38117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32.5</v>
      </c>
      <c r="Q32" s="12">
        <v>0.9</v>
      </c>
      <c r="R32" s="12">
        <v>3.99</v>
      </c>
      <c r="S32" s="12">
        <v>44.57</v>
      </c>
      <c r="T32" s="12">
        <v>89.39</v>
      </c>
      <c r="U32" s="12">
        <v>2</v>
      </c>
      <c r="V32" s="12">
        <v>0</v>
      </c>
      <c r="W32" s="12">
        <v>1</v>
      </c>
      <c r="X32" s="12">
        <v>0</v>
      </c>
      <c r="Y32" s="12">
        <v>0</v>
      </c>
      <c r="Z32" s="12">
        <v>1</v>
      </c>
      <c r="AA32" s="12">
        <v>225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6.4973000000000001</v>
      </c>
      <c r="AK32" s="12">
        <v>0.1449</v>
      </c>
      <c r="AL32" s="14">
        <v>0.21299999999999999</v>
      </c>
      <c r="AM32" s="14">
        <v>4.7999999999999996E-3</v>
      </c>
      <c r="AN32" s="14">
        <v>3.6735000000000002</v>
      </c>
      <c r="AO32" s="14">
        <v>0.1268</v>
      </c>
      <c r="AP32" s="14">
        <v>0.30740000000000001</v>
      </c>
      <c r="AQ32" s="14">
        <v>1.06E-2</v>
      </c>
      <c r="AR32" s="14">
        <v>12.3582</v>
      </c>
      <c r="AS32" s="14">
        <v>0.1623</v>
      </c>
      <c r="AT32" s="14">
        <v>0.21440000000000001</v>
      </c>
      <c r="AU32" s="14">
        <v>2.8E-3</v>
      </c>
      <c r="AV32" s="14">
        <v>32.566600000000001</v>
      </c>
      <c r="AW32" s="14">
        <v>1.6869000000000001</v>
      </c>
      <c r="AX32" s="14">
        <v>0.41</v>
      </c>
      <c r="AY32" s="14">
        <v>2.12E-2</v>
      </c>
      <c r="AZ32" s="14">
        <v>0.14301644828547527</v>
      </c>
      <c r="BA32" s="14">
        <v>1.9123134328358207</v>
      </c>
      <c r="BB32" s="14">
        <v>0.31326073030108903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165</v>
      </c>
      <c r="C33" s="12">
        <v>9.141</v>
      </c>
      <c r="D33" s="12">
        <v>165.38087999999999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32.5</v>
      </c>
      <c r="Q33" s="12">
        <v>0.9</v>
      </c>
      <c r="R33" s="12">
        <v>3.99</v>
      </c>
      <c r="S33" s="12">
        <v>44.66</v>
      </c>
      <c r="T33" s="12">
        <v>89.33</v>
      </c>
      <c r="U33" s="12">
        <v>2</v>
      </c>
      <c r="V33" s="12">
        <v>0</v>
      </c>
      <c r="W33" s="12">
        <v>1</v>
      </c>
      <c r="X33" s="12">
        <v>0</v>
      </c>
      <c r="Y33" s="12">
        <v>0</v>
      </c>
      <c r="Z33" s="12">
        <v>1</v>
      </c>
      <c r="AA33" s="12">
        <v>225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5.6144999999999996</v>
      </c>
      <c r="AK33" s="12">
        <v>0.25659999999999999</v>
      </c>
      <c r="AL33" s="14">
        <v>0.18440000000000001</v>
      </c>
      <c r="AM33" s="14">
        <v>8.3999999999999995E-3</v>
      </c>
      <c r="AN33" s="14">
        <v>3.5442999999999998</v>
      </c>
      <c r="AO33" s="14">
        <v>4.9000000000000002E-2</v>
      </c>
      <c r="AP33" s="14">
        <v>0.29699999999999999</v>
      </c>
      <c r="AQ33" s="14">
        <v>4.1000000000000003E-3</v>
      </c>
      <c r="AR33" s="14">
        <v>10.790100000000001</v>
      </c>
      <c r="AS33" s="14">
        <v>0.24179999999999999</v>
      </c>
      <c r="AT33" s="14">
        <v>0.1875</v>
      </c>
      <c r="AU33" s="14">
        <v>4.1999999999999997E-3</v>
      </c>
      <c r="AV33" s="14">
        <v>34.665300000000002</v>
      </c>
      <c r="AW33" s="14">
        <v>0.89439999999999997</v>
      </c>
      <c r="AX33" s="14">
        <v>0.43719999999999998</v>
      </c>
      <c r="AY33" s="14">
        <v>1.1299999999999999E-2</v>
      </c>
      <c r="AZ33" s="14">
        <v>0.19095614274039771</v>
      </c>
      <c r="BA33" s="14">
        <v>2.3317333333333332</v>
      </c>
      <c r="BB33" s="14">
        <v>0.39971186169361289</v>
      </c>
      <c r="BC33" s="15"/>
      <c r="BD33" s="28"/>
    </row>
    <row r="34" spans="2:64" ht="13.5" customHeight="1" x14ac:dyDescent="0.2">
      <c r="B34" s="12">
        <v>165</v>
      </c>
      <c r="C34" s="12">
        <v>9.218</v>
      </c>
      <c r="D34" s="12">
        <v>165.38408000000001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32.5</v>
      </c>
      <c r="Q34" s="12">
        <v>0.9</v>
      </c>
      <c r="R34" s="12">
        <v>3.99</v>
      </c>
      <c r="S34" s="12">
        <v>43.69</v>
      </c>
      <c r="T34" s="12">
        <v>89.95</v>
      </c>
      <c r="U34" s="12">
        <v>2</v>
      </c>
      <c r="V34" s="12">
        <v>0</v>
      </c>
      <c r="W34" s="12">
        <v>1</v>
      </c>
      <c r="X34" s="12">
        <v>0</v>
      </c>
      <c r="Y34" s="12">
        <v>0</v>
      </c>
      <c r="Z34" s="12">
        <v>1</v>
      </c>
      <c r="AA34" s="12">
        <v>225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7.6142000000000003</v>
      </c>
      <c r="AK34" s="12">
        <v>0.57150000000000001</v>
      </c>
      <c r="AL34" s="14">
        <v>0.2457</v>
      </c>
      <c r="AM34" s="14">
        <v>1.84E-2</v>
      </c>
      <c r="AN34" s="14">
        <v>4.0152000000000001</v>
      </c>
      <c r="AO34" s="14">
        <v>0.14069999999999999</v>
      </c>
      <c r="AP34" s="14">
        <v>0.33079999999999998</v>
      </c>
      <c r="AQ34" s="14">
        <v>1.1599999999999999E-2</v>
      </c>
      <c r="AR34" s="14">
        <v>14.4023</v>
      </c>
      <c r="AS34" s="14">
        <v>0.91810000000000003</v>
      </c>
      <c r="AT34" s="14">
        <v>0.24579999999999999</v>
      </c>
      <c r="AU34" s="14">
        <v>1.5699999999999999E-2</v>
      </c>
      <c r="AV34" s="14">
        <v>32.791200000000003</v>
      </c>
      <c r="AW34" s="14">
        <v>0.1394</v>
      </c>
      <c r="AX34" s="14">
        <v>0.40600000000000003</v>
      </c>
      <c r="AY34" s="14">
        <v>1.6999999999999999E-3</v>
      </c>
      <c r="AZ34" s="14">
        <v>0.10206297502714447</v>
      </c>
      <c r="BA34" s="14">
        <v>1.6517493897477626</v>
      </c>
      <c r="BB34" s="14">
        <v>0.24578091439091751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165</v>
      </c>
      <c r="C35" s="12">
        <v>9.2270000000000003</v>
      </c>
      <c r="D35" s="12">
        <v>165.38445999999999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32.5</v>
      </c>
      <c r="Q35" s="12">
        <v>0.9</v>
      </c>
      <c r="R35" s="12">
        <v>3.99</v>
      </c>
      <c r="S35" s="12">
        <v>43.58</v>
      </c>
      <c r="T35" s="12">
        <v>90.03</v>
      </c>
      <c r="U35" s="12">
        <v>2</v>
      </c>
      <c r="V35" s="12">
        <v>0</v>
      </c>
      <c r="W35" s="12">
        <v>1</v>
      </c>
      <c r="X35" s="12">
        <v>0</v>
      </c>
      <c r="Y35" s="12">
        <v>0</v>
      </c>
      <c r="Z35" s="12">
        <v>1</v>
      </c>
      <c r="AA35" s="12">
        <v>225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6.1868999999999996</v>
      </c>
      <c r="AK35" s="12">
        <v>0.28339999999999999</v>
      </c>
      <c r="AL35" s="14">
        <v>0.1993</v>
      </c>
      <c r="AM35" s="14">
        <v>9.1000000000000004E-3</v>
      </c>
      <c r="AN35" s="14">
        <v>3.6705999999999999</v>
      </c>
      <c r="AO35" s="14">
        <v>6.3600000000000004E-2</v>
      </c>
      <c r="AP35" s="14">
        <v>0.30180000000000001</v>
      </c>
      <c r="AQ35" s="14">
        <v>5.1999999999999998E-3</v>
      </c>
      <c r="AR35" s="14">
        <v>11.5724</v>
      </c>
      <c r="AS35" s="14">
        <v>0.63070000000000004</v>
      </c>
      <c r="AT35" s="14">
        <v>0.1971</v>
      </c>
      <c r="AU35" s="14">
        <v>1.0699999999999999E-2</v>
      </c>
      <c r="AV35" s="14">
        <v>33.067799999999998</v>
      </c>
      <c r="AW35" s="14">
        <v>0</v>
      </c>
      <c r="AX35" s="14">
        <v>0.40860000000000002</v>
      </c>
      <c r="AY35" s="14">
        <v>0</v>
      </c>
      <c r="AZ35" s="14">
        <v>0.15033783783783783</v>
      </c>
      <c r="BA35" s="14">
        <v>2.0730593607305936</v>
      </c>
      <c r="BB35" s="14">
        <v>0.34918276374442797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165</v>
      </c>
      <c r="C36" s="12">
        <v>9.234</v>
      </c>
      <c r="D36" s="12">
        <v>165.38475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32.5</v>
      </c>
      <c r="Q36" s="12">
        <v>0.9</v>
      </c>
      <c r="R36" s="12">
        <v>3.99</v>
      </c>
      <c r="S36" s="12">
        <v>43.49</v>
      </c>
      <c r="T36" s="12">
        <v>90.08</v>
      </c>
      <c r="U36" s="12">
        <v>2</v>
      </c>
      <c r="V36" s="12">
        <v>0</v>
      </c>
      <c r="W36" s="12">
        <v>1</v>
      </c>
      <c r="X36" s="12">
        <v>0</v>
      </c>
      <c r="Y36" s="12">
        <v>0</v>
      </c>
      <c r="Z36" s="12">
        <v>1</v>
      </c>
      <c r="AA36" s="12">
        <v>225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5.3083999999999998</v>
      </c>
      <c r="AK36" s="12">
        <v>0.1769</v>
      </c>
      <c r="AL36" s="14">
        <v>0.17069999999999999</v>
      </c>
      <c r="AM36" s="14">
        <v>5.7000000000000002E-3</v>
      </c>
      <c r="AN36" s="14">
        <v>3.5095000000000001</v>
      </c>
      <c r="AO36" s="14">
        <v>6.1000000000000004E-3</v>
      </c>
      <c r="AP36" s="14">
        <v>0.28810000000000002</v>
      </c>
      <c r="AQ36" s="14">
        <v>5.0000000000000001E-4</v>
      </c>
      <c r="AR36" s="14">
        <v>10.537599999999999</v>
      </c>
      <c r="AS36" s="14">
        <v>0.43180000000000002</v>
      </c>
      <c r="AT36" s="14">
        <v>0.1792</v>
      </c>
      <c r="AU36" s="14">
        <v>7.3000000000000001E-3</v>
      </c>
      <c r="AV36" s="14">
        <v>33.725099999999998</v>
      </c>
      <c r="AW36" s="14">
        <v>0.40770000000000001</v>
      </c>
      <c r="AX36" s="14">
        <v>0.41599999999999998</v>
      </c>
      <c r="AY36" s="14">
        <v>5.0000000000000001E-3</v>
      </c>
      <c r="AZ36" s="14">
        <v>0.18165033375940912</v>
      </c>
      <c r="BA36" s="14">
        <v>2.3214285714285712</v>
      </c>
      <c r="BB36" s="14">
        <v>0.39784946236559138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165</v>
      </c>
      <c r="C37" s="12">
        <v>9.2420000000000009</v>
      </c>
      <c r="D37" s="12">
        <v>165.38507999999999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32.5</v>
      </c>
      <c r="Q37" s="12">
        <v>0.9</v>
      </c>
      <c r="R37" s="12">
        <v>3.99</v>
      </c>
      <c r="S37" s="12">
        <v>43.39</v>
      </c>
      <c r="T37" s="12">
        <v>90.15</v>
      </c>
      <c r="U37" s="12">
        <v>2</v>
      </c>
      <c r="V37" s="12">
        <v>0</v>
      </c>
      <c r="W37" s="12">
        <v>1</v>
      </c>
      <c r="X37" s="12">
        <v>0</v>
      </c>
      <c r="Y37" s="12">
        <v>0</v>
      </c>
      <c r="Z37" s="12">
        <v>1</v>
      </c>
      <c r="AA37" s="12">
        <v>225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5.8521000000000001</v>
      </c>
      <c r="AK37" s="12">
        <v>0.65969999999999995</v>
      </c>
      <c r="AL37" s="14">
        <v>0.18779999999999999</v>
      </c>
      <c r="AM37" s="14">
        <v>2.12E-2</v>
      </c>
      <c r="AN37" s="14">
        <v>3.5642999999999998</v>
      </c>
      <c r="AO37" s="14">
        <v>5.3800000000000001E-2</v>
      </c>
      <c r="AP37" s="14">
        <v>0.29210000000000003</v>
      </c>
      <c r="AQ37" s="14">
        <v>4.4000000000000003E-3</v>
      </c>
      <c r="AR37" s="14">
        <v>11.324299999999999</v>
      </c>
      <c r="AS37" s="14">
        <v>1.4063000000000001</v>
      </c>
      <c r="AT37" s="14">
        <v>0.19220000000000001</v>
      </c>
      <c r="AU37" s="14">
        <v>2.3900000000000001E-2</v>
      </c>
      <c r="AV37" s="14">
        <v>31.932200000000002</v>
      </c>
      <c r="AW37" s="14">
        <v>0.86109999999999998</v>
      </c>
      <c r="AX37" s="14">
        <v>0.3931</v>
      </c>
      <c r="AY37" s="14">
        <v>1.06E-2</v>
      </c>
      <c r="AZ37" s="14">
        <v>0.14740221833041445</v>
      </c>
      <c r="BA37" s="14">
        <v>2.0452653485952133</v>
      </c>
      <c r="BB37" s="14">
        <v>0.34324278147958309</v>
      </c>
      <c r="BC37" s="15"/>
      <c r="BD37" s="28"/>
      <c r="BG37" s="30">
        <v>2</v>
      </c>
    </row>
    <row r="38" spans="2:64" ht="13.5" customHeight="1" x14ac:dyDescent="0.2">
      <c r="B38" s="12">
        <v>165</v>
      </c>
      <c r="C38" s="12">
        <v>9.2520000000000007</v>
      </c>
      <c r="D38" s="12">
        <v>165.38550000000001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32.5</v>
      </c>
      <c r="Q38" s="12">
        <v>0.9</v>
      </c>
      <c r="R38" s="12">
        <v>3.99</v>
      </c>
      <c r="S38" s="12">
        <v>43.26</v>
      </c>
      <c r="T38" s="12">
        <v>90.23</v>
      </c>
      <c r="U38" s="12">
        <v>2</v>
      </c>
      <c r="V38" s="12">
        <v>0</v>
      </c>
      <c r="W38" s="12">
        <v>1</v>
      </c>
      <c r="X38" s="12">
        <v>0</v>
      </c>
      <c r="Y38" s="12">
        <v>0</v>
      </c>
      <c r="Z38" s="12">
        <v>1</v>
      </c>
      <c r="AA38" s="12">
        <v>225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4.9768999999999997</v>
      </c>
      <c r="AK38" s="12">
        <v>2.6800000000000001E-2</v>
      </c>
      <c r="AL38" s="14">
        <v>0.15939999999999999</v>
      </c>
      <c r="AM38" s="14">
        <v>8.9999999999999998E-4</v>
      </c>
      <c r="AN38" s="14">
        <v>3.5691999999999999</v>
      </c>
      <c r="AO38" s="14">
        <v>1.52E-2</v>
      </c>
      <c r="AP38" s="14">
        <v>0.2918</v>
      </c>
      <c r="AQ38" s="14">
        <v>1.1999999999999999E-3</v>
      </c>
      <c r="AR38" s="14">
        <v>9.6056000000000008</v>
      </c>
      <c r="AS38" s="14">
        <v>0.2964</v>
      </c>
      <c r="AT38" s="14">
        <v>0.16259999999999999</v>
      </c>
      <c r="AU38" s="14">
        <v>5.0000000000000001E-3</v>
      </c>
      <c r="AV38" s="14">
        <v>34.613300000000002</v>
      </c>
      <c r="AW38" s="14">
        <v>0.60529999999999995</v>
      </c>
      <c r="AX38" s="14">
        <v>0.42509999999999998</v>
      </c>
      <c r="AY38" s="14">
        <v>7.4000000000000003E-3</v>
      </c>
      <c r="AZ38" s="14">
        <v>0.18593946157065139</v>
      </c>
      <c r="BA38" s="14">
        <v>2.6143911439114391</v>
      </c>
      <c r="BB38" s="14">
        <v>0.44665645737621229</v>
      </c>
      <c r="BC38" s="15"/>
      <c r="BD38" s="28"/>
      <c r="BG38" s="30">
        <v>3</v>
      </c>
      <c r="BH38" s="34"/>
    </row>
    <row r="39" spans="2:64" ht="13.5" customHeight="1" x14ac:dyDescent="0.2">
      <c r="B39" s="12">
        <v>165</v>
      </c>
      <c r="C39" s="12">
        <v>9.2680000000000007</v>
      </c>
      <c r="D39" s="12">
        <v>165.38616999999999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32.5</v>
      </c>
      <c r="Q39" s="12">
        <v>0.9</v>
      </c>
      <c r="R39" s="12">
        <v>3.99</v>
      </c>
      <c r="S39" s="12">
        <v>43.06</v>
      </c>
      <c r="T39" s="12">
        <v>90.36</v>
      </c>
      <c r="U39" s="12">
        <v>2</v>
      </c>
      <c r="V39" s="12">
        <v>0</v>
      </c>
      <c r="W39" s="12">
        <v>1</v>
      </c>
      <c r="X39" s="12">
        <v>0</v>
      </c>
      <c r="Y39" s="12">
        <v>0</v>
      </c>
      <c r="Z39" s="12">
        <v>1</v>
      </c>
      <c r="AA39" s="12">
        <v>225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5.8052000000000001</v>
      </c>
      <c r="AK39" s="12">
        <v>0.21279999999999999</v>
      </c>
      <c r="AL39" s="14">
        <v>0.18529999999999999</v>
      </c>
      <c r="AM39" s="14">
        <v>6.7999999999999996E-3</v>
      </c>
      <c r="AN39" s="14">
        <v>3.6143999999999998</v>
      </c>
      <c r="AO39" s="14">
        <v>0.112</v>
      </c>
      <c r="AP39" s="14">
        <v>0.29449999999999998</v>
      </c>
      <c r="AQ39" s="14">
        <v>9.1000000000000004E-3</v>
      </c>
      <c r="AR39" s="14">
        <v>10.983700000000001</v>
      </c>
      <c r="AS39" s="14">
        <v>0.31469999999999998</v>
      </c>
      <c r="AT39" s="14">
        <v>0.18529999999999999</v>
      </c>
      <c r="AU39" s="14">
        <v>5.3E-3</v>
      </c>
      <c r="AV39" s="14">
        <v>32.6539</v>
      </c>
      <c r="AW39" s="14">
        <v>0.50129999999999997</v>
      </c>
      <c r="AX39" s="14">
        <v>0.39960000000000001</v>
      </c>
      <c r="AY39" s="14">
        <v>6.1000000000000004E-3</v>
      </c>
      <c r="AZ39" s="14">
        <v>0.15141910387552232</v>
      </c>
      <c r="BA39" s="14">
        <v>2.156502968159741</v>
      </c>
      <c r="BB39" s="14">
        <v>0.36638741665241925</v>
      </c>
      <c r="BC39" s="15"/>
      <c r="BD39" s="28"/>
    </row>
    <row r="40" spans="2:64" ht="13.5" customHeight="1" x14ac:dyDescent="0.2">
      <c r="B40" s="12">
        <v>165</v>
      </c>
      <c r="C40" s="12">
        <v>9.2759999999999998</v>
      </c>
      <c r="D40" s="12">
        <v>165.38650000000001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32.5</v>
      </c>
      <c r="Q40" s="12">
        <v>0.9</v>
      </c>
      <c r="R40" s="12">
        <v>3.99</v>
      </c>
      <c r="S40" s="12">
        <v>42.96</v>
      </c>
      <c r="T40" s="12">
        <v>90.43</v>
      </c>
      <c r="U40" s="12">
        <v>2</v>
      </c>
      <c r="V40" s="12">
        <v>0</v>
      </c>
      <c r="W40" s="12">
        <v>1</v>
      </c>
      <c r="X40" s="12">
        <v>0</v>
      </c>
      <c r="Y40" s="12">
        <v>0</v>
      </c>
      <c r="Z40" s="12">
        <v>1</v>
      </c>
      <c r="AA40" s="12">
        <v>225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6.6605999999999996</v>
      </c>
      <c r="AK40" s="12">
        <v>0.48230000000000001</v>
      </c>
      <c r="AL40" s="14">
        <v>0.2122</v>
      </c>
      <c r="AM40" s="14">
        <v>1.54E-2</v>
      </c>
      <c r="AN40" s="14">
        <v>3.7547000000000001</v>
      </c>
      <c r="AO40" s="14">
        <v>0.15870000000000001</v>
      </c>
      <c r="AP40" s="14">
        <v>0.3054</v>
      </c>
      <c r="AQ40" s="14">
        <v>1.29E-2</v>
      </c>
      <c r="AR40" s="14">
        <v>12.8772</v>
      </c>
      <c r="AS40" s="14">
        <v>0.7903</v>
      </c>
      <c r="AT40" s="14">
        <v>0.21690000000000001</v>
      </c>
      <c r="AU40" s="14">
        <v>1.3299999999999999E-2</v>
      </c>
      <c r="AV40" s="14">
        <v>32.088200000000001</v>
      </c>
      <c r="AW40" s="14">
        <v>1.0129999999999999</v>
      </c>
      <c r="AX40" s="14">
        <v>0.39190000000000003</v>
      </c>
      <c r="AY40" s="14">
        <v>1.24E-2</v>
      </c>
      <c r="AZ40" s="14">
        <v>0.12404990678330707</v>
      </c>
      <c r="BA40" s="14">
        <v>1.8068234209313048</v>
      </c>
      <c r="BB40" s="14">
        <v>0.28745072273324573</v>
      </c>
      <c r="BC40" s="15"/>
      <c r="BD40" s="28"/>
    </row>
    <row r="41" spans="2:64" ht="13.5" customHeight="1" x14ac:dyDescent="0.2">
      <c r="B41" s="12">
        <v>165</v>
      </c>
      <c r="C41" s="12">
        <v>9.2859999999999996</v>
      </c>
      <c r="D41" s="12">
        <v>165.38692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32.5</v>
      </c>
      <c r="Q41" s="12">
        <v>0.9</v>
      </c>
      <c r="R41" s="12">
        <v>3.99</v>
      </c>
      <c r="S41" s="12">
        <v>42.84</v>
      </c>
      <c r="T41" s="12">
        <v>90.51</v>
      </c>
      <c r="U41" s="12">
        <v>2</v>
      </c>
      <c r="V41" s="12">
        <v>0</v>
      </c>
      <c r="W41" s="12">
        <v>1</v>
      </c>
      <c r="X41" s="12">
        <v>0</v>
      </c>
      <c r="Y41" s="12">
        <v>0</v>
      </c>
      <c r="Z41" s="12">
        <v>1</v>
      </c>
      <c r="AA41" s="12">
        <v>225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6.3711000000000002</v>
      </c>
      <c r="AK41" s="12">
        <v>0.21920000000000001</v>
      </c>
      <c r="AL41" s="14">
        <v>0.20250000000000001</v>
      </c>
      <c r="AM41" s="14">
        <v>7.0000000000000001E-3</v>
      </c>
      <c r="AN41" s="14">
        <v>3.7835999999999999</v>
      </c>
      <c r="AO41" s="14">
        <v>5.0000000000000001E-3</v>
      </c>
      <c r="AP41" s="14">
        <v>0.30709999999999998</v>
      </c>
      <c r="AQ41" s="14">
        <v>4.0000000000000002E-4</v>
      </c>
      <c r="AR41" s="14">
        <v>12.3515</v>
      </c>
      <c r="AS41" s="14">
        <v>0.38169999999999998</v>
      </c>
      <c r="AT41" s="14">
        <v>0.20749999999999999</v>
      </c>
      <c r="AU41" s="14">
        <v>6.4000000000000003E-3</v>
      </c>
      <c r="AV41" s="14">
        <v>33.398600000000002</v>
      </c>
      <c r="AW41" s="14">
        <v>0.26419999999999999</v>
      </c>
      <c r="AX41" s="14">
        <v>0.40699999999999997</v>
      </c>
      <c r="AY41" s="14">
        <v>3.2000000000000002E-3</v>
      </c>
      <c r="AZ41" s="14">
        <v>0.13989637305699482</v>
      </c>
      <c r="BA41" s="14">
        <v>1.96144578313253</v>
      </c>
      <c r="BB41" s="14">
        <v>0.32465419039869814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165</v>
      </c>
      <c r="C46" s="12">
        <v>9.1140000000000008</v>
      </c>
      <c r="D46" s="12">
        <v>165.37975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32.5</v>
      </c>
      <c r="Q46" s="12">
        <v>0.9</v>
      </c>
      <c r="R46" s="12">
        <v>3.99</v>
      </c>
      <c r="S46" s="12">
        <v>45</v>
      </c>
      <c r="T46" s="12">
        <v>89.11</v>
      </c>
      <c r="U46" s="12">
        <v>2</v>
      </c>
      <c r="V46" s="12">
        <v>0</v>
      </c>
      <c r="W46" s="12">
        <v>1</v>
      </c>
      <c r="X46" s="12">
        <v>0</v>
      </c>
      <c r="Y46" s="12">
        <v>0</v>
      </c>
      <c r="Z46" s="12">
        <v>1</v>
      </c>
      <c r="AA46" s="12">
        <v>225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5.1372999999999998</v>
      </c>
      <c r="AK46" s="12">
        <v>8.1900000000000001E-2</v>
      </c>
      <c r="AL46" s="14">
        <v>0.16980000000000001</v>
      </c>
      <c r="AM46" s="14">
        <v>2.7000000000000001E-3</v>
      </c>
      <c r="AN46" s="14">
        <v>2.3022999999999998</v>
      </c>
      <c r="AO46" s="14">
        <v>3.0300000000000001E-2</v>
      </c>
      <c r="AP46" s="14">
        <v>0.19409999999999999</v>
      </c>
      <c r="AQ46" s="14">
        <v>2.5999999999999999E-3</v>
      </c>
      <c r="AR46" s="14">
        <v>9.6207999999999991</v>
      </c>
      <c r="AS46" s="14">
        <v>6.6600000000000006E-2</v>
      </c>
      <c r="AT46" s="14">
        <v>0.16819999999999999</v>
      </c>
      <c r="AU46" s="14">
        <v>1.1999999999999999E-3</v>
      </c>
      <c r="AV46" s="14">
        <v>16.581800000000001</v>
      </c>
      <c r="AW46" s="14">
        <v>0.15390000000000001</v>
      </c>
      <c r="AX46" s="14">
        <v>0.21049999999999999</v>
      </c>
      <c r="AY46" s="14">
        <v>2E-3</v>
      </c>
      <c r="AZ46" s="14">
        <v>4.0533860603064756E-2</v>
      </c>
      <c r="BA46" s="14">
        <v>1.2514863258026159</v>
      </c>
      <c r="BB46" s="14">
        <v>0.11169791391602854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165</v>
      </c>
      <c r="C48" s="12">
        <v>9.125</v>
      </c>
      <c r="D48" s="12">
        <v>165.38021000000001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32.5</v>
      </c>
      <c r="Q48" s="12">
        <v>0.9</v>
      </c>
      <c r="R48" s="12">
        <v>3.99</v>
      </c>
      <c r="S48" s="12">
        <v>44.86</v>
      </c>
      <c r="T48" s="12">
        <v>89.2</v>
      </c>
      <c r="U48" s="12">
        <v>2</v>
      </c>
      <c r="V48" s="12">
        <v>0</v>
      </c>
      <c r="W48" s="12">
        <v>1</v>
      </c>
      <c r="X48" s="12">
        <v>0</v>
      </c>
      <c r="Y48" s="12">
        <v>0</v>
      </c>
      <c r="Z48" s="12">
        <v>1</v>
      </c>
      <c r="AA48" s="12">
        <v>225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8.8826000000000001</v>
      </c>
      <c r="AK48" s="12">
        <v>7.1300000000000002E-2</v>
      </c>
      <c r="AL48" s="14">
        <v>0.2928</v>
      </c>
      <c r="AM48" s="14">
        <v>2.3E-3</v>
      </c>
      <c r="AN48" s="14">
        <v>3.7696999999999998</v>
      </c>
      <c r="AO48" s="14">
        <v>3.4500000000000003E-2</v>
      </c>
      <c r="AP48" s="14">
        <v>0.31709999999999999</v>
      </c>
      <c r="AQ48" s="14">
        <v>2.8999999999999998E-3</v>
      </c>
      <c r="AR48" s="14">
        <v>16.612300000000001</v>
      </c>
      <c r="AS48" s="14">
        <v>0.15640000000000001</v>
      </c>
      <c r="AT48" s="14">
        <v>0.2898</v>
      </c>
      <c r="AU48" s="14">
        <v>2.7000000000000001E-3</v>
      </c>
      <c r="AV48" s="14">
        <v>28.200600000000001</v>
      </c>
      <c r="AW48" s="14">
        <v>0.19969999999999999</v>
      </c>
      <c r="AX48" s="14">
        <v>0.35699999999999998</v>
      </c>
      <c r="AY48" s="14">
        <v>2.5000000000000001E-3</v>
      </c>
      <c r="AZ48" s="14">
        <v>5.9190031152647968E-2</v>
      </c>
      <c r="BA48" s="14">
        <v>1.2318840579710144</v>
      </c>
      <c r="BB48" s="14">
        <v>0.10389610389610386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165</v>
      </c>
      <c r="C50" s="12">
        <v>9.0850000000000009</v>
      </c>
      <c r="D50" s="12">
        <v>165.37853999999999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32.5</v>
      </c>
      <c r="Q50" s="12">
        <v>0.9</v>
      </c>
      <c r="R50" s="12">
        <v>3.99</v>
      </c>
      <c r="S50" s="12">
        <v>45.36</v>
      </c>
      <c r="T50" s="12">
        <v>88.88</v>
      </c>
      <c r="U50" s="12">
        <v>2</v>
      </c>
      <c r="V50" s="12">
        <v>0</v>
      </c>
      <c r="W50" s="12">
        <v>1</v>
      </c>
      <c r="X50" s="12">
        <v>0</v>
      </c>
      <c r="Y50" s="12">
        <v>0</v>
      </c>
      <c r="Z50" s="12">
        <v>1</v>
      </c>
      <c r="AA50" s="12">
        <v>225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7.4908999999999999</v>
      </c>
      <c r="AK50" s="12">
        <v>1.2699999999999999E-2</v>
      </c>
      <c r="AL50" s="14">
        <v>0.2492</v>
      </c>
      <c r="AM50" s="14">
        <v>4.0000000000000002E-4</v>
      </c>
      <c r="AN50" s="14">
        <v>3.1903999999999999</v>
      </c>
      <c r="AO50" s="14">
        <v>1.2800000000000001E-2</v>
      </c>
      <c r="AP50" s="14">
        <v>0.27079999999999999</v>
      </c>
      <c r="AQ50" s="14">
        <v>1.1000000000000001E-3</v>
      </c>
      <c r="AR50" s="14">
        <v>13.957100000000001</v>
      </c>
      <c r="AS50" s="14">
        <v>1.9699999999999999E-2</v>
      </c>
      <c r="AT50" s="14">
        <v>0.24579999999999999</v>
      </c>
      <c r="AU50" s="14">
        <v>2.9999999999999997E-4</v>
      </c>
      <c r="AV50" s="14">
        <v>24.092600000000001</v>
      </c>
      <c r="AW50" s="14">
        <v>6.0299999999999999E-2</v>
      </c>
      <c r="AX50" s="14">
        <v>0.308</v>
      </c>
      <c r="AY50" s="14">
        <v>8.0000000000000004E-4</v>
      </c>
      <c r="AZ50" s="14">
        <v>6.4270905321354543E-2</v>
      </c>
      <c r="BA50" s="14">
        <v>1.2530512611879576</v>
      </c>
      <c r="BB50" s="14">
        <v>0.11231491513181656</v>
      </c>
    </row>
    <row r="51" spans="2:54" ht="13.5" customHeight="1" x14ac:dyDescent="0.2">
      <c r="B51" s="12">
        <v>165</v>
      </c>
      <c r="C51" s="12">
        <v>8.8699999999999992</v>
      </c>
      <c r="D51" s="12">
        <v>165.36958000000001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32.5</v>
      </c>
      <c r="Q51" s="12">
        <v>0.9</v>
      </c>
      <c r="R51" s="12">
        <v>3.99</v>
      </c>
      <c r="S51" s="12">
        <v>48.06</v>
      </c>
      <c r="T51" s="12">
        <v>87.21</v>
      </c>
      <c r="U51" s="12">
        <v>2</v>
      </c>
      <c r="V51" s="12">
        <v>0</v>
      </c>
      <c r="W51" s="12">
        <v>1</v>
      </c>
      <c r="X51" s="12">
        <v>0</v>
      </c>
      <c r="Y51" s="12">
        <v>0</v>
      </c>
      <c r="Z51" s="12">
        <v>1</v>
      </c>
      <c r="AA51" s="12">
        <v>225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20.520999999999997</v>
      </c>
      <c r="AK51" s="38">
        <v>1.4999999999999999E-2</v>
      </c>
      <c r="AL51" s="38">
        <v>0.71699999999999997</v>
      </c>
      <c r="AM51" s="38">
        <v>5.0000000000000001E-4</v>
      </c>
      <c r="AN51" s="38">
        <v>7.8949999999999996</v>
      </c>
      <c r="AO51" s="38">
        <v>5.5000000000000005E-3</v>
      </c>
      <c r="AP51" s="38">
        <v>0.70499999999999996</v>
      </c>
      <c r="AQ51" s="38">
        <v>5.0000000000000001E-4</v>
      </c>
      <c r="AR51" s="38">
        <v>38.687999999999995</v>
      </c>
      <c r="AS51" s="38">
        <v>2.2499999999999999E-2</v>
      </c>
      <c r="AT51" s="38">
        <v>0.71799999999999997</v>
      </c>
      <c r="AU51" s="38">
        <v>5.0000000000000001E-4</v>
      </c>
      <c r="AV51" s="38">
        <v>50.442100000000003</v>
      </c>
      <c r="AW51" s="38">
        <v>6.0299999999999999E-2</v>
      </c>
      <c r="AX51" s="38">
        <v>0.68200000000000005</v>
      </c>
      <c r="AY51" s="38">
        <v>8.0000000000000004E-4</v>
      </c>
      <c r="AZ51" s="14">
        <v>-1.6582552271088614E-2</v>
      </c>
      <c r="BA51" s="14">
        <v>23.746518105849582</v>
      </c>
      <c r="BB51" s="14">
        <v>-2.5714285714285658E-2</v>
      </c>
    </row>
    <row r="52" spans="2:54" ht="13.5" customHeight="1" x14ac:dyDescent="0.2">
      <c r="B52" s="12">
        <v>165</v>
      </c>
      <c r="C52" s="12">
        <v>8.86</v>
      </c>
      <c r="D52" s="12">
        <v>165.36917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32.5</v>
      </c>
      <c r="Q52" s="12">
        <v>0.9</v>
      </c>
      <c r="R52" s="12">
        <v>3.99</v>
      </c>
      <c r="S52" s="12">
        <v>48.19</v>
      </c>
      <c r="T52" s="12">
        <v>87.13</v>
      </c>
      <c r="U52" s="12">
        <v>2</v>
      </c>
      <c r="V52" s="12">
        <v>0</v>
      </c>
      <c r="W52" s="12">
        <v>1</v>
      </c>
      <c r="X52" s="12">
        <v>0</v>
      </c>
      <c r="Y52" s="12">
        <v>0</v>
      </c>
      <c r="Z52" s="12">
        <v>1</v>
      </c>
      <c r="AA52" s="12">
        <v>225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28.432099999999998</v>
      </c>
      <c r="AK52" s="12">
        <v>2.06E-2</v>
      </c>
      <c r="AL52" s="14">
        <v>0.99550000000000005</v>
      </c>
      <c r="AM52" s="14">
        <v>6.9999999999999999E-4</v>
      </c>
      <c r="AN52" s="14">
        <v>11.121700000000001</v>
      </c>
      <c r="AO52" s="14">
        <v>5.0000000000000001E-4</v>
      </c>
      <c r="AP52" s="14">
        <v>0.99529999999999996</v>
      </c>
      <c r="AQ52" s="14">
        <v>0</v>
      </c>
      <c r="AR52" s="14">
        <v>53.526000000000003</v>
      </c>
      <c r="AS52" s="14">
        <v>5.16E-2</v>
      </c>
      <c r="AT52" s="14">
        <v>0.99550000000000005</v>
      </c>
      <c r="AU52" s="14">
        <v>1E-3</v>
      </c>
      <c r="AV52" s="14">
        <v>73.411500000000004</v>
      </c>
      <c r="AW52" s="14">
        <v>5.4300000000000001E-2</v>
      </c>
      <c r="AX52" s="14">
        <v>0.99529999999999996</v>
      </c>
      <c r="AY52" s="14">
        <v>6.9999999999999999E-4</v>
      </c>
      <c r="AZ52" s="38">
        <v>0.7368678814950812</v>
      </c>
      <c r="BA52" s="38">
        <v>1.3715110413630758</v>
      </c>
      <c r="BB52" s="38">
        <v>0.15665583456425405</v>
      </c>
    </row>
    <row r="53" spans="2:54" ht="13.5" customHeight="1" x14ac:dyDescent="0.2">
      <c r="B53" s="12">
        <v>165</v>
      </c>
      <c r="C53" s="12">
        <v>9.077</v>
      </c>
      <c r="D53" s="12">
        <v>165.37821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32.5</v>
      </c>
      <c r="Q53" s="12">
        <v>0.9</v>
      </c>
      <c r="R53" s="12">
        <v>3.99</v>
      </c>
      <c r="S53" s="12">
        <v>45.46</v>
      </c>
      <c r="T53" s="12">
        <v>88.82</v>
      </c>
      <c r="U53" s="12">
        <v>2</v>
      </c>
      <c r="V53" s="12">
        <v>0</v>
      </c>
      <c r="W53" s="12">
        <v>1</v>
      </c>
      <c r="X53" s="12">
        <v>0</v>
      </c>
      <c r="Y53" s="12">
        <v>0</v>
      </c>
      <c r="Z53" s="12">
        <v>1</v>
      </c>
      <c r="AA53" s="12">
        <v>225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30.061800000000002</v>
      </c>
      <c r="AK53" s="12">
        <v>2.8000000000000001E-2</v>
      </c>
      <c r="AL53" s="14">
        <v>1.0019</v>
      </c>
      <c r="AM53" s="14">
        <v>8.9999999999999998E-4</v>
      </c>
      <c r="AN53" s="14">
        <v>11.780099999999999</v>
      </c>
      <c r="AO53" s="14">
        <v>7.9000000000000008E-3</v>
      </c>
      <c r="AP53" s="14">
        <v>1.0017</v>
      </c>
      <c r="AQ53" s="14">
        <v>6.9999999999999999E-4</v>
      </c>
      <c r="AR53" s="14">
        <v>56.789099999999998</v>
      </c>
      <c r="AS53" s="14">
        <v>2.2000000000000001E-3</v>
      </c>
      <c r="AT53" s="14">
        <v>1.0019</v>
      </c>
      <c r="AU53" s="14">
        <v>0</v>
      </c>
      <c r="AV53" s="14">
        <v>78.195499999999996</v>
      </c>
      <c r="AW53" s="14">
        <v>1.66E-2</v>
      </c>
      <c r="AX53" s="14">
        <v>1.0017</v>
      </c>
      <c r="AY53" s="14">
        <v>2.0000000000000001E-4</v>
      </c>
      <c r="AZ53" s="38">
        <v>0.73814900928696214</v>
      </c>
      <c r="BA53" s="38">
        <v>1.3769455758235294</v>
      </c>
      <c r="BB53" s="38">
        <v>0.15858401625074267</v>
      </c>
    </row>
    <row r="54" spans="2:54" ht="13.5" customHeight="1" x14ac:dyDescent="0.2">
      <c r="B54" s="12">
        <v>165</v>
      </c>
      <c r="C54" s="12">
        <v>9.3119999999999994</v>
      </c>
      <c r="D54" s="12">
        <v>165.38800000000001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32.5</v>
      </c>
      <c r="Q54" s="12">
        <v>0.9</v>
      </c>
      <c r="R54" s="12">
        <v>3.99</v>
      </c>
      <c r="S54" s="12">
        <v>42.51</v>
      </c>
      <c r="T54" s="12">
        <v>90.73</v>
      </c>
      <c r="U54" s="12">
        <v>2</v>
      </c>
      <c r="V54" s="12">
        <v>0</v>
      </c>
      <c r="W54" s="12">
        <v>1</v>
      </c>
      <c r="X54" s="12">
        <v>0</v>
      </c>
      <c r="Y54" s="12">
        <v>0</v>
      </c>
      <c r="Z54" s="12">
        <v>1</v>
      </c>
      <c r="AA54" s="12">
        <v>225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31.9086</v>
      </c>
      <c r="AK54" s="12">
        <v>2.5700000000000001E-2</v>
      </c>
      <c r="AL54" s="14">
        <v>1.0084</v>
      </c>
      <c r="AM54" s="14">
        <v>8.0000000000000004E-4</v>
      </c>
      <c r="AN54" s="14">
        <v>12.4941</v>
      </c>
      <c r="AO54" s="14">
        <v>1.3299999999999999E-2</v>
      </c>
      <c r="AP54" s="14">
        <v>1.0083</v>
      </c>
      <c r="AQ54" s="14">
        <v>1.1000000000000001E-3</v>
      </c>
      <c r="AR54" s="14">
        <v>60.374099999999999</v>
      </c>
      <c r="AS54" s="14">
        <v>4.65E-2</v>
      </c>
      <c r="AT54" s="14">
        <v>1.0084</v>
      </c>
      <c r="AU54" s="14">
        <v>8.0000000000000004E-4</v>
      </c>
      <c r="AV54" s="14">
        <v>83.247799999999998</v>
      </c>
      <c r="AW54" s="14">
        <v>0.1217</v>
      </c>
      <c r="AX54" s="14">
        <v>1.0083</v>
      </c>
      <c r="AY54" s="14">
        <v>1.5E-3</v>
      </c>
      <c r="AZ54" s="38">
        <v>0.73900455286556876</v>
      </c>
      <c r="BA54" s="38">
        <v>1.378866103180006</v>
      </c>
      <c r="BB54" s="38">
        <v>0.15926331569210547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FAA0-8E8A-41A2-AE06-3838842C23DA}">
  <sheetPr codeName="Sheet19"/>
  <dimension ref="A1:BT54"/>
  <sheetViews>
    <sheetView workbookViewId="0">
      <selection activeCell="D44" sqref="D44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167</v>
      </c>
      <c r="C10" s="12">
        <v>9.109</v>
      </c>
      <c r="D10" s="12">
        <v>167.37953999999999</v>
      </c>
      <c r="E10" s="12">
        <v>1</v>
      </c>
      <c r="F10" s="12">
        <v>3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33.200000000000003</v>
      </c>
      <c r="Q10" s="12">
        <v>1.52</v>
      </c>
      <c r="R10" s="12">
        <v>3.57</v>
      </c>
      <c r="S10" s="12">
        <v>45.12</v>
      </c>
      <c r="T10" s="12">
        <v>88.91</v>
      </c>
      <c r="U10" s="12">
        <v>2</v>
      </c>
      <c r="V10" s="12">
        <v>0</v>
      </c>
      <c r="W10" s="12">
        <v>2</v>
      </c>
      <c r="X10" s="12">
        <v>0</v>
      </c>
      <c r="Y10" s="12">
        <v>0</v>
      </c>
      <c r="Z10" s="12">
        <v>1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5.5788000000000002</v>
      </c>
      <c r="AK10" s="12">
        <v>0.43909999999999999</v>
      </c>
      <c r="AL10" s="14">
        <v>0.185</v>
      </c>
      <c r="AM10" s="14">
        <v>1.46E-2</v>
      </c>
      <c r="AN10" s="14">
        <v>3.2490999999999999</v>
      </c>
      <c r="AO10" s="14">
        <v>9.9500000000000005E-2</v>
      </c>
      <c r="AP10" s="14">
        <v>0.27960000000000002</v>
      </c>
      <c r="AQ10" s="14">
        <v>8.6E-3</v>
      </c>
      <c r="AR10" s="14">
        <v>10.855399999999999</v>
      </c>
      <c r="AS10" s="14">
        <v>0.2762</v>
      </c>
      <c r="AT10" s="14">
        <v>0.19020000000000001</v>
      </c>
      <c r="AU10" s="14">
        <v>4.7999999999999996E-3</v>
      </c>
      <c r="AV10" s="14">
        <v>30.752800000000001</v>
      </c>
      <c r="AW10" s="14">
        <v>0.79869999999999997</v>
      </c>
      <c r="AX10" s="14">
        <v>0.3896</v>
      </c>
      <c r="AY10" s="14">
        <v>1.01E-2</v>
      </c>
      <c r="AZ10" s="14">
        <v>0.16437537358039447</v>
      </c>
      <c r="BA10" s="14">
        <v>2.0483701366982126</v>
      </c>
      <c r="BB10" s="14">
        <v>0.34391169368747843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0.18754687500000006</v>
      </c>
      <c r="BH10" s="16">
        <f>DSTDEV(PlotSort,"PhxRed",$BG$35:$BG$38)/SQRT($BF10)</f>
        <v>5.6251785863724859E-3</v>
      </c>
      <c r="BI10" s="16">
        <f>DAVERAGE(PlotSort,"PhxRedEdge",$BG$35:$BG$38)</f>
        <v>0.28955937500000006</v>
      </c>
      <c r="BJ10" s="16">
        <f>DSTDEV(PlotSort,"PhxRedEdge",$BG$35:$BG$38)/SQRT($BF10)</f>
        <v>3.5114734099110797E-3</v>
      </c>
      <c r="BK10" s="16">
        <f>DAVERAGE(PlotSort,"TMRed",$BG$35:$BG$38)</f>
        <v>0.19096562499999994</v>
      </c>
      <c r="BL10" s="16">
        <f>DSTDEV(PlotSort,"TMRed",$BG$35:$BG$38)/SQRT($BF10)</f>
        <v>5.4532578953674733E-3</v>
      </c>
      <c r="BM10" s="16">
        <f>DAVERAGE(PlotSort,"TMNIR",$BG$35:$BG$38)</f>
        <v>0.41212500000000002</v>
      </c>
      <c r="BN10" s="16">
        <f>DSTDEV(PlotSort,"TMNIR",$BG$35:$BG$38)/SQRT($BF10)</f>
        <v>2.7617523396682559E-3</v>
      </c>
      <c r="BO10" s="16">
        <f>DAVERAGE(PlotSort,"NRR",$BG$35:$BG$38)</f>
        <v>0.17529883898216744</v>
      </c>
      <c r="BP10" s="16">
        <f>DSTDEV(PlotSort,"NRR",$BG$35:$BG$38)/SQRT($BF10)</f>
        <v>6.2982146368079231E-3</v>
      </c>
      <c r="BQ10" s="16">
        <f>DAVERAGE(PlotSort,"rvi",$BG$35:$BG$38)</f>
        <v>2.2304908261060161</v>
      </c>
      <c r="BR10" s="16">
        <f>DSTDEV(PlotSort,"rvi",$BG$35:$BG$38)/SQRT($BF10)</f>
        <v>7.6128317732430811E-2</v>
      </c>
      <c r="BS10" s="17">
        <f>DAVERAGE(PlotSort,"ndvi",$BG$35:$BG$38)</f>
        <v>0.37004672862375504</v>
      </c>
      <c r="BT10" s="16">
        <f>DSTDEV(PlotSort,"ndvi",$BG$35:$BG$38)/SQRT($BF10)</f>
        <v>1.3350637555732349E-2</v>
      </c>
    </row>
    <row r="11" spans="1:72" ht="13.5" customHeight="1" x14ac:dyDescent="0.2">
      <c r="B11" s="12">
        <v>167</v>
      </c>
      <c r="C11" s="12">
        <v>9.0869999999999997</v>
      </c>
      <c r="D11" s="12">
        <v>167.37862000000001</v>
      </c>
      <c r="E11" s="12">
        <v>1</v>
      </c>
      <c r="F11" s="12">
        <v>3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33.200000000000003</v>
      </c>
      <c r="Q11" s="12">
        <v>1.52</v>
      </c>
      <c r="R11" s="12">
        <v>3.57</v>
      </c>
      <c r="S11" s="12">
        <v>45.39</v>
      </c>
      <c r="T11" s="12">
        <v>88.73</v>
      </c>
      <c r="U11" s="12">
        <v>2</v>
      </c>
      <c r="V11" s="12">
        <v>0</v>
      </c>
      <c r="W11" s="12">
        <v>2</v>
      </c>
      <c r="X11" s="12">
        <v>0</v>
      </c>
      <c r="Y11" s="12">
        <v>0</v>
      </c>
      <c r="Z11" s="12">
        <v>1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6.0095999999999998</v>
      </c>
      <c r="AK11" s="12">
        <v>4.8599999999999997E-2</v>
      </c>
      <c r="AL11" s="14">
        <v>0.20039999999999999</v>
      </c>
      <c r="AM11" s="14">
        <v>1.6000000000000001E-3</v>
      </c>
      <c r="AN11" s="14">
        <v>3.3973</v>
      </c>
      <c r="AO11" s="14">
        <v>2.9999999999999997E-4</v>
      </c>
      <c r="AP11" s="14">
        <v>0.29399999999999998</v>
      </c>
      <c r="AQ11" s="14">
        <v>0</v>
      </c>
      <c r="AR11" s="14">
        <v>11.183</v>
      </c>
      <c r="AS11" s="14">
        <v>0.443</v>
      </c>
      <c r="AT11" s="14">
        <v>0.1971</v>
      </c>
      <c r="AU11" s="14">
        <v>7.7999999999999996E-3</v>
      </c>
      <c r="AV11" s="14">
        <v>32.387700000000002</v>
      </c>
      <c r="AW11" s="14">
        <v>7.0699999999999999E-2</v>
      </c>
      <c r="AX11" s="14">
        <v>0.41289999999999999</v>
      </c>
      <c r="AY11" s="14">
        <v>8.9999999999999998E-4</v>
      </c>
      <c r="AZ11" s="14">
        <v>0.16819917951619751</v>
      </c>
      <c r="BA11" s="14">
        <v>2.0948756976154237</v>
      </c>
      <c r="BB11" s="14">
        <v>0.35377049180327869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0.18717500000000001</v>
      </c>
      <c r="BH11" s="16">
        <f>DSTDEV(PlotSort,"PhxRed",$BG$31:$BG$32)/SQRT($BF11)</f>
        <v>7.2165752496134456E-3</v>
      </c>
      <c r="BI11" s="16">
        <f>DAVERAGE(PlotSort,"PhxRedEdge",$BG$31:$BG$32)</f>
        <v>0.28846250000000001</v>
      </c>
      <c r="BJ11" s="16">
        <f>DSTDEV(PlotSort,"PhxRedEdge",$BG$31:$BG$32)/SQRT($BF11)</f>
        <v>4.482669173234477E-3</v>
      </c>
      <c r="BK11" s="16">
        <f>DAVERAGE(PlotSort,"TMRed",$BG$31:$BG$32)</f>
        <v>0.19126875000000004</v>
      </c>
      <c r="BL11" s="16">
        <f>DSTDEV(PlotSort,"TMRed",$BG$31:$BG$32)/SQRT($BF11)</f>
        <v>7.0790107521577677E-3</v>
      </c>
      <c r="BM11" s="16">
        <f>DAVERAGE(PlotSort,"TMNIR",$BG$31:$BG$32)</f>
        <v>0.40991250000000001</v>
      </c>
      <c r="BN11" s="16">
        <f>DSTDEV(PlotSort,"TMNIR",$BG$31:$BG$32)/SQRT($BF11)</f>
        <v>3.5660888355919193E-3</v>
      </c>
      <c r="BO11" s="16">
        <f>DAVERAGE(PlotSort,"NRR",$BG$31:$BG$32)</f>
        <v>0.17435045669568081</v>
      </c>
      <c r="BP11" s="16">
        <f>DSTDEV(PlotSort,"NRR",$BG$31:$BG$32)/SQRT($BF11)</f>
        <v>7.625952121890045E-3</v>
      </c>
      <c r="BQ11" s="16">
        <f>DAVERAGE(PlotSort,"rvi",$BG$31:$BG$32)</f>
        <v>2.188116292684974</v>
      </c>
      <c r="BR11" s="16">
        <f>DSTDEV(PlotSort,"rvi",$BG$31:$BG$32)/SQRT($BF11)</f>
        <v>8.5287919394359535E-2</v>
      </c>
      <c r="BS11" s="17">
        <f>DAVERAGE(PlotSort,"ndvi",$BG$31:$BG$32)</f>
        <v>0.36616443409837085</v>
      </c>
      <c r="BT11" s="16">
        <f>DSTDEV(PlotSort,"ndvi",$BG$31:$BG$32)/SQRT($BF11)</f>
        <v>1.640990071641589E-2</v>
      </c>
    </row>
    <row r="12" spans="1:72" ht="13.5" customHeight="1" x14ac:dyDescent="0.2">
      <c r="B12" s="12">
        <v>167</v>
      </c>
      <c r="C12" s="12">
        <v>9.0749999999999993</v>
      </c>
      <c r="D12" s="12">
        <v>167.37812</v>
      </c>
      <c r="E12" s="12">
        <v>1</v>
      </c>
      <c r="F12" s="12">
        <v>3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33.200000000000003</v>
      </c>
      <c r="Q12" s="12">
        <v>1.52</v>
      </c>
      <c r="R12" s="12">
        <v>3.57</v>
      </c>
      <c r="S12" s="12">
        <v>45.54</v>
      </c>
      <c r="T12" s="12">
        <v>88.64</v>
      </c>
      <c r="U12" s="12">
        <v>2</v>
      </c>
      <c r="V12" s="12">
        <v>0</v>
      </c>
      <c r="W12" s="12">
        <v>2</v>
      </c>
      <c r="X12" s="12">
        <v>0</v>
      </c>
      <c r="Y12" s="12">
        <v>0</v>
      </c>
      <c r="Z12" s="12">
        <v>1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3.8466999999999998</v>
      </c>
      <c r="AK12" s="12">
        <v>0.64539999999999997</v>
      </c>
      <c r="AL12" s="14">
        <v>0.12859999999999999</v>
      </c>
      <c r="AM12" s="14">
        <v>2.1600000000000001E-2</v>
      </c>
      <c r="AN12" s="14">
        <v>2.9161999999999999</v>
      </c>
      <c r="AO12" s="14">
        <v>0.1457</v>
      </c>
      <c r="AP12" s="14">
        <v>0.25319999999999998</v>
      </c>
      <c r="AQ12" s="14">
        <v>1.26E-2</v>
      </c>
      <c r="AR12" s="14">
        <v>7.8127000000000004</v>
      </c>
      <c r="AS12" s="14">
        <v>1.1661999999999999</v>
      </c>
      <c r="AT12" s="14">
        <v>0.1381</v>
      </c>
      <c r="AU12" s="14">
        <v>2.06E-2</v>
      </c>
      <c r="AV12" s="14">
        <v>32.8245</v>
      </c>
      <c r="AW12" s="14">
        <v>0.19139999999999999</v>
      </c>
      <c r="AX12" s="14">
        <v>0.42</v>
      </c>
      <c r="AY12" s="14">
        <v>2.3999999999999998E-3</v>
      </c>
      <c r="AZ12" s="14">
        <v>0.24777183600713013</v>
      </c>
      <c r="BA12" s="14">
        <v>3.0412744388124544</v>
      </c>
      <c r="BB12" s="14">
        <v>0.50510661171832993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0.18791875</v>
      </c>
      <c r="BH12" s="16">
        <f>DSTDEV(PlotSort,"PhxRed",$BH$31:$BH$32)/SQRT($BF12)</f>
        <v>9.7488897605060455E-3</v>
      </c>
      <c r="BI12" s="16">
        <f>DAVERAGE(PlotSort,"PhxRedEdge",$BH$31:$BH$32)</f>
        <v>0.29065625</v>
      </c>
      <c r="BJ12" s="16">
        <f>DSTDEV(PlotSort,"PhxRedEdge",$BH$31:$BH$32)/SQRT($BF12)</f>
        <v>6.0894852597872884E-3</v>
      </c>
      <c r="BK12" s="16">
        <f>DAVERAGE(PlotSort,"TMRed",$BH$31:$BH$32)</f>
        <v>0.19066250000000001</v>
      </c>
      <c r="BL12" s="16">
        <f>DSTDEV(PlotSort,"TMRed",$BH$31:$BH$32)/SQRT($BF12)</f>
        <v>9.3892042394443272E-3</v>
      </c>
      <c r="BM12" s="16">
        <f>DAVERAGE(PlotSort,"TMNIR",$BH$31:$BH$32)</f>
        <v>0.41433749999999997</v>
      </c>
      <c r="BN12" s="16">
        <f>DSTDEV(PlotSort,"TMNIR",$BH$31:$BH$32)/SQRT($BF12)</f>
        <v>4.7007612415437576E-3</v>
      </c>
      <c r="BO12" s="16">
        <f>DAVERAGE(PlotSort,"NRR",$BH$31:$BH$32)</f>
        <v>0.17624722126865405</v>
      </c>
      <c r="BP12" s="16">
        <f>DSTDEV(PlotSort,"NRR",$BH$31:$BH$32)/SQRT($BF12)</f>
        <v>1.1232935536434093E-2</v>
      </c>
      <c r="BQ12" s="16">
        <f>DAVERAGE(PlotSort,"rvi",$BH$31:$BH$32)</f>
        <v>2.2728653595270556</v>
      </c>
      <c r="BR12" s="16">
        <f>DSTDEV(PlotSort,"rvi",$BH$31:$BH$32)/SQRT($BF12)</f>
        <v>0.13941208292424123</v>
      </c>
      <c r="BS12" s="17">
        <f>DAVERAGE(PlotSort,"ndvi",$BH$31:$BH$32)</f>
        <v>0.37392902314913895</v>
      </c>
      <c r="BT12" s="16">
        <f>DSTDEV(PlotSort,"ndvi",$BH$31:$BH$32)/SQRT($BF12)</f>
        <v>2.3611846878107863E-2</v>
      </c>
    </row>
    <row r="13" spans="1:72" ht="13.5" customHeight="1" x14ac:dyDescent="0.2">
      <c r="B13" s="12">
        <v>167</v>
      </c>
      <c r="C13" s="12">
        <v>9.0649999999999995</v>
      </c>
      <c r="D13" s="12">
        <v>167.37771000000001</v>
      </c>
      <c r="E13" s="12">
        <v>1</v>
      </c>
      <c r="F13" s="12">
        <v>3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33.200000000000003</v>
      </c>
      <c r="Q13" s="12">
        <v>1.52</v>
      </c>
      <c r="R13" s="12">
        <v>3.57</v>
      </c>
      <c r="S13" s="12">
        <v>45.67</v>
      </c>
      <c r="T13" s="12">
        <v>88.56</v>
      </c>
      <c r="U13" s="12">
        <v>2</v>
      </c>
      <c r="V13" s="12">
        <v>0</v>
      </c>
      <c r="W13" s="12">
        <v>2</v>
      </c>
      <c r="X13" s="12">
        <v>0</v>
      </c>
      <c r="Y13" s="12">
        <v>0</v>
      </c>
      <c r="Z13" s="12">
        <v>1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4.5762</v>
      </c>
      <c r="AK13" s="12">
        <v>0.1086</v>
      </c>
      <c r="AL13" s="14">
        <v>0.15340000000000001</v>
      </c>
      <c r="AM13" s="14">
        <v>3.5999999999999999E-3</v>
      </c>
      <c r="AN13" s="14">
        <v>2.9342000000000001</v>
      </c>
      <c r="AO13" s="14">
        <v>0</v>
      </c>
      <c r="AP13" s="14">
        <v>0.25540000000000002</v>
      </c>
      <c r="AQ13" s="14">
        <v>0</v>
      </c>
      <c r="AR13" s="14">
        <v>9.1577000000000002</v>
      </c>
      <c r="AS13" s="14">
        <v>0.31109999999999999</v>
      </c>
      <c r="AT13" s="14">
        <v>0.1623</v>
      </c>
      <c r="AU13" s="14">
        <v>5.4999999999999997E-3</v>
      </c>
      <c r="AV13" s="14">
        <v>30.056000000000001</v>
      </c>
      <c r="AW13" s="14">
        <v>0.43469999999999998</v>
      </c>
      <c r="AX13" s="14">
        <v>0.38569999999999999</v>
      </c>
      <c r="AY13" s="14">
        <v>5.5999999999999999E-3</v>
      </c>
      <c r="AZ13" s="14">
        <v>0.20324442364685691</v>
      </c>
      <c r="BA13" s="14">
        <v>2.3764633394947627</v>
      </c>
      <c r="BB13" s="14">
        <v>0.40766423357664228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0.21970000000000001</v>
      </c>
      <c r="BH13" s="16">
        <f>DSTDEV(PlotSort,"PhxRed",$BJ$35:$BJ$36)/SQRT($BF13)</f>
        <v>8.4769856502347612E-3</v>
      </c>
      <c r="BI13" s="16">
        <f>DAVERAGE(PlotSort,"PhxRedEdge",$BJ$35:$BJ$36)</f>
        <v>0.30853750000000002</v>
      </c>
      <c r="BJ13" s="16">
        <f>DSTDEV(PlotSort,"PhxRedEdge",$BJ$35:$BJ$36)/SQRT($BF13)</f>
        <v>5.4400281479051182E-3</v>
      </c>
      <c r="BK13" s="16">
        <f>DAVERAGE(PlotSort,"TMRed",$BJ$35:$BJ$36)</f>
        <v>0.22348750000000001</v>
      </c>
      <c r="BL13" s="16">
        <f>DSTDEV(PlotSort,"TMRed",$BJ$35:$BJ$36)/SQRT($BF13)</f>
        <v>7.9272459075375879E-3</v>
      </c>
      <c r="BM13" s="16">
        <f>DAVERAGE(PlotSort,"TMNIR",$BJ$35:$BJ$36)</f>
        <v>0.40284999999999999</v>
      </c>
      <c r="BN13" s="16">
        <f>DSTDEV(PlotSort,"TMNIR",$BJ$35:$BJ$36)/SQRT($BF13)</f>
        <v>3.0127111662800626E-3</v>
      </c>
      <c r="BO13" s="16">
        <f>DAVERAGE(PlotSort,"NRR",$BJ$35:$BJ$36)</f>
        <v>0.1329884520993577</v>
      </c>
      <c r="BP13" s="16">
        <f>DSTDEV(PlotSort,"NRR",$BJ$35:$BJ$36)/SQRT($BF13)</f>
        <v>6.0570892339454115E-3</v>
      </c>
      <c r="BQ13" s="16">
        <f>DAVERAGE(PlotSort,"rvi",$BJ$35:$BJ$36)</f>
        <v>1.8163113396802548</v>
      </c>
      <c r="BR13" s="16">
        <f>DSTDEV(PlotSort,"rvi",$BJ$35:$BJ$36)/SQRT($BF13)</f>
        <v>5.6393586302856007E-2</v>
      </c>
      <c r="BS13" s="17">
        <f>DAVERAGE(PlotSort,"ndvi",$BJ$35:$BJ$36)</f>
        <v>0.28785197050866168</v>
      </c>
      <c r="BT13" s="16">
        <f>DSTDEV(PlotSort,"ndvi",$BJ$35:$BJ$36)/SQRT($BF13)</f>
        <v>1.4276896256797232E-2</v>
      </c>
    </row>
    <row r="14" spans="1:72" ht="13.5" customHeight="1" x14ac:dyDescent="0.2">
      <c r="B14" s="12">
        <v>167</v>
      </c>
      <c r="C14" s="12">
        <v>9.0540000000000003</v>
      </c>
      <c r="D14" s="12">
        <v>167.37725</v>
      </c>
      <c r="E14" s="12">
        <v>1</v>
      </c>
      <c r="F14" s="12">
        <v>3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33.200000000000003</v>
      </c>
      <c r="Q14" s="12">
        <v>1.52</v>
      </c>
      <c r="R14" s="12">
        <v>3.57</v>
      </c>
      <c r="S14" s="12">
        <v>45.81</v>
      </c>
      <c r="T14" s="12">
        <v>88.47</v>
      </c>
      <c r="U14" s="12">
        <v>2</v>
      </c>
      <c r="V14" s="12">
        <v>0</v>
      </c>
      <c r="W14" s="12">
        <v>2</v>
      </c>
      <c r="X14" s="12">
        <v>0</v>
      </c>
      <c r="Y14" s="12">
        <v>0</v>
      </c>
      <c r="Z14" s="12">
        <v>1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4.18</v>
      </c>
      <c r="AK14" s="12">
        <v>0.14230000000000001</v>
      </c>
      <c r="AL14" s="14">
        <v>0.14050000000000001</v>
      </c>
      <c r="AM14" s="14">
        <v>4.7999999999999996E-3</v>
      </c>
      <c r="AN14" s="14">
        <v>3.1594000000000002</v>
      </c>
      <c r="AO14" s="14">
        <v>0.1313</v>
      </c>
      <c r="AP14" s="14">
        <v>0.27579999999999999</v>
      </c>
      <c r="AQ14" s="14">
        <v>1.15E-2</v>
      </c>
      <c r="AR14" s="14">
        <v>8.4671000000000003</v>
      </c>
      <c r="AS14" s="14">
        <v>0.30170000000000002</v>
      </c>
      <c r="AT14" s="14">
        <v>0.15040000000000001</v>
      </c>
      <c r="AU14" s="14">
        <v>5.4000000000000003E-3</v>
      </c>
      <c r="AV14" s="14">
        <v>34.762999999999998</v>
      </c>
      <c r="AW14" s="14">
        <v>0.67810000000000004</v>
      </c>
      <c r="AX14" s="14">
        <v>0.44750000000000001</v>
      </c>
      <c r="AY14" s="14">
        <v>8.6999999999999994E-3</v>
      </c>
      <c r="AZ14" s="14">
        <v>0.23738421125397485</v>
      </c>
      <c r="BA14" s="14">
        <v>2.9753989361702127</v>
      </c>
      <c r="BB14" s="14">
        <v>0.49690583709650449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0.19164999999999999</v>
      </c>
      <c r="BH14" s="16">
        <f>DSTDEV(PlotSort,"PhxRed",$BK$35:$BK$36)/SQRT($BF14)</f>
        <v>4.485695784007958E-3</v>
      </c>
      <c r="BI14" s="16">
        <f>DAVERAGE(PlotSort,"PhxRedEdge",$BK$35:$BK$36)</f>
        <v>0.28978749999999998</v>
      </c>
      <c r="BJ14" s="16">
        <f>DSTDEV(PlotSort,"PhxRedEdge",$BK$35:$BK$36)/SQRT($BF14)</f>
        <v>3.8405631097535682E-3</v>
      </c>
      <c r="BK14" s="16">
        <f>DAVERAGE(PlotSort,"TMRed",$BK$35:$BK$36)</f>
        <v>0.19406250000000003</v>
      </c>
      <c r="BL14" s="16">
        <f>DSTDEV(PlotSort,"TMRed",$BK$35:$BK$36)/SQRT($BF14)</f>
        <v>4.1574741931449995E-3</v>
      </c>
      <c r="BM14" s="16">
        <f>DAVERAGE(PlotSort,"TMNIR",$BK$35:$BK$36)</f>
        <v>0.40973749999999998</v>
      </c>
      <c r="BN14" s="16">
        <f>DSTDEV(PlotSort,"TMNIR",$BK$35:$BK$36)/SQRT($BF14)</f>
        <v>3.9842763876685727E-3</v>
      </c>
      <c r="BO14" s="16">
        <f>DAVERAGE(PlotSort,"NRR",$BK$35:$BK$36)</f>
        <v>0.17182740517308237</v>
      </c>
      <c r="BP14" s="16">
        <f>DSTDEV(PlotSort,"NRR",$BK$35:$BK$36)/SQRT($BF14)</f>
        <v>3.4039060400589357E-3</v>
      </c>
      <c r="BQ14" s="16">
        <f>DAVERAGE(PlotSort,"rvi",$BK$35:$BK$36)</f>
        <v>2.1259240633026377</v>
      </c>
      <c r="BR14" s="16">
        <f>DSTDEV(PlotSort,"rvi",$BK$35:$BK$36)/SQRT($BF14)</f>
        <v>3.9627333715818731E-2</v>
      </c>
      <c r="BS14" s="17">
        <f>DAVERAGE(PlotSort,"ndvi",$BK$35:$BK$36)</f>
        <v>0.35833221685876521</v>
      </c>
      <c r="BT14" s="16">
        <f>DSTDEV(PlotSort,"ndvi",$BK$35:$BK$36)/SQRT($BF14)</f>
        <v>7.8292646745466588E-3</v>
      </c>
    </row>
    <row r="15" spans="1:72" ht="13.5" customHeight="1" x14ac:dyDescent="0.2">
      <c r="B15" s="12">
        <v>167</v>
      </c>
      <c r="C15" s="12">
        <v>9.0449999999999999</v>
      </c>
      <c r="D15" s="12">
        <v>167.37688</v>
      </c>
      <c r="E15" s="12">
        <v>1</v>
      </c>
      <c r="F15" s="12">
        <v>3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33.200000000000003</v>
      </c>
      <c r="Q15" s="12">
        <v>1.52</v>
      </c>
      <c r="R15" s="12">
        <v>3.57</v>
      </c>
      <c r="S15" s="12">
        <v>45.92</v>
      </c>
      <c r="T15" s="12">
        <v>88.4</v>
      </c>
      <c r="U15" s="12">
        <v>2</v>
      </c>
      <c r="V15" s="12">
        <v>0</v>
      </c>
      <c r="W15" s="12">
        <v>2</v>
      </c>
      <c r="X15" s="12">
        <v>0</v>
      </c>
      <c r="Y15" s="12">
        <v>0</v>
      </c>
      <c r="Z15" s="12">
        <v>1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5.9775999999999998</v>
      </c>
      <c r="AK15" s="12">
        <v>0.12330000000000001</v>
      </c>
      <c r="AL15" s="14">
        <v>0.2014</v>
      </c>
      <c r="AM15" s="14">
        <v>4.1999999999999997E-3</v>
      </c>
      <c r="AN15" s="14">
        <v>3.4849999999999999</v>
      </c>
      <c r="AO15" s="14">
        <v>0.1235</v>
      </c>
      <c r="AP15" s="14">
        <v>0.30499999999999999</v>
      </c>
      <c r="AQ15" s="14">
        <v>1.0800000000000001E-2</v>
      </c>
      <c r="AR15" s="14">
        <v>11.1732</v>
      </c>
      <c r="AS15" s="14">
        <v>0.2883</v>
      </c>
      <c r="AT15" s="14">
        <v>0.19900000000000001</v>
      </c>
      <c r="AU15" s="14">
        <v>5.1000000000000004E-3</v>
      </c>
      <c r="AV15" s="14">
        <v>33.332000000000001</v>
      </c>
      <c r="AW15" s="14">
        <v>1.1397999999999999</v>
      </c>
      <c r="AX15" s="14">
        <v>0.43020000000000003</v>
      </c>
      <c r="AY15" s="14">
        <v>1.47E-2</v>
      </c>
      <c r="AZ15" s="14">
        <v>0.17029379760609362</v>
      </c>
      <c r="BA15" s="14">
        <v>2.1618090452261307</v>
      </c>
      <c r="BB15" s="14">
        <v>0.36745073108709475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0.14718750000000003</v>
      </c>
      <c r="BH15" s="16">
        <f>DSTDEV(PlotSort,"PhxRed",$BL$35:$BL$36)/SQRT($BF15)</f>
        <v>8.1082285695281975E-3</v>
      </c>
      <c r="BI15" s="16">
        <f>DAVERAGE(PlotSort,"PhxRedEdge",$BL$35:$BL$36)</f>
        <v>0.270125</v>
      </c>
      <c r="BJ15" s="16">
        <f>DSTDEV(PlotSort,"PhxRedEdge",$BL$35:$BL$36)/SQRT($BF15)</f>
        <v>5.6296330126521452E-3</v>
      </c>
      <c r="BK15" s="16">
        <f>DAVERAGE(PlotSort,"TMRed",$BL$35:$BL$36)</f>
        <v>0.15225000000000002</v>
      </c>
      <c r="BL15" s="16">
        <f>DSTDEV(PlotSort,"TMRed",$BL$35:$BL$36)/SQRT($BF15)</f>
        <v>8.3207142550555668E-3</v>
      </c>
      <c r="BM15" s="16">
        <f>DAVERAGE(PlotSort,"TMNIR",$BL$35:$BL$36)</f>
        <v>0.42617499999999997</v>
      </c>
      <c r="BN15" s="16">
        <f>DSTDEV(PlotSort,"TMNIR",$BL$35:$BL$36)/SQRT($BF15)</f>
        <v>3.9704151456203445E-3</v>
      </c>
      <c r="BO15" s="16">
        <f>DAVERAGE(PlotSort,"NRR",$BL$35:$BL$36)</f>
        <v>0.22455209348314728</v>
      </c>
      <c r="BP15" s="16">
        <f>DSTDEV(PlotSort,"NRR",$BL$35:$BL$36)/SQRT($BF15)</f>
        <v>9.2747642789419542E-3</v>
      </c>
      <c r="BQ15" s="16">
        <f>DAVERAGE(PlotSort,"rvi",$BL$35:$BL$36)</f>
        <v>2.8538038381385298</v>
      </c>
      <c r="BR15" s="16">
        <f>DSTDEV(PlotSort,"rvi",$BL$35:$BL$36)/SQRT($BF15)</f>
        <v>0.14412004283632249</v>
      </c>
      <c r="BS15" s="17">
        <f>DAVERAGE(PlotSort,"ndvi",$BL$35:$BL$36)</f>
        <v>0.47567051026882734</v>
      </c>
      <c r="BT15" s="16">
        <f>DSTDEV(PlotSort,"ndvi",$BL$35:$BL$36)/SQRT($BF15)</f>
        <v>2.0536142629792281E-2</v>
      </c>
    </row>
    <row r="16" spans="1:72" ht="13.5" customHeight="1" x14ac:dyDescent="0.2">
      <c r="B16" s="12">
        <v>167</v>
      </c>
      <c r="C16" s="12">
        <v>9.0359999999999996</v>
      </c>
      <c r="D16" s="12">
        <v>167.37649999999999</v>
      </c>
      <c r="E16" s="12">
        <v>1</v>
      </c>
      <c r="F16" s="12">
        <v>3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33.200000000000003</v>
      </c>
      <c r="Q16" s="12">
        <v>1.52</v>
      </c>
      <c r="R16" s="12">
        <v>3.57</v>
      </c>
      <c r="S16" s="12">
        <v>46.03</v>
      </c>
      <c r="T16" s="12">
        <v>88.33</v>
      </c>
      <c r="U16" s="12">
        <v>2</v>
      </c>
      <c r="V16" s="12">
        <v>0</v>
      </c>
      <c r="W16" s="12">
        <v>2</v>
      </c>
      <c r="X16" s="12">
        <v>0</v>
      </c>
      <c r="Y16" s="12">
        <v>0</v>
      </c>
      <c r="Z16" s="12">
        <v>1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5.8125999999999998</v>
      </c>
      <c r="AK16" s="12">
        <v>0.50129999999999997</v>
      </c>
      <c r="AL16" s="14">
        <v>0.1963</v>
      </c>
      <c r="AM16" s="14">
        <v>1.6899999999999998E-2</v>
      </c>
      <c r="AN16" s="14">
        <v>3.4468000000000001</v>
      </c>
      <c r="AO16" s="14">
        <v>0.1113</v>
      </c>
      <c r="AP16" s="14">
        <v>0.3024</v>
      </c>
      <c r="AQ16" s="14">
        <v>9.7999999999999997E-3</v>
      </c>
      <c r="AR16" s="14">
        <v>11.0816</v>
      </c>
      <c r="AS16" s="14">
        <v>0.90920000000000001</v>
      </c>
      <c r="AT16" s="14">
        <v>0.1978</v>
      </c>
      <c r="AU16" s="14">
        <v>1.6199999999999999E-2</v>
      </c>
      <c r="AV16" s="14">
        <v>34.161900000000003</v>
      </c>
      <c r="AW16" s="14">
        <v>0.47220000000000001</v>
      </c>
      <c r="AX16" s="14">
        <v>0.44209999999999999</v>
      </c>
      <c r="AY16" s="14">
        <v>6.1000000000000004E-3</v>
      </c>
      <c r="AZ16" s="14">
        <v>0.18764271323035595</v>
      </c>
      <c r="BA16" s="14">
        <v>2.2350859453993932</v>
      </c>
      <c r="BB16" s="14">
        <v>0.38177840287544929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0.18830625000000004</v>
      </c>
      <c r="BH16" s="16">
        <f>DSTDEV(PlotSort,"PhxRed",$BI$31:$BI$32)/SQRT($BF16)</f>
        <v>8.5949232532446535E-3</v>
      </c>
      <c r="BI16" s="16">
        <f>DAVERAGE(PlotSort,"PhxRedEdge",$BI$31:$BI$32)</f>
        <v>0.2913</v>
      </c>
      <c r="BJ16" s="16">
        <f>DSTDEV(PlotSort,"PhxRedEdge",$BI$31:$BI$32)/SQRT($BF16)</f>
        <v>5.0519633147256054E-3</v>
      </c>
      <c r="BK16" s="16">
        <f>DAVERAGE(PlotSort,"TMRed",$BI$31:$BI$32)</f>
        <v>0.19236875000000003</v>
      </c>
      <c r="BL16" s="16">
        <f>DSTDEV(PlotSort,"TMRed",$BI$31:$BI$32)/SQRT($BF16)</f>
        <v>8.4280618508942706E-3</v>
      </c>
      <c r="BM16" s="16">
        <f>DAVERAGE(PlotSort,"TMNIR",$BI$31:$BI$32)</f>
        <v>0.41316250000000004</v>
      </c>
      <c r="BN16" s="16">
        <f>DSTDEV(PlotSort,"TMNIR",$BI$31:$BI$32)/SQRT($BF16)</f>
        <v>4.172937364734822E-3</v>
      </c>
      <c r="BO16" s="16">
        <f>DAVERAGE(PlotSort,"NRR",$BI$31:$BI$32)</f>
        <v>0.1735045282136112</v>
      </c>
      <c r="BP16" s="16">
        <f>DSTDEV(PlotSort,"NRR",$BI$31:$BI$32)/SQRT($BF16)</f>
        <v>9.0486785430806387E-3</v>
      </c>
      <c r="BQ16" s="16">
        <f>DAVERAGE(PlotSort,"rvi",$BI$31:$BI$32)</f>
        <v>2.2177590361363415</v>
      </c>
      <c r="BR16" s="16">
        <f>DSTDEV(PlotSort,"rvi",$BI$31:$BI$32)/SQRT($BF16)</f>
        <v>0.11236007222577059</v>
      </c>
      <c r="BS16" s="17">
        <f>DAVERAGE(PlotSort,"ndvi",$BI$31:$BI$32)</f>
        <v>0.36799206866332468</v>
      </c>
      <c r="BT16" s="16">
        <f>DSTDEV(PlotSort,"ndvi",$BI$31:$BI$32)/SQRT($BF16)</f>
        <v>2.0260758656224245E-2</v>
      </c>
    </row>
    <row r="17" spans="2:72" ht="13.5" customHeight="1" x14ac:dyDescent="0.2">
      <c r="B17" s="12">
        <v>167</v>
      </c>
      <c r="C17" s="12">
        <v>9.0079999999999991</v>
      </c>
      <c r="D17" s="12">
        <v>167.37532999999999</v>
      </c>
      <c r="E17" s="12">
        <v>1</v>
      </c>
      <c r="F17" s="12">
        <v>3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33.200000000000003</v>
      </c>
      <c r="Q17" s="12">
        <v>1.52</v>
      </c>
      <c r="R17" s="12">
        <v>3.57</v>
      </c>
      <c r="S17" s="12">
        <v>46.39</v>
      </c>
      <c r="T17" s="12">
        <v>88.11</v>
      </c>
      <c r="U17" s="12">
        <v>2</v>
      </c>
      <c r="V17" s="12">
        <v>0</v>
      </c>
      <c r="W17" s="12">
        <v>2</v>
      </c>
      <c r="X17" s="12">
        <v>0</v>
      </c>
      <c r="Y17" s="12">
        <v>0</v>
      </c>
      <c r="Z17" s="12">
        <v>1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5.8861999999999997</v>
      </c>
      <c r="AK17" s="12">
        <v>0.72750000000000004</v>
      </c>
      <c r="AL17" s="14">
        <v>0.20019999999999999</v>
      </c>
      <c r="AM17" s="14">
        <v>2.47E-2</v>
      </c>
      <c r="AN17" s="14">
        <v>3.3643999999999998</v>
      </c>
      <c r="AO17" s="14">
        <v>0.21129999999999999</v>
      </c>
      <c r="AP17" s="14">
        <v>0.29730000000000001</v>
      </c>
      <c r="AQ17" s="14">
        <v>1.8700000000000001E-2</v>
      </c>
      <c r="AR17" s="14">
        <v>11.031499999999999</v>
      </c>
      <c r="AS17" s="14">
        <v>1.0808</v>
      </c>
      <c r="AT17" s="14">
        <v>0.1983</v>
      </c>
      <c r="AU17" s="14">
        <v>1.9400000000000001E-2</v>
      </c>
      <c r="AV17" s="14">
        <v>32.133899999999997</v>
      </c>
      <c r="AW17" s="14">
        <v>1.4435</v>
      </c>
      <c r="AX17" s="14">
        <v>0.4194</v>
      </c>
      <c r="AY17" s="14">
        <v>1.8800000000000001E-2</v>
      </c>
      <c r="AZ17" s="14">
        <v>0.17036416910841354</v>
      </c>
      <c r="BA17" s="14">
        <v>2.1149773071104385</v>
      </c>
      <c r="BB17" s="14">
        <v>0.3579407479358912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0.18678749999999997</v>
      </c>
      <c r="BH17" s="16">
        <f>DSTDEV(PlotSort,"PhxRed",$BJ$31:$BJ$32)/SQRT($BF17)</f>
        <v>7.6518576175985432E-3</v>
      </c>
      <c r="BI17" s="16">
        <f>DAVERAGE(PlotSort,"PhxRedEdge",$BJ$31:$BJ$32)</f>
        <v>0.28781875000000001</v>
      </c>
      <c r="BJ17" s="16">
        <f>DSTDEV(PlotSort,"PhxRedEdge",$BJ$31:$BJ$32)/SQRT($BF17)</f>
        <v>5.0128050613736548E-3</v>
      </c>
      <c r="BK17" s="16">
        <f>DAVERAGE(PlotSort,"TMRed",$BJ$31:$BJ$32)</f>
        <v>0.18956250000000005</v>
      </c>
      <c r="BL17" s="16">
        <f>DSTDEV(PlotSort,"TMRed",$BJ$31:$BJ$32)/SQRT($BF17)</f>
        <v>7.3204957710070748E-3</v>
      </c>
      <c r="BM17" s="16">
        <f>DAVERAGE(PlotSort,"TMNIR",$BJ$31:$BJ$32)</f>
        <v>0.41108749999999999</v>
      </c>
      <c r="BN17" s="16">
        <f>DSTDEV(PlotSort,"TMNIR",$BJ$31:$BJ$32)/SQRT($BF17)</f>
        <v>3.7852245640120222E-3</v>
      </c>
      <c r="BO17" s="16">
        <f>DAVERAGE(PlotSort,"NRR",$BJ$31:$BJ$32)</f>
        <v>0.17709314975072366</v>
      </c>
      <c r="BP17" s="16">
        <f>DSTDEV(PlotSort,"NRR",$BJ$31:$BJ$32)/SQRT($BF17)</f>
        <v>9.0397368781172001E-3</v>
      </c>
      <c r="BQ17" s="16">
        <f>DAVERAGE(PlotSort,"rvi",$BJ$31:$BJ$32)</f>
        <v>2.2432226160756881</v>
      </c>
      <c r="BR17" s="16">
        <f>DSTDEV(PlotSort,"rvi",$BJ$31:$BJ$32)/SQRT($BF17)</f>
        <v>0.10696830400409155</v>
      </c>
      <c r="BS17" s="17">
        <f>DAVERAGE(PlotSort,"ndvi",$BJ$31:$BJ$32)</f>
        <v>0.37210138858418512</v>
      </c>
      <c r="BT17" s="16">
        <f>DSTDEV(PlotSort,"ndvi",$BJ$31:$BJ$32)/SQRT($BF17)</f>
        <v>1.8281193782082882E-2</v>
      </c>
    </row>
    <row r="18" spans="2:72" ht="13.5" customHeight="1" x14ac:dyDescent="0.2">
      <c r="B18" s="12">
        <v>167</v>
      </c>
      <c r="C18" s="12">
        <v>9.1219999999999999</v>
      </c>
      <c r="D18" s="12">
        <v>167.38007999999999</v>
      </c>
      <c r="E18" s="12">
        <v>1</v>
      </c>
      <c r="F18" s="12">
        <v>3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33.200000000000003</v>
      </c>
      <c r="Q18" s="12">
        <v>1.52</v>
      </c>
      <c r="R18" s="12">
        <v>3.57</v>
      </c>
      <c r="S18" s="12">
        <v>44.95</v>
      </c>
      <c r="T18" s="12">
        <v>89.01</v>
      </c>
      <c r="U18" s="12">
        <v>2</v>
      </c>
      <c r="V18" s="12">
        <v>0</v>
      </c>
      <c r="W18" s="12">
        <v>2</v>
      </c>
      <c r="X18" s="12">
        <v>0</v>
      </c>
      <c r="Y18" s="12">
        <v>0</v>
      </c>
      <c r="Z18" s="12">
        <v>1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3.7081</v>
      </c>
      <c r="AK18" s="12">
        <v>0.44240000000000002</v>
      </c>
      <c r="AL18" s="14">
        <v>0.1226</v>
      </c>
      <c r="AM18" s="14">
        <v>1.46E-2</v>
      </c>
      <c r="AN18" s="14">
        <v>2.9729000000000001</v>
      </c>
      <c r="AO18" s="14">
        <v>0.20930000000000001</v>
      </c>
      <c r="AP18" s="14">
        <v>0.255</v>
      </c>
      <c r="AQ18" s="14">
        <v>1.7899999999999999E-2</v>
      </c>
      <c r="AR18" s="14">
        <v>7.0835999999999997</v>
      </c>
      <c r="AS18" s="14">
        <v>0.69020000000000004</v>
      </c>
      <c r="AT18" s="14">
        <v>0.1237</v>
      </c>
      <c r="AU18" s="14">
        <v>1.21E-2</v>
      </c>
      <c r="AV18" s="14">
        <v>32.616500000000002</v>
      </c>
      <c r="AW18" s="14">
        <v>1.4227000000000001</v>
      </c>
      <c r="AX18" s="14">
        <v>0.41160000000000002</v>
      </c>
      <c r="AY18" s="14">
        <v>1.7999999999999999E-2</v>
      </c>
      <c r="AZ18" s="14">
        <v>0.23492349234923493</v>
      </c>
      <c r="BA18" s="14">
        <v>3.3274050121261114</v>
      </c>
      <c r="BB18" s="14">
        <v>0.53782925462357567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0.18210625000000003</v>
      </c>
      <c r="BH18" s="16">
        <f>DSTDEV(PlotSort,"PhxRed",$BH$35:$BH$36)/SQRT($BF18)</f>
        <v>1.0266001610291113E-2</v>
      </c>
      <c r="BI18" s="16">
        <f>DAVERAGE(PlotSort,"PhxRedEdge",$BH$35:$BH$36)</f>
        <v>0.28336875</v>
      </c>
      <c r="BJ18" s="16">
        <f>DSTDEV(PlotSort,"PhxRedEdge",$BH$35:$BH$36)/SQRT($BF18)</f>
        <v>6.304070898699771E-3</v>
      </c>
      <c r="BK18" s="16">
        <f>DAVERAGE(PlotSort,"TMRed",$BH$35:$BH$36)</f>
        <v>0.18509999999999999</v>
      </c>
      <c r="BL18" s="16">
        <f>DSTDEV(PlotSort,"TMRed",$BH$35:$BH$36)/SQRT($BF18)</f>
        <v>1.0024075185937762E-2</v>
      </c>
      <c r="BM18" s="16">
        <f>DAVERAGE(PlotSort,"TMNIR",$BH$35:$BH$36)</f>
        <v>0.4092687499999999</v>
      </c>
      <c r="BN18" s="16">
        <f>DSTDEV(PlotSort,"TMNIR",$BH$35:$BH$36)/SQRT($BF18)</f>
        <v>5.2451860369771459E-3</v>
      </c>
      <c r="BO18" s="16">
        <f>DAVERAGE(PlotSort,"NRR",$BH$35:$BH$36)</f>
        <v>0.1826062811624698</v>
      </c>
      <c r="BP18" s="16">
        <f>DSTDEV(PlotSort,"NRR",$BH$35:$BH$36)/SQRT($BF18)</f>
        <v>1.1078338661394009E-2</v>
      </c>
      <c r="BQ18" s="16">
        <f>DAVERAGE(PlotSort,"rvi",$BH$35:$BH$36)</f>
        <v>2.3189131922441888</v>
      </c>
      <c r="BR18" s="16">
        <f>DSTDEV(PlotSort,"rvi",$BH$35:$BH$36)/SQRT($BF18)</f>
        <v>0.13999516767643866</v>
      </c>
      <c r="BS18" s="17">
        <f>DAVERAGE(PlotSort,"ndvi",$BH$35:$BH$36)</f>
        <v>0.38206904438706085</v>
      </c>
      <c r="BT18" s="16">
        <f>DSTDEV(PlotSort,"ndvi",$BH$35:$BH$36)/SQRT($BF18)</f>
        <v>2.4488848758329896E-2</v>
      </c>
    </row>
    <row r="19" spans="2:72" ht="13.5" customHeight="1" x14ac:dyDescent="0.2">
      <c r="B19" s="12">
        <v>167</v>
      </c>
      <c r="C19" s="12">
        <v>9.1300000000000008</v>
      </c>
      <c r="D19" s="12">
        <v>167.38041999999999</v>
      </c>
      <c r="E19" s="12">
        <v>1</v>
      </c>
      <c r="F19" s="12">
        <v>3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33.200000000000003</v>
      </c>
      <c r="Q19" s="12">
        <v>1.52</v>
      </c>
      <c r="R19" s="12">
        <v>3.57</v>
      </c>
      <c r="S19" s="12">
        <v>44.85</v>
      </c>
      <c r="T19" s="12">
        <v>89.08</v>
      </c>
      <c r="U19" s="12">
        <v>2</v>
      </c>
      <c r="V19" s="12">
        <v>0</v>
      </c>
      <c r="W19" s="12">
        <v>2</v>
      </c>
      <c r="X19" s="12">
        <v>0</v>
      </c>
      <c r="Y19" s="12">
        <v>0</v>
      </c>
      <c r="Z19" s="12">
        <v>1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5.7047999999999996</v>
      </c>
      <c r="AK19" s="12">
        <v>0.17630000000000001</v>
      </c>
      <c r="AL19" s="14">
        <v>0.18820000000000001</v>
      </c>
      <c r="AM19" s="14">
        <v>5.7999999999999996E-3</v>
      </c>
      <c r="AN19" s="14">
        <v>3.1575000000000002</v>
      </c>
      <c r="AO19" s="14">
        <v>1.55E-2</v>
      </c>
      <c r="AP19" s="14">
        <v>0.27029999999999998</v>
      </c>
      <c r="AQ19" s="14">
        <v>1.2999999999999999E-3</v>
      </c>
      <c r="AR19" s="14">
        <v>11.0449</v>
      </c>
      <c r="AS19" s="14">
        <v>0.38800000000000001</v>
      </c>
      <c r="AT19" s="14">
        <v>0.1925</v>
      </c>
      <c r="AU19" s="14">
        <v>6.7999999999999996E-3</v>
      </c>
      <c r="AV19" s="14">
        <v>30.1038</v>
      </c>
      <c r="AW19" s="14">
        <v>0.41599999999999998</v>
      </c>
      <c r="AX19" s="14">
        <v>0.379</v>
      </c>
      <c r="AY19" s="14">
        <v>5.1999999999999998E-3</v>
      </c>
      <c r="AZ19" s="14">
        <v>0.1674110580625289</v>
      </c>
      <c r="BA19" s="14">
        <v>1.9688311688311688</v>
      </c>
      <c r="BB19" s="14">
        <v>0.32633420822397202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0.19298749999999998</v>
      </c>
      <c r="BH19" s="16">
        <f>DSTDEV(PlotSort,"PhxRed",$BI$35:$BI$36)/SQRT($BF19)</f>
        <v>6.1482306059007143E-3</v>
      </c>
      <c r="BI19" s="16">
        <f>DAVERAGE(PlotSort,"PhxRedEdge",$BI$35:$BI$36)</f>
        <v>0.29575000000000001</v>
      </c>
      <c r="BJ19" s="16">
        <f>DSTDEV(PlotSort,"PhxRedEdge",$BI$35:$BI$36)/SQRT($BF19)</f>
        <v>3.5334709092713149E-3</v>
      </c>
      <c r="BK19" s="16">
        <f>DAVERAGE(PlotSort,"TMRed",$BI$35:$BI$36)</f>
        <v>0.19683125000000001</v>
      </c>
      <c r="BL19" s="16">
        <f>DSTDEV(PlotSort,"TMRed",$BI$35:$BI$36)/SQRT($BF19)</f>
        <v>5.763012224161348E-3</v>
      </c>
      <c r="BM19" s="16">
        <f>DAVERAGE(PlotSort,"TMNIR",$BI$35:$BI$36)</f>
        <v>0.41498124999999997</v>
      </c>
      <c r="BN19" s="16">
        <f>DSTDEV(PlotSort,"TMNIR",$BI$35:$BI$36)/SQRT($BF19)</f>
        <v>2.6205155146459252E-3</v>
      </c>
      <c r="BO19" s="16">
        <f>DAVERAGE(PlotSort,"NRR",$BI$35:$BI$36)</f>
        <v>0.16799139680186506</v>
      </c>
      <c r="BP19" s="16">
        <f>DSTDEV(PlotSort,"NRR",$BI$35:$BI$36)/SQRT($BF19)</f>
        <v>7.3894854173719672E-3</v>
      </c>
      <c r="BQ19" s="16">
        <f>DAVERAGE(PlotSort,"rvi",$BI$35:$BI$36)</f>
        <v>2.1420684599678412</v>
      </c>
      <c r="BR19" s="16">
        <f>DSTDEV(PlotSort,"rvi",$BI$35:$BI$36)/SQRT($BF19)</f>
        <v>7.9423270647610358E-2</v>
      </c>
      <c r="BS19" s="17">
        <f>DAVERAGE(PlotSort,"ndvi",$BI$35:$BI$36)</f>
        <v>0.35802441286044906</v>
      </c>
      <c r="BT19" s="16">
        <f>DSTDEV(PlotSort,"ndvi",$BI$35:$BI$36)/SQRT($BF19)</f>
        <v>1.4485806579960819E-2</v>
      </c>
    </row>
    <row r="20" spans="2:72" ht="13.5" customHeight="1" x14ac:dyDescent="0.2">
      <c r="B20" s="12">
        <v>167</v>
      </c>
      <c r="C20" s="12">
        <v>9.1379999999999999</v>
      </c>
      <c r="D20" s="12">
        <v>167.38075000000001</v>
      </c>
      <c r="E20" s="12">
        <v>1</v>
      </c>
      <c r="F20" s="12">
        <v>3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33.200000000000003</v>
      </c>
      <c r="Q20" s="12">
        <v>1.52</v>
      </c>
      <c r="R20" s="12">
        <v>3.57</v>
      </c>
      <c r="S20" s="12">
        <v>44.75</v>
      </c>
      <c r="T20" s="12">
        <v>89.14</v>
      </c>
      <c r="U20" s="12">
        <v>2</v>
      </c>
      <c r="V20" s="12">
        <v>0</v>
      </c>
      <c r="W20" s="12">
        <v>2</v>
      </c>
      <c r="X20" s="12">
        <v>0</v>
      </c>
      <c r="Y20" s="12">
        <v>0</v>
      </c>
      <c r="Z20" s="12">
        <v>1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4.5171999999999999</v>
      </c>
      <c r="AK20" s="12">
        <v>8.8599999999999998E-2</v>
      </c>
      <c r="AL20" s="14">
        <v>0.1487</v>
      </c>
      <c r="AM20" s="14">
        <v>2.8999999999999998E-3</v>
      </c>
      <c r="AN20" s="14">
        <v>3.0024999999999999</v>
      </c>
      <c r="AO20" s="14">
        <v>0.10290000000000001</v>
      </c>
      <c r="AP20" s="14">
        <v>0.25650000000000001</v>
      </c>
      <c r="AQ20" s="14">
        <v>8.8000000000000005E-3</v>
      </c>
      <c r="AR20" s="14">
        <v>8.5690000000000008</v>
      </c>
      <c r="AS20" s="14">
        <v>0.1623</v>
      </c>
      <c r="AT20" s="14">
        <v>0.14910000000000001</v>
      </c>
      <c r="AU20" s="14">
        <v>2.8E-3</v>
      </c>
      <c r="AV20" s="14">
        <v>30.355499999999999</v>
      </c>
      <c r="AW20" s="14">
        <v>8.5300000000000001E-2</v>
      </c>
      <c r="AX20" s="14">
        <v>0.38129999999999997</v>
      </c>
      <c r="AY20" s="14">
        <v>1.1000000000000001E-3</v>
      </c>
      <c r="AZ20" s="14">
        <v>0.19567262464722482</v>
      </c>
      <c r="BA20" s="14">
        <v>2.5573440643863177</v>
      </c>
      <c r="BB20" s="14">
        <v>0.4377828054298642</v>
      </c>
      <c r="BC20" s="15"/>
    </row>
    <row r="21" spans="2:72" ht="13.5" customHeight="1" x14ac:dyDescent="0.2">
      <c r="B21" s="12">
        <v>167</v>
      </c>
      <c r="C21" s="12">
        <v>9.1460000000000008</v>
      </c>
      <c r="D21" s="12">
        <v>167.38108</v>
      </c>
      <c r="E21" s="12">
        <v>1</v>
      </c>
      <c r="F21" s="12">
        <v>3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33.200000000000003</v>
      </c>
      <c r="Q21" s="12">
        <v>1.52</v>
      </c>
      <c r="R21" s="12">
        <v>3.57</v>
      </c>
      <c r="S21" s="12">
        <v>44.65</v>
      </c>
      <c r="T21" s="12">
        <v>89.2</v>
      </c>
      <c r="U21" s="12">
        <v>2</v>
      </c>
      <c r="V21" s="12">
        <v>0</v>
      </c>
      <c r="W21" s="12">
        <v>2</v>
      </c>
      <c r="X21" s="12">
        <v>0</v>
      </c>
      <c r="Y21" s="12">
        <v>0</v>
      </c>
      <c r="Z21" s="12">
        <v>1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3.9617</v>
      </c>
      <c r="AK21" s="12">
        <v>0.4929</v>
      </c>
      <c r="AL21" s="14">
        <v>0.13020000000000001</v>
      </c>
      <c r="AM21" s="14">
        <v>1.6199999999999999E-2</v>
      </c>
      <c r="AN21" s="14">
        <v>2.9590999999999998</v>
      </c>
      <c r="AO21" s="14">
        <v>0.19600000000000001</v>
      </c>
      <c r="AP21" s="14">
        <v>0.25219999999999998</v>
      </c>
      <c r="AQ21" s="14">
        <v>1.67E-2</v>
      </c>
      <c r="AR21" s="14">
        <v>7.468</v>
      </c>
      <c r="AS21" s="14">
        <v>0.78400000000000003</v>
      </c>
      <c r="AT21" s="14">
        <v>0.12970000000000001</v>
      </c>
      <c r="AU21" s="14">
        <v>1.3599999999999999E-2</v>
      </c>
      <c r="AV21" s="14">
        <v>33.806199999999997</v>
      </c>
      <c r="AW21" s="14">
        <v>1.5018</v>
      </c>
      <c r="AX21" s="14">
        <v>0.42370000000000002</v>
      </c>
      <c r="AY21" s="14">
        <v>1.8800000000000001E-2</v>
      </c>
      <c r="AZ21" s="14">
        <v>0.25373575972777046</v>
      </c>
      <c r="BA21" s="14">
        <v>3.2667694680030839</v>
      </c>
      <c r="BB21" s="14">
        <v>0.53126129382002174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0.26169999999999999</v>
      </c>
      <c r="BH21" s="21">
        <v>0</v>
      </c>
      <c r="BI21" s="20">
        <f>AVERAGE(AP50)</f>
        <v>0.28129999999999999</v>
      </c>
      <c r="BJ21" s="21">
        <v>0</v>
      </c>
      <c r="BK21" s="20">
        <f>AVERAGE(AT50)</f>
        <v>0.2571</v>
      </c>
      <c r="BL21" s="21">
        <v>0</v>
      </c>
      <c r="BM21" s="20">
        <f>AVERAGE(AX50)</f>
        <v>0.32200000000000001</v>
      </c>
      <c r="BN21" s="21">
        <v>0</v>
      </c>
      <c r="BO21" s="20">
        <f>AVERAGE(AZ50)</f>
        <v>6.7462290734294744E-2</v>
      </c>
      <c r="BP21" s="21">
        <v>0</v>
      </c>
      <c r="BQ21" s="20">
        <f>AVERAGE(BA50)</f>
        <v>1.2524309607156749</v>
      </c>
      <c r="BR21" s="21">
        <v>0</v>
      </c>
      <c r="BS21" s="22">
        <f>AVERAGE(BB50)</f>
        <v>0.11207045415299606</v>
      </c>
      <c r="BT21" s="21">
        <v>0</v>
      </c>
    </row>
    <row r="22" spans="2:72" ht="13.5" customHeight="1" x14ac:dyDescent="0.2">
      <c r="B22" s="12">
        <v>167</v>
      </c>
      <c r="C22" s="12">
        <v>9.1549999999999994</v>
      </c>
      <c r="D22" s="12">
        <v>167.38146</v>
      </c>
      <c r="E22" s="12">
        <v>1</v>
      </c>
      <c r="F22" s="12">
        <v>3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33.200000000000003</v>
      </c>
      <c r="Q22" s="12">
        <v>1.52</v>
      </c>
      <c r="R22" s="12">
        <v>3.57</v>
      </c>
      <c r="S22" s="12">
        <v>44.54</v>
      </c>
      <c r="T22" s="12">
        <v>89.28</v>
      </c>
      <c r="U22" s="12">
        <v>2</v>
      </c>
      <c r="V22" s="12">
        <v>0</v>
      </c>
      <c r="W22" s="12">
        <v>2</v>
      </c>
      <c r="X22" s="12">
        <v>0</v>
      </c>
      <c r="Y22" s="12">
        <v>0</v>
      </c>
      <c r="Z22" s="12">
        <v>1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6.8882000000000003</v>
      </c>
      <c r="AK22" s="12">
        <v>0.4763</v>
      </c>
      <c r="AL22" s="14">
        <v>0.2258</v>
      </c>
      <c r="AM22" s="14">
        <v>1.5599999999999999E-2</v>
      </c>
      <c r="AN22" s="14">
        <v>3.6034000000000002</v>
      </c>
      <c r="AO22" s="14">
        <v>0.13730000000000001</v>
      </c>
      <c r="AP22" s="14">
        <v>0.30649999999999999</v>
      </c>
      <c r="AQ22" s="14">
        <v>1.17E-2</v>
      </c>
      <c r="AR22" s="14">
        <v>13.2683</v>
      </c>
      <c r="AS22" s="14">
        <v>0.71699999999999997</v>
      </c>
      <c r="AT22" s="14">
        <v>0.22989999999999999</v>
      </c>
      <c r="AU22" s="14">
        <v>1.24E-2</v>
      </c>
      <c r="AV22" s="14">
        <v>31.564</v>
      </c>
      <c r="AW22" s="14">
        <v>0.54910000000000003</v>
      </c>
      <c r="AX22" s="14">
        <v>0.39460000000000001</v>
      </c>
      <c r="AY22" s="14">
        <v>6.8999999999999999E-3</v>
      </c>
      <c r="AZ22" s="14">
        <v>0.12565967764940808</v>
      </c>
      <c r="BA22" s="14">
        <v>1.7163984341017835</v>
      </c>
      <c r="BB22" s="14">
        <v>0.26373098478783025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0.2949</v>
      </c>
      <c r="BH22" s="21">
        <v>0</v>
      </c>
      <c r="BI22" s="20">
        <f>AVERAGE(AP48)</f>
        <v>0.31950000000000001</v>
      </c>
      <c r="BJ22" s="21">
        <v>0</v>
      </c>
      <c r="BK22" s="20">
        <f>AVERAGE(AT48)</f>
        <v>0.28810000000000002</v>
      </c>
      <c r="BL22" s="21">
        <v>0</v>
      </c>
      <c r="BM22" s="20">
        <f>AVERAGE(AX48)</f>
        <v>0.35730000000000001</v>
      </c>
      <c r="BN22" s="21">
        <v>0</v>
      </c>
      <c r="BO22" s="20">
        <f>AVERAGE(AZ48)</f>
        <v>5.5851063829787231E-2</v>
      </c>
      <c r="BP22" s="21">
        <v>0</v>
      </c>
      <c r="BQ22" s="20">
        <f>AVERAGE(BA48)</f>
        <v>1.2401943769524471</v>
      </c>
      <c r="BR22" s="21">
        <v>0</v>
      </c>
      <c r="BS22" s="22">
        <f>AVERAGE(BB48)</f>
        <v>0.10722032847846295</v>
      </c>
      <c r="BT22" s="21">
        <v>0</v>
      </c>
    </row>
    <row r="23" spans="2:72" ht="13.5" customHeight="1" x14ac:dyDescent="0.2">
      <c r="B23" s="12">
        <v>167</v>
      </c>
      <c r="C23" s="12">
        <v>9.1639999999999997</v>
      </c>
      <c r="D23" s="12">
        <v>167.38183000000001</v>
      </c>
      <c r="E23" s="12">
        <v>1</v>
      </c>
      <c r="F23" s="12">
        <v>3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33.200000000000003</v>
      </c>
      <c r="Q23" s="12">
        <v>1.52</v>
      </c>
      <c r="R23" s="12">
        <v>3.57</v>
      </c>
      <c r="S23" s="12">
        <v>44.43</v>
      </c>
      <c r="T23" s="12">
        <v>89.35</v>
      </c>
      <c r="U23" s="12">
        <v>2</v>
      </c>
      <c r="V23" s="12">
        <v>0</v>
      </c>
      <c r="W23" s="12">
        <v>2</v>
      </c>
      <c r="X23" s="12">
        <v>0</v>
      </c>
      <c r="Y23" s="12">
        <v>0</v>
      </c>
      <c r="Z23" s="12">
        <v>1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7.5185000000000004</v>
      </c>
      <c r="AK23" s="12">
        <v>0.64</v>
      </c>
      <c r="AL23" s="14">
        <v>0.24590000000000001</v>
      </c>
      <c r="AM23" s="14">
        <v>2.0899999999999998E-2</v>
      </c>
      <c r="AN23" s="14">
        <v>3.7738</v>
      </c>
      <c r="AO23" s="14">
        <v>0.21329999999999999</v>
      </c>
      <c r="AP23" s="14">
        <v>0.32019999999999998</v>
      </c>
      <c r="AQ23" s="14">
        <v>1.8100000000000002E-2</v>
      </c>
      <c r="AR23" s="14">
        <v>14.263299999999999</v>
      </c>
      <c r="AS23" s="14">
        <v>1.0254000000000001</v>
      </c>
      <c r="AT23" s="14">
        <v>0.24660000000000001</v>
      </c>
      <c r="AU23" s="14">
        <v>1.77E-2</v>
      </c>
      <c r="AV23" s="14">
        <v>32.341900000000003</v>
      </c>
      <c r="AW23" s="14">
        <v>0.93179999999999996</v>
      </c>
      <c r="AX23" s="14">
        <v>0.4032</v>
      </c>
      <c r="AY23" s="14">
        <v>1.1599999999999999E-2</v>
      </c>
      <c r="AZ23" s="14">
        <v>0.11473596903511199</v>
      </c>
      <c r="BA23" s="14">
        <v>1.635036496350365</v>
      </c>
      <c r="BB23" s="14">
        <v>0.24099722991689748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0.1847</v>
      </c>
      <c r="BH23" s="21">
        <v>0</v>
      </c>
      <c r="BI23" s="20">
        <f>AVERAGE(AP46)</f>
        <v>0.20430000000000001</v>
      </c>
      <c r="BJ23" s="21">
        <v>0</v>
      </c>
      <c r="BK23" s="20">
        <f>AVERAGE(AT46)</f>
        <v>0.18179999999999999</v>
      </c>
      <c r="BL23" s="21">
        <v>0</v>
      </c>
      <c r="BM23" s="20">
        <f>AVERAGE(AX46)</f>
        <v>0.21340000000000001</v>
      </c>
      <c r="BN23" s="21">
        <v>0</v>
      </c>
      <c r="BO23" s="20">
        <f>AVERAGE(AZ46)</f>
        <v>2.1785970792434755E-2</v>
      </c>
      <c r="BP23" s="21">
        <v>0</v>
      </c>
      <c r="BQ23" s="20">
        <f>AVERAGE(BA46)</f>
        <v>1.1738173817381738</v>
      </c>
      <c r="BR23" s="21">
        <v>0</v>
      </c>
      <c r="BS23" s="22">
        <f>AVERAGE(BB46)</f>
        <v>7.9959514170040533E-2</v>
      </c>
      <c r="BT23" s="21">
        <v>0</v>
      </c>
    </row>
    <row r="24" spans="2:72" ht="13.5" customHeight="1" x14ac:dyDescent="0.2">
      <c r="B24" s="12">
        <v>167</v>
      </c>
      <c r="C24" s="12">
        <v>9.1790000000000003</v>
      </c>
      <c r="D24" s="12">
        <v>167.38246000000001</v>
      </c>
      <c r="E24" s="12">
        <v>1</v>
      </c>
      <c r="F24" s="12">
        <v>3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33.200000000000003</v>
      </c>
      <c r="Q24" s="12">
        <v>1.52</v>
      </c>
      <c r="R24" s="12">
        <v>3.57</v>
      </c>
      <c r="S24" s="12">
        <v>44.24</v>
      </c>
      <c r="T24" s="12">
        <v>89.47</v>
      </c>
      <c r="U24" s="12">
        <v>2</v>
      </c>
      <c r="V24" s="12">
        <v>0</v>
      </c>
      <c r="W24" s="12">
        <v>2</v>
      </c>
      <c r="X24" s="12">
        <v>0</v>
      </c>
      <c r="Y24" s="12">
        <v>0</v>
      </c>
      <c r="Z24" s="12">
        <v>1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5.9104000000000001</v>
      </c>
      <c r="AK24" s="12">
        <v>0.32179999999999997</v>
      </c>
      <c r="AL24" s="14">
        <v>0.19259999999999999</v>
      </c>
      <c r="AM24" s="14">
        <v>1.0500000000000001E-2</v>
      </c>
      <c r="AN24" s="14">
        <v>3.3319000000000001</v>
      </c>
      <c r="AO24" s="14">
        <v>8.9899999999999994E-2</v>
      </c>
      <c r="AP24" s="14">
        <v>0.28160000000000002</v>
      </c>
      <c r="AQ24" s="14">
        <v>7.6E-3</v>
      </c>
      <c r="AR24" s="14">
        <v>11.5474</v>
      </c>
      <c r="AS24" s="14">
        <v>0.78400000000000003</v>
      </c>
      <c r="AT24" s="14">
        <v>0.19889999999999999</v>
      </c>
      <c r="AU24" s="14">
        <v>1.35E-2</v>
      </c>
      <c r="AV24" s="14">
        <v>31.665900000000001</v>
      </c>
      <c r="AW24" s="14">
        <v>1.3290999999999999</v>
      </c>
      <c r="AX24" s="14">
        <v>0.3931</v>
      </c>
      <c r="AY24" s="14">
        <v>1.6500000000000001E-2</v>
      </c>
      <c r="AZ24" s="14">
        <v>0.16525863346672592</v>
      </c>
      <c r="BA24" s="14">
        <v>1.9763700351935647</v>
      </c>
      <c r="BB24" s="14">
        <v>0.3280405405405406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0.71300000000000008</v>
      </c>
      <c r="BH24" s="26">
        <v>0</v>
      </c>
      <c r="BI24" s="25">
        <f>AVERAGE(AP51)</f>
        <v>0.70199999999999996</v>
      </c>
      <c r="BJ24" s="26">
        <v>0</v>
      </c>
      <c r="BK24" s="25">
        <f>AVERAGE(AT51)</f>
        <v>0.71</v>
      </c>
      <c r="BL24" s="26">
        <v>0</v>
      </c>
      <c r="BM24" s="25">
        <f>AVERAGE(AX51)</f>
        <v>0.68840000000000001</v>
      </c>
      <c r="BN24" s="26">
        <v>0</v>
      </c>
      <c r="BO24" s="25">
        <f>AVERAGE(AZ51)</f>
        <v>-9.7813578826236661E-3</v>
      </c>
      <c r="BP24" s="26">
        <v>0</v>
      </c>
      <c r="BQ24" s="25">
        <f>AVERAGE(BA51)</f>
        <v>0.96957746478873241</v>
      </c>
      <c r="BR24" s="26">
        <v>0</v>
      </c>
      <c r="BS24" s="25">
        <f>AVERAGE(BB51)</f>
        <v>-1.5446224256292872E-2</v>
      </c>
      <c r="BT24" s="26">
        <v>0</v>
      </c>
    </row>
    <row r="25" spans="2:72" ht="13.5" customHeight="1" x14ac:dyDescent="0.2">
      <c r="B25" s="12">
        <v>167</v>
      </c>
      <c r="C25" s="12">
        <v>9.1880000000000006</v>
      </c>
      <c r="D25" s="12">
        <v>167.38283000000001</v>
      </c>
      <c r="E25" s="12">
        <v>1</v>
      </c>
      <c r="F25" s="12">
        <v>3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33.200000000000003</v>
      </c>
      <c r="Q25" s="12">
        <v>1.52</v>
      </c>
      <c r="R25" s="12">
        <v>3.57</v>
      </c>
      <c r="S25" s="12">
        <v>44.12</v>
      </c>
      <c r="T25" s="12">
        <v>89.54</v>
      </c>
      <c r="U25" s="12">
        <v>2</v>
      </c>
      <c r="V25" s="12">
        <v>0</v>
      </c>
      <c r="W25" s="12">
        <v>2</v>
      </c>
      <c r="X25" s="12">
        <v>0</v>
      </c>
      <c r="Y25" s="12">
        <v>0</v>
      </c>
      <c r="Z25" s="12">
        <v>1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7.8086000000000002</v>
      </c>
      <c r="AK25" s="12">
        <v>0.17369999999999999</v>
      </c>
      <c r="AL25" s="14">
        <v>0.25390000000000001</v>
      </c>
      <c r="AM25" s="14">
        <v>5.5999999999999999E-3</v>
      </c>
      <c r="AN25" s="14">
        <v>3.9003999999999999</v>
      </c>
      <c r="AO25" s="14">
        <v>8.3299999999999999E-2</v>
      </c>
      <c r="AP25" s="14">
        <v>0.32890000000000003</v>
      </c>
      <c r="AQ25" s="14">
        <v>7.0000000000000001E-3</v>
      </c>
      <c r="AR25" s="14">
        <v>15.0107</v>
      </c>
      <c r="AS25" s="14">
        <v>0.70450000000000002</v>
      </c>
      <c r="AT25" s="14">
        <v>0.25800000000000001</v>
      </c>
      <c r="AU25" s="14">
        <v>1.21E-2</v>
      </c>
      <c r="AV25" s="14">
        <v>33.463000000000001</v>
      </c>
      <c r="AW25" s="14">
        <v>0.7883</v>
      </c>
      <c r="AX25" s="14">
        <v>0.41439999999999999</v>
      </c>
      <c r="AY25" s="14">
        <v>9.7999999999999997E-3</v>
      </c>
      <c r="AZ25" s="14">
        <v>0.11502757971209465</v>
      </c>
      <c r="BA25" s="14">
        <v>1.6062015503875968</v>
      </c>
      <c r="BB25" s="14">
        <v>0.2325996430696014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1.0053333333333334</v>
      </c>
      <c r="BH25" s="16">
        <f>STDEV(AL52:AL54)/SQRT(BF25)</f>
        <v>4.9444694131704145E-3</v>
      </c>
      <c r="BI25" s="27">
        <f>AVERAGE(AP52:AP54)</f>
        <v>1.0051333333333334</v>
      </c>
      <c r="BJ25" s="16">
        <f>STDEV(AP52:AP54)/SQRT(BF25)</f>
        <v>5.0021106656202028E-3</v>
      </c>
      <c r="BK25" s="27">
        <f>AVERAGE(AT52:AT54)</f>
        <v>1.0053333333333334</v>
      </c>
      <c r="BL25" s="16">
        <f>STDEV(AT52:AT54)/SQRT(BF25)</f>
        <v>4.9444694131704145E-3</v>
      </c>
      <c r="BM25" s="27">
        <f>AVERAGE(AX52:AX54)</f>
        <v>1.0051333333333334</v>
      </c>
      <c r="BN25" s="16">
        <f>STDEV(AX52:AX54)/SQRT(BF25)</f>
        <v>5.0021106656202028E-3</v>
      </c>
      <c r="BO25" s="27">
        <f>AVERAGE(AZ52:AZ54)</f>
        <v>0.74045677746797445</v>
      </c>
      <c r="BP25" s="16">
        <f>STDEV(AZ52:AZ54)/SQRT(BF25)</f>
        <v>2.5959691939743132E-3</v>
      </c>
      <c r="BQ25" s="27">
        <f>AVERAGE(BA52:BA54)</f>
        <v>1.3662338574811639</v>
      </c>
      <c r="BR25" s="16">
        <f>STDEV(BA52:BA54)/SQRT(BF25)</f>
        <v>1.4597391840686615E-2</v>
      </c>
      <c r="BS25" s="27">
        <f>AVERAGE(BB52:BB54)</f>
        <v>0.15471051039851746</v>
      </c>
      <c r="BT25" s="16">
        <f>STDEV(BB52:BB54)/SQRT(BF25)</f>
        <v>5.2273764236627565E-3</v>
      </c>
    </row>
    <row r="26" spans="2:72" ht="13.5" customHeight="1" x14ac:dyDescent="0.2">
      <c r="B26" s="12">
        <v>167</v>
      </c>
      <c r="C26" s="12">
        <v>9.4030000000000005</v>
      </c>
      <c r="D26" s="12">
        <v>167.39178999999999</v>
      </c>
      <c r="E26" s="12">
        <v>1</v>
      </c>
      <c r="F26" s="12">
        <v>3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33.200000000000003</v>
      </c>
      <c r="Q26" s="12">
        <v>1.52</v>
      </c>
      <c r="R26" s="12">
        <v>3.57</v>
      </c>
      <c r="S26" s="12">
        <v>41.42</v>
      </c>
      <c r="T26" s="12">
        <v>91.32</v>
      </c>
      <c r="U26" s="12">
        <v>2</v>
      </c>
      <c r="V26" s="12">
        <v>0</v>
      </c>
      <c r="W26" s="12">
        <v>2</v>
      </c>
      <c r="X26" s="12">
        <v>0</v>
      </c>
      <c r="Y26" s="12">
        <v>0</v>
      </c>
      <c r="Z26" s="12">
        <v>1</v>
      </c>
      <c r="AA26" s="12">
        <v>180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6.2756999999999996</v>
      </c>
      <c r="AK26" s="12">
        <v>0.49309999999999998</v>
      </c>
      <c r="AL26" s="14">
        <v>0.1951</v>
      </c>
      <c r="AM26" s="14">
        <v>1.5299999999999999E-2</v>
      </c>
      <c r="AN26" s="14">
        <v>3.6213000000000002</v>
      </c>
      <c r="AO26" s="14">
        <v>0.1145</v>
      </c>
      <c r="AP26" s="14">
        <v>0.2918</v>
      </c>
      <c r="AQ26" s="14">
        <v>9.1999999999999998E-3</v>
      </c>
      <c r="AR26" s="14">
        <v>11.926</v>
      </c>
      <c r="AS26" s="14">
        <v>1.0053000000000001</v>
      </c>
      <c r="AT26" s="14">
        <v>0.1961</v>
      </c>
      <c r="AU26" s="14">
        <v>1.6500000000000001E-2</v>
      </c>
      <c r="AV26" s="14">
        <v>33.167700000000004</v>
      </c>
      <c r="AW26" s="14">
        <v>0.21010000000000001</v>
      </c>
      <c r="AX26" s="14">
        <v>0.40179999999999999</v>
      </c>
      <c r="AY26" s="14">
        <v>2.5000000000000001E-3</v>
      </c>
      <c r="AZ26" s="14">
        <v>0.15859284890426756</v>
      </c>
      <c r="BA26" s="14">
        <v>2.048954614992351</v>
      </c>
      <c r="BB26" s="14">
        <v>0.34403746445893962</v>
      </c>
      <c r="BC26" s="15"/>
    </row>
    <row r="27" spans="2:72" ht="13.5" customHeight="1" x14ac:dyDescent="0.2">
      <c r="B27" s="12">
        <v>167</v>
      </c>
      <c r="C27" s="12">
        <v>9.39</v>
      </c>
      <c r="D27" s="12">
        <v>167.39125000000001</v>
      </c>
      <c r="E27" s="12">
        <v>1</v>
      </c>
      <c r="F27" s="12">
        <v>3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33.200000000000003</v>
      </c>
      <c r="Q27" s="12">
        <v>1.52</v>
      </c>
      <c r="R27" s="12">
        <v>3.57</v>
      </c>
      <c r="S27" s="12">
        <v>41.59</v>
      </c>
      <c r="T27" s="12">
        <v>91.21</v>
      </c>
      <c r="U27" s="12">
        <v>2</v>
      </c>
      <c r="V27" s="12">
        <v>0</v>
      </c>
      <c r="W27" s="12">
        <v>2</v>
      </c>
      <c r="X27" s="12">
        <v>0</v>
      </c>
      <c r="Y27" s="12">
        <v>0</v>
      </c>
      <c r="Z27" s="12">
        <v>1</v>
      </c>
      <c r="AA27" s="12">
        <v>180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5.7305000000000001</v>
      </c>
      <c r="AK27" s="12">
        <v>0.67979999999999996</v>
      </c>
      <c r="AL27" s="14">
        <v>0.17860000000000001</v>
      </c>
      <c r="AM27" s="14">
        <v>2.12E-2</v>
      </c>
      <c r="AN27" s="14">
        <v>3.4733999999999998</v>
      </c>
      <c r="AO27" s="14">
        <v>0.27400000000000002</v>
      </c>
      <c r="AP27" s="14">
        <v>0.28070000000000001</v>
      </c>
      <c r="AQ27" s="14">
        <v>2.2100000000000002E-2</v>
      </c>
      <c r="AR27" s="14">
        <v>10.9649</v>
      </c>
      <c r="AS27" s="14">
        <v>0.7389</v>
      </c>
      <c r="AT27" s="14">
        <v>0.18079999999999999</v>
      </c>
      <c r="AU27" s="14">
        <v>1.2200000000000001E-2</v>
      </c>
      <c r="AV27" s="14">
        <v>33.090699999999998</v>
      </c>
      <c r="AW27" s="14">
        <v>1.2605</v>
      </c>
      <c r="AX27" s="14">
        <v>0.4012</v>
      </c>
      <c r="AY27" s="14">
        <v>1.5299999999999999E-2</v>
      </c>
      <c r="AZ27" s="14">
        <v>0.17671212787798798</v>
      </c>
      <c r="BA27" s="14">
        <v>2.2190265486725664</v>
      </c>
      <c r="BB27" s="14">
        <v>0.37869415807560142</v>
      </c>
      <c r="BC27" s="15"/>
      <c r="BD27" s="28"/>
    </row>
    <row r="28" spans="2:72" ht="13.5" customHeight="1" x14ac:dyDescent="0.2">
      <c r="B28" s="12">
        <v>167</v>
      </c>
      <c r="C28" s="12">
        <v>9.3780000000000001</v>
      </c>
      <c r="D28" s="12">
        <v>167.39075</v>
      </c>
      <c r="E28" s="12">
        <v>1</v>
      </c>
      <c r="F28" s="12">
        <v>3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33.200000000000003</v>
      </c>
      <c r="Q28" s="12">
        <v>1.52</v>
      </c>
      <c r="R28" s="12">
        <v>3.57</v>
      </c>
      <c r="S28" s="12">
        <v>41.74</v>
      </c>
      <c r="T28" s="12">
        <v>91.11</v>
      </c>
      <c r="U28" s="12">
        <v>2</v>
      </c>
      <c r="V28" s="12">
        <v>0</v>
      </c>
      <c r="W28" s="12">
        <v>2</v>
      </c>
      <c r="X28" s="12">
        <v>0</v>
      </c>
      <c r="Y28" s="12">
        <v>0</v>
      </c>
      <c r="Z28" s="12">
        <v>1</v>
      </c>
      <c r="AA28" s="12">
        <v>180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6.5670000000000002</v>
      </c>
      <c r="AK28" s="12">
        <v>0.20780000000000001</v>
      </c>
      <c r="AL28" s="14">
        <v>0.20519999999999999</v>
      </c>
      <c r="AM28" s="14">
        <v>6.4999999999999997E-3</v>
      </c>
      <c r="AN28" s="14">
        <v>3.8155999999999999</v>
      </c>
      <c r="AO28" s="14">
        <v>0.1552</v>
      </c>
      <c r="AP28" s="14">
        <v>0.309</v>
      </c>
      <c r="AQ28" s="14">
        <v>1.26E-2</v>
      </c>
      <c r="AR28" s="14">
        <v>12.840999999999999</v>
      </c>
      <c r="AS28" s="14">
        <v>0.66069999999999995</v>
      </c>
      <c r="AT28" s="14">
        <v>0.2122</v>
      </c>
      <c r="AU28" s="14">
        <v>1.09E-2</v>
      </c>
      <c r="AV28" s="14">
        <v>33.411000000000001</v>
      </c>
      <c r="AW28" s="14">
        <v>1.4394</v>
      </c>
      <c r="AX28" s="14">
        <v>0.40539999999999998</v>
      </c>
      <c r="AY28" s="14">
        <v>1.7500000000000002E-2</v>
      </c>
      <c r="AZ28" s="14">
        <v>0.13493840985442329</v>
      </c>
      <c r="BA28" s="14">
        <v>1.9104618284637134</v>
      </c>
      <c r="BB28" s="14">
        <v>0.31282383419689119</v>
      </c>
      <c r="BC28" s="15"/>
      <c r="BD28" s="28"/>
    </row>
    <row r="29" spans="2:72" ht="13.5" customHeight="1" x14ac:dyDescent="0.2">
      <c r="B29" s="12">
        <v>167</v>
      </c>
      <c r="C29" s="12">
        <v>9.3550000000000004</v>
      </c>
      <c r="D29" s="12">
        <v>167.38979</v>
      </c>
      <c r="E29" s="12">
        <v>1</v>
      </c>
      <c r="F29" s="12">
        <v>3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33.200000000000003</v>
      </c>
      <c r="Q29" s="12">
        <v>1.52</v>
      </c>
      <c r="R29" s="12">
        <v>3.57</v>
      </c>
      <c r="S29" s="12">
        <v>42.02</v>
      </c>
      <c r="T29" s="12">
        <v>90.92</v>
      </c>
      <c r="U29" s="12">
        <v>2</v>
      </c>
      <c r="V29" s="12">
        <v>0</v>
      </c>
      <c r="W29" s="12">
        <v>2</v>
      </c>
      <c r="X29" s="12">
        <v>0</v>
      </c>
      <c r="Y29" s="12">
        <v>0</v>
      </c>
      <c r="Z29" s="12">
        <v>1</v>
      </c>
      <c r="AA29" s="12">
        <v>180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6.3037000000000001</v>
      </c>
      <c r="AK29" s="12">
        <v>0.2218</v>
      </c>
      <c r="AL29" s="14">
        <v>0.19789999999999999</v>
      </c>
      <c r="AM29" s="14">
        <v>7.0000000000000001E-3</v>
      </c>
      <c r="AN29" s="14">
        <v>3.6808999999999998</v>
      </c>
      <c r="AO29" s="14">
        <v>8.3500000000000005E-2</v>
      </c>
      <c r="AP29" s="14">
        <v>0.29949999999999999</v>
      </c>
      <c r="AQ29" s="14">
        <v>6.7999999999999996E-3</v>
      </c>
      <c r="AR29" s="14">
        <v>12.387700000000001</v>
      </c>
      <c r="AS29" s="14">
        <v>0.54530000000000001</v>
      </c>
      <c r="AT29" s="14">
        <v>0.2056</v>
      </c>
      <c r="AU29" s="14">
        <v>9.1000000000000004E-3</v>
      </c>
      <c r="AV29" s="14">
        <v>33.329900000000002</v>
      </c>
      <c r="AW29" s="14">
        <v>0.73009999999999997</v>
      </c>
      <c r="AX29" s="14">
        <v>0.40510000000000002</v>
      </c>
      <c r="AY29" s="14">
        <v>8.8999999999999999E-3</v>
      </c>
      <c r="AZ29" s="14">
        <v>0.1498722679534488</v>
      </c>
      <c r="BA29" s="14">
        <v>1.970330739299611</v>
      </c>
      <c r="BB29" s="14">
        <v>0.32667430817095139</v>
      </c>
      <c r="BC29" s="15"/>
      <c r="BD29" s="28"/>
    </row>
    <row r="30" spans="2:72" ht="13.5" customHeight="1" x14ac:dyDescent="0.2">
      <c r="B30" s="12">
        <v>167</v>
      </c>
      <c r="C30" s="12">
        <v>9.3439999999999994</v>
      </c>
      <c r="D30" s="12">
        <v>167.38933</v>
      </c>
      <c r="E30" s="12">
        <v>1</v>
      </c>
      <c r="F30" s="12">
        <v>3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33.200000000000003</v>
      </c>
      <c r="Q30" s="12">
        <v>1.52</v>
      </c>
      <c r="R30" s="12">
        <v>3.57</v>
      </c>
      <c r="S30" s="12">
        <v>42.16</v>
      </c>
      <c r="T30" s="12">
        <v>90.83</v>
      </c>
      <c r="U30" s="12">
        <v>2</v>
      </c>
      <c r="V30" s="12">
        <v>0</v>
      </c>
      <c r="W30" s="12">
        <v>2</v>
      </c>
      <c r="X30" s="12">
        <v>0</v>
      </c>
      <c r="Y30" s="12">
        <v>0</v>
      </c>
      <c r="Z30" s="12">
        <v>1</v>
      </c>
      <c r="AA30" s="12">
        <v>180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4.2866999999999997</v>
      </c>
      <c r="AK30" s="12">
        <v>0.27239999999999998</v>
      </c>
      <c r="AL30" s="14">
        <v>0.13489999999999999</v>
      </c>
      <c r="AM30" s="14">
        <v>8.6E-3</v>
      </c>
      <c r="AN30" s="14">
        <v>3.2422</v>
      </c>
      <c r="AO30" s="14">
        <v>8.5699999999999998E-2</v>
      </c>
      <c r="AP30" s="14">
        <v>0.26440000000000002</v>
      </c>
      <c r="AQ30" s="14">
        <v>7.0000000000000001E-3</v>
      </c>
      <c r="AR30" s="14">
        <v>8.5426000000000002</v>
      </c>
      <c r="AS30" s="14">
        <v>0.23150000000000001</v>
      </c>
      <c r="AT30" s="14">
        <v>0.1421</v>
      </c>
      <c r="AU30" s="14">
        <v>3.8999999999999998E-3</v>
      </c>
      <c r="AV30" s="14">
        <v>35.534700000000001</v>
      </c>
      <c r="AW30" s="14">
        <v>0.28079999999999999</v>
      </c>
      <c r="AX30" s="14">
        <v>0.43219999999999997</v>
      </c>
      <c r="AY30" s="14">
        <v>3.3999999999999998E-3</v>
      </c>
      <c r="AZ30" s="14">
        <v>0.24088429514786097</v>
      </c>
      <c r="BA30" s="14">
        <v>3.0415200562983813</v>
      </c>
      <c r="BB30" s="14">
        <v>0.5051366881420859</v>
      </c>
      <c r="BC30" s="15"/>
      <c r="BD30" s="28"/>
      <c r="BF30" s="29" t="s">
        <v>175</v>
      </c>
    </row>
    <row r="31" spans="2:72" ht="13.5" customHeight="1" x14ac:dyDescent="0.2">
      <c r="B31" s="12">
        <v>167</v>
      </c>
      <c r="C31" s="12">
        <v>9.3330000000000002</v>
      </c>
      <c r="D31" s="12">
        <v>167.38887</v>
      </c>
      <c r="E31" s="12">
        <v>1</v>
      </c>
      <c r="F31" s="12">
        <v>3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33.200000000000003</v>
      </c>
      <c r="Q31" s="12">
        <v>1.52</v>
      </c>
      <c r="R31" s="12">
        <v>3.57</v>
      </c>
      <c r="S31" s="12">
        <v>42.3</v>
      </c>
      <c r="T31" s="12">
        <v>90.73</v>
      </c>
      <c r="U31" s="12">
        <v>2</v>
      </c>
      <c r="V31" s="12">
        <v>0</v>
      </c>
      <c r="W31" s="12">
        <v>2</v>
      </c>
      <c r="X31" s="12">
        <v>0</v>
      </c>
      <c r="Y31" s="12">
        <v>0</v>
      </c>
      <c r="Z31" s="12">
        <v>1</v>
      </c>
      <c r="AA31" s="12">
        <v>180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5.6407999999999996</v>
      </c>
      <c r="AK31" s="12">
        <v>2.5499999999999998E-2</v>
      </c>
      <c r="AL31" s="14">
        <v>0.17780000000000001</v>
      </c>
      <c r="AM31" s="14">
        <v>8.0000000000000004E-4</v>
      </c>
      <c r="AN31" s="14">
        <v>3.5310000000000001</v>
      </c>
      <c r="AO31" s="14">
        <v>0.1283</v>
      </c>
      <c r="AP31" s="14">
        <v>0.28860000000000002</v>
      </c>
      <c r="AQ31" s="14">
        <v>1.0500000000000001E-2</v>
      </c>
      <c r="AR31" s="14">
        <v>11.109299999999999</v>
      </c>
      <c r="AS31" s="14">
        <v>0.2414</v>
      </c>
      <c r="AT31" s="14">
        <v>0.1852</v>
      </c>
      <c r="AU31" s="14">
        <v>4.0000000000000001E-3</v>
      </c>
      <c r="AV31" s="14">
        <v>34.057899999999997</v>
      </c>
      <c r="AW31" s="14">
        <v>0.62190000000000001</v>
      </c>
      <c r="AX31" s="14">
        <v>0.41449999999999998</v>
      </c>
      <c r="AY31" s="14">
        <v>7.6E-3</v>
      </c>
      <c r="AZ31" s="14">
        <v>0.17906414450291558</v>
      </c>
      <c r="BA31" s="14">
        <v>2.2381209503239741</v>
      </c>
      <c r="BB31" s="14">
        <v>0.38235784558946134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167</v>
      </c>
      <c r="C32" s="12">
        <v>9.3230000000000004</v>
      </c>
      <c r="D32" s="12">
        <v>167.38846000000001</v>
      </c>
      <c r="E32" s="12">
        <v>1</v>
      </c>
      <c r="F32" s="12">
        <v>3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33.200000000000003</v>
      </c>
      <c r="Q32" s="12">
        <v>1.52</v>
      </c>
      <c r="R32" s="12">
        <v>3.57</v>
      </c>
      <c r="S32" s="12">
        <v>42.43</v>
      </c>
      <c r="T32" s="12">
        <v>90.65</v>
      </c>
      <c r="U32" s="12">
        <v>2</v>
      </c>
      <c r="V32" s="12">
        <v>0</v>
      </c>
      <c r="W32" s="12">
        <v>2</v>
      </c>
      <c r="X32" s="12">
        <v>0</v>
      </c>
      <c r="Y32" s="12">
        <v>0</v>
      </c>
      <c r="Z32" s="12">
        <v>1</v>
      </c>
      <c r="AA32" s="12">
        <v>180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6.9660000000000002</v>
      </c>
      <c r="AK32" s="12">
        <v>0.52380000000000004</v>
      </c>
      <c r="AL32" s="14">
        <v>0.22009999999999999</v>
      </c>
      <c r="AM32" s="14">
        <v>1.6500000000000001E-2</v>
      </c>
      <c r="AN32" s="14">
        <v>3.8058999999999998</v>
      </c>
      <c r="AO32" s="14">
        <v>0.26069999999999999</v>
      </c>
      <c r="AP32" s="14">
        <v>0.31169999999999998</v>
      </c>
      <c r="AQ32" s="14">
        <v>2.1299999999999999E-2</v>
      </c>
      <c r="AR32" s="14">
        <v>12.9903</v>
      </c>
      <c r="AS32" s="14">
        <v>0.52659999999999996</v>
      </c>
      <c r="AT32" s="14">
        <v>0.217</v>
      </c>
      <c r="AU32" s="14">
        <v>8.8000000000000005E-3</v>
      </c>
      <c r="AV32" s="14">
        <v>34.486400000000003</v>
      </c>
      <c r="AW32" s="14">
        <v>1.9573</v>
      </c>
      <c r="AX32" s="14">
        <v>0.42</v>
      </c>
      <c r="AY32" s="14">
        <v>2.3800000000000002E-2</v>
      </c>
      <c r="AZ32" s="14">
        <v>0.14801148011480114</v>
      </c>
      <c r="BA32" s="14">
        <v>1.9354838709677418</v>
      </c>
      <c r="BB32" s="14">
        <v>0.31868131868131866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167</v>
      </c>
      <c r="C33" s="12">
        <v>9.3149999999999995</v>
      </c>
      <c r="D33" s="12">
        <v>167.38812999999999</v>
      </c>
      <c r="E33" s="12">
        <v>1</v>
      </c>
      <c r="F33" s="12">
        <v>3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33.200000000000003</v>
      </c>
      <c r="Q33" s="12">
        <v>1.52</v>
      </c>
      <c r="R33" s="12">
        <v>3.57</v>
      </c>
      <c r="S33" s="12">
        <v>42.53</v>
      </c>
      <c r="T33" s="12">
        <v>90.58</v>
      </c>
      <c r="U33" s="12">
        <v>2</v>
      </c>
      <c r="V33" s="12">
        <v>0</v>
      </c>
      <c r="W33" s="12">
        <v>2</v>
      </c>
      <c r="X33" s="12">
        <v>0</v>
      </c>
      <c r="Y33" s="12">
        <v>0</v>
      </c>
      <c r="Z33" s="12">
        <v>1</v>
      </c>
      <c r="AA33" s="12">
        <v>180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5.7525000000000004</v>
      </c>
      <c r="AK33" s="12">
        <v>5.9999999999999995E-4</v>
      </c>
      <c r="AL33" s="14">
        <v>0.182</v>
      </c>
      <c r="AM33" s="14">
        <v>0</v>
      </c>
      <c r="AN33" s="14">
        <v>3.5156999999999998</v>
      </c>
      <c r="AO33" s="14">
        <v>7.0300000000000001E-2</v>
      </c>
      <c r="AP33" s="14">
        <v>0.28839999999999999</v>
      </c>
      <c r="AQ33" s="14">
        <v>5.7999999999999996E-3</v>
      </c>
      <c r="AR33" s="14">
        <v>11.318</v>
      </c>
      <c r="AS33" s="14">
        <v>0.1363</v>
      </c>
      <c r="AT33" s="14">
        <v>0.18940000000000001</v>
      </c>
      <c r="AU33" s="14">
        <v>2.3E-3</v>
      </c>
      <c r="AV33" s="14">
        <v>34.569600000000001</v>
      </c>
      <c r="AW33" s="14">
        <v>0.31819999999999998</v>
      </c>
      <c r="AX33" s="14">
        <v>0.42130000000000001</v>
      </c>
      <c r="AY33" s="14">
        <v>3.8999999999999998E-3</v>
      </c>
      <c r="AZ33" s="14">
        <v>0.18726222347470764</v>
      </c>
      <c r="BA33" s="14">
        <v>2.2243928194297782</v>
      </c>
      <c r="BB33" s="14">
        <v>0.3797281807761585</v>
      </c>
      <c r="BC33" s="15"/>
      <c r="BD33" s="28"/>
    </row>
    <row r="34" spans="2:64" ht="13.5" customHeight="1" x14ac:dyDescent="0.2">
      <c r="B34" s="12">
        <v>167</v>
      </c>
      <c r="C34" s="12">
        <v>9.4169999999999998</v>
      </c>
      <c r="D34" s="12">
        <v>167.39238</v>
      </c>
      <c r="E34" s="12">
        <v>1</v>
      </c>
      <c r="F34" s="12">
        <v>3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33.200000000000003</v>
      </c>
      <c r="Q34" s="12">
        <v>1.52</v>
      </c>
      <c r="R34" s="12">
        <v>3.57</v>
      </c>
      <c r="S34" s="12">
        <v>41.25</v>
      </c>
      <c r="T34" s="12">
        <v>91.44</v>
      </c>
      <c r="U34" s="12">
        <v>2</v>
      </c>
      <c r="V34" s="12">
        <v>0</v>
      </c>
      <c r="W34" s="12">
        <v>2</v>
      </c>
      <c r="X34" s="12">
        <v>0</v>
      </c>
      <c r="Y34" s="12">
        <v>0</v>
      </c>
      <c r="Z34" s="12">
        <v>1</v>
      </c>
      <c r="AA34" s="12">
        <v>180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7.5041000000000002</v>
      </c>
      <c r="AK34" s="12">
        <v>0.73270000000000002</v>
      </c>
      <c r="AL34" s="14">
        <v>0.23269999999999999</v>
      </c>
      <c r="AM34" s="14">
        <v>2.2700000000000001E-2</v>
      </c>
      <c r="AN34" s="14">
        <v>3.9954000000000001</v>
      </c>
      <c r="AO34" s="14">
        <v>0.2041</v>
      </c>
      <c r="AP34" s="14">
        <v>0.3211</v>
      </c>
      <c r="AQ34" s="14">
        <v>1.6400000000000001E-2</v>
      </c>
      <c r="AR34" s="14">
        <v>14.182</v>
      </c>
      <c r="AS34" s="14">
        <v>1.1961999999999999</v>
      </c>
      <c r="AT34" s="14">
        <v>0.2326</v>
      </c>
      <c r="AU34" s="14">
        <v>1.9599999999999999E-2</v>
      </c>
      <c r="AV34" s="14">
        <v>34.0974</v>
      </c>
      <c r="AW34" s="14">
        <v>0.43680000000000002</v>
      </c>
      <c r="AX34" s="14">
        <v>0.41260000000000002</v>
      </c>
      <c r="AY34" s="14">
        <v>5.3E-3</v>
      </c>
      <c r="AZ34" s="14">
        <v>0.12471037208668397</v>
      </c>
      <c r="BA34" s="14">
        <v>1.773860705073087</v>
      </c>
      <c r="BB34" s="14">
        <v>0.27898326100433979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167</v>
      </c>
      <c r="C35" s="12">
        <v>9.43</v>
      </c>
      <c r="D35" s="12">
        <v>167.39292</v>
      </c>
      <c r="E35" s="12">
        <v>1</v>
      </c>
      <c r="F35" s="12">
        <v>3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33.200000000000003</v>
      </c>
      <c r="Q35" s="12">
        <v>1.52</v>
      </c>
      <c r="R35" s="12">
        <v>3.57</v>
      </c>
      <c r="S35" s="12">
        <v>41.08</v>
      </c>
      <c r="T35" s="12">
        <v>91.55</v>
      </c>
      <c r="U35" s="12">
        <v>2</v>
      </c>
      <c r="V35" s="12">
        <v>0</v>
      </c>
      <c r="W35" s="12">
        <v>2</v>
      </c>
      <c r="X35" s="12">
        <v>0</v>
      </c>
      <c r="Y35" s="12">
        <v>0</v>
      </c>
      <c r="Z35" s="12">
        <v>1</v>
      </c>
      <c r="AA35" s="12">
        <v>180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6.9532999999999996</v>
      </c>
      <c r="AK35" s="12">
        <v>0.43070000000000003</v>
      </c>
      <c r="AL35" s="14">
        <v>0.215</v>
      </c>
      <c r="AM35" s="14">
        <v>1.3299999999999999E-2</v>
      </c>
      <c r="AN35" s="14">
        <v>3.8275999999999999</v>
      </c>
      <c r="AO35" s="14">
        <v>5.33E-2</v>
      </c>
      <c r="AP35" s="14">
        <v>0.30680000000000002</v>
      </c>
      <c r="AQ35" s="14">
        <v>4.3E-3</v>
      </c>
      <c r="AR35" s="14">
        <v>13.275499999999999</v>
      </c>
      <c r="AS35" s="14">
        <v>0.70179999999999998</v>
      </c>
      <c r="AT35" s="14">
        <v>0.2172</v>
      </c>
      <c r="AU35" s="14">
        <v>1.15E-2</v>
      </c>
      <c r="AV35" s="14">
        <v>34.532200000000003</v>
      </c>
      <c r="AW35" s="14">
        <v>0.443</v>
      </c>
      <c r="AX35" s="14">
        <v>0.41749999999999998</v>
      </c>
      <c r="AY35" s="14">
        <v>5.4000000000000003E-3</v>
      </c>
      <c r="AZ35" s="14">
        <v>0.15283722214551979</v>
      </c>
      <c r="BA35" s="14">
        <v>1.9221915285451197</v>
      </c>
      <c r="BB35" s="14">
        <v>0.31558216480226875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167</v>
      </c>
      <c r="C36" s="12">
        <v>9.44</v>
      </c>
      <c r="D36" s="12">
        <v>167.39332999999999</v>
      </c>
      <c r="E36" s="12">
        <v>1</v>
      </c>
      <c r="F36" s="12">
        <v>3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33.200000000000003</v>
      </c>
      <c r="Q36" s="12">
        <v>1.52</v>
      </c>
      <c r="R36" s="12">
        <v>3.57</v>
      </c>
      <c r="S36" s="12">
        <v>40.96</v>
      </c>
      <c r="T36" s="12">
        <v>91.64</v>
      </c>
      <c r="U36" s="12">
        <v>2</v>
      </c>
      <c r="V36" s="12">
        <v>0</v>
      </c>
      <c r="W36" s="12">
        <v>2</v>
      </c>
      <c r="X36" s="12">
        <v>0</v>
      </c>
      <c r="Y36" s="12">
        <v>0</v>
      </c>
      <c r="Z36" s="12">
        <v>1</v>
      </c>
      <c r="AA36" s="12">
        <v>180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5.6539999999999999</v>
      </c>
      <c r="AK36" s="12">
        <v>0.186</v>
      </c>
      <c r="AL36" s="14">
        <v>0.17449999999999999</v>
      </c>
      <c r="AM36" s="14">
        <v>5.7000000000000002E-3</v>
      </c>
      <c r="AN36" s="14">
        <v>3.6280000000000001</v>
      </c>
      <c r="AO36" s="14">
        <v>0.2072</v>
      </c>
      <c r="AP36" s="14">
        <v>0.29020000000000001</v>
      </c>
      <c r="AQ36" s="14">
        <v>1.66E-2</v>
      </c>
      <c r="AR36" s="14">
        <v>10.8965</v>
      </c>
      <c r="AS36" s="14">
        <v>1.7000000000000001E-2</v>
      </c>
      <c r="AT36" s="14">
        <v>0.1779</v>
      </c>
      <c r="AU36" s="14">
        <v>2.9999999999999997E-4</v>
      </c>
      <c r="AV36" s="14">
        <v>35.921599999999998</v>
      </c>
      <c r="AW36" s="14">
        <v>1.5787</v>
      </c>
      <c r="AX36" s="14">
        <v>0.434</v>
      </c>
      <c r="AY36" s="14">
        <v>1.9099999999999999E-2</v>
      </c>
      <c r="AZ36" s="14">
        <v>0.19856393261529964</v>
      </c>
      <c r="BA36" s="14">
        <v>2.4395727937043281</v>
      </c>
      <c r="BB36" s="14">
        <v>0.41853243994116685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167</v>
      </c>
      <c r="C37" s="12">
        <v>9.4469999999999992</v>
      </c>
      <c r="D37" s="12">
        <v>167.39363</v>
      </c>
      <c r="E37" s="12">
        <v>1</v>
      </c>
      <c r="F37" s="12">
        <v>3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33.200000000000003</v>
      </c>
      <c r="Q37" s="12">
        <v>1.52</v>
      </c>
      <c r="R37" s="12">
        <v>3.57</v>
      </c>
      <c r="S37" s="12">
        <v>40.869999999999997</v>
      </c>
      <c r="T37" s="12">
        <v>91.7</v>
      </c>
      <c r="U37" s="12">
        <v>2</v>
      </c>
      <c r="V37" s="12">
        <v>0</v>
      </c>
      <c r="W37" s="12">
        <v>2</v>
      </c>
      <c r="X37" s="12">
        <v>0</v>
      </c>
      <c r="Y37" s="12">
        <v>0</v>
      </c>
      <c r="Z37" s="12">
        <v>1</v>
      </c>
      <c r="AA37" s="12">
        <v>180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6.5796000000000001</v>
      </c>
      <c r="AK37" s="12">
        <v>7.6899999999999996E-2</v>
      </c>
      <c r="AL37" s="14">
        <v>0.20280000000000001</v>
      </c>
      <c r="AM37" s="14">
        <v>2.3999999999999998E-3</v>
      </c>
      <c r="AN37" s="14">
        <v>3.7555999999999998</v>
      </c>
      <c r="AO37" s="14">
        <v>0.09</v>
      </c>
      <c r="AP37" s="14">
        <v>0.3</v>
      </c>
      <c r="AQ37" s="14">
        <v>7.1999999999999998E-3</v>
      </c>
      <c r="AR37" s="14">
        <v>12.5839</v>
      </c>
      <c r="AS37" s="14">
        <v>0.40100000000000002</v>
      </c>
      <c r="AT37" s="14">
        <v>0.20519999999999999</v>
      </c>
      <c r="AU37" s="14">
        <v>6.4999999999999997E-3</v>
      </c>
      <c r="AV37" s="14">
        <v>34.773400000000002</v>
      </c>
      <c r="AW37" s="14">
        <v>1.0878000000000001</v>
      </c>
      <c r="AX37" s="14">
        <v>0.4199</v>
      </c>
      <c r="AY37" s="14">
        <v>1.3100000000000001E-2</v>
      </c>
      <c r="AZ37" s="14">
        <v>0.16655090984859008</v>
      </c>
      <c r="BA37" s="14">
        <v>2.0462962962962963</v>
      </c>
      <c r="BB37" s="14">
        <v>0.34346504559270519</v>
      </c>
      <c r="BC37" s="15"/>
      <c r="BD37" s="28"/>
      <c r="BG37" s="30">
        <v>2</v>
      </c>
    </row>
    <row r="38" spans="2:64" ht="13.5" customHeight="1" x14ac:dyDescent="0.2">
      <c r="B38" s="12">
        <v>167</v>
      </c>
      <c r="C38" s="12">
        <v>9.4589999999999996</v>
      </c>
      <c r="D38" s="12">
        <v>167.39412999999999</v>
      </c>
      <c r="E38" s="12">
        <v>1</v>
      </c>
      <c r="F38" s="12">
        <v>3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33.200000000000003</v>
      </c>
      <c r="Q38" s="12">
        <v>1.52</v>
      </c>
      <c r="R38" s="12">
        <v>3.57</v>
      </c>
      <c r="S38" s="12">
        <v>40.72</v>
      </c>
      <c r="T38" s="12">
        <v>91.8</v>
      </c>
      <c r="U38" s="12">
        <v>2</v>
      </c>
      <c r="V38" s="12">
        <v>0</v>
      </c>
      <c r="W38" s="12">
        <v>2</v>
      </c>
      <c r="X38" s="12">
        <v>0</v>
      </c>
      <c r="Y38" s="12">
        <v>0</v>
      </c>
      <c r="Z38" s="12">
        <v>1</v>
      </c>
      <c r="AA38" s="12">
        <v>180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5.34</v>
      </c>
      <c r="AK38" s="12">
        <v>4.1300000000000003E-2</v>
      </c>
      <c r="AL38" s="14">
        <v>0.16420000000000001</v>
      </c>
      <c r="AM38" s="14">
        <v>1.2999999999999999E-3</v>
      </c>
      <c r="AN38" s="14">
        <v>3.5358000000000001</v>
      </c>
      <c r="AO38" s="14">
        <v>5.3400000000000003E-2</v>
      </c>
      <c r="AP38" s="14">
        <v>0.28179999999999999</v>
      </c>
      <c r="AQ38" s="14">
        <v>4.3E-3</v>
      </c>
      <c r="AR38" s="14">
        <v>10.2448</v>
      </c>
      <c r="AS38" s="14">
        <v>6.3500000000000001E-2</v>
      </c>
      <c r="AT38" s="14">
        <v>0.16669999999999999</v>
      </c>
      <c r="AU38" s="14">
        <v>1E-3</v>
      </c>
      <c r="AV38" s="14">
        <v>34.7318</v>
      </c>
      <c r="AW38" s="14">
        <v>0.94640000000000002</v>
      </c>
      <c r="AX38" s="14">
        <v>0.41909999999999997</v>
      </c>
      <c r="AY38" s="14">
        <v>1.14E-2</v>
      </c>
      <c r="AZ38" s="14">
        <v>0.19589099728919956</v>
      </c>
      <c r="BA38" s="14">
        <v>2.5140971805638874</v>
      </c>
      <c r="BB38" s="14">
        <v>0.43086377603277565</v>
      </c>
      <c r="BC38" s="15"/>
      <c r="BD38" s="28"/>
      <c r="BG38" s="30">
        <v>3</v>
      </c>
      <c r="BH38" s="34"/>
    </row>
    <row r="39" spans="2:64" ht="13.5" customHeight="1" x14ac:dyDescent="0.2">
      <c r="B39" s="12">
        <v>167</v>
      </c>
      <c r="C39" s="12">
        <v>9.4700000000000006</v>
      </c>
      <c r="D39" s="12">
        <v>167.39457999999999</v>
      </c>
      <c r="E39" s="12">
        <v>1</v>
      </c>
      <c r="F39" s="12">
        <v>3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33.200000000000003</v>
      </c>
      <c r="Q39" s="12">
        <v>1.52</v>
      </c>
      <c r="R39" s="12">
        <v>3.57</v>
      </c>
      <c r="S39" s="12">
        <v>40.58</v>
      </c>
      <c r="T39" s="12">
        <v>91.9</v>
      </c>
      <c r="U39" s="12">
        <v>2</v>
      </c>
      <c r="V39" s="12">
        <v>0</v>
      </c>
      <c r="W39" s="12">
        <v>2</v>
      </c>
      <c r="X39" s="12">
        <v>0</v>
      </c>
      <c r="Y39" s="12">
        <v>0</v>
      </c>
      <c r="Z39" s="12">
        <v>1</v>
      </c>
      <c r="AA39" s="12">
        <v>180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5.9241999999999999</v>
      </c>
      <c r="AK39" s="12">
        <v>0.27479999999999999</v>
      </c>
      <c r="AL39" s="14">
        <v>0.18179999999999999</v>
      </c>
      <c r="AM39" s="14">
        <v>8.3999999999999995E-3</v>
      </c>
      <c r="AN39" s="14">
        <v>3.6291000000000002</v>
      </c>
      <c r="AO39" s="14">
        <v>4.6300000000000001E-2</v>
      </c>
      <c r="AP39" s="14">
        <v>0.28860000000000002</v>
      </c>
      <c r="AQ39" s="14">
        <v>3.7000000000000002E-3</v>
      </c>
      <c r="AR39" s="14">
        <v>11.6975</v>
      </c>
      <c r="AS39" s="14">
        <v>0.7036</v>
      </c>
      <c r="AT39" s="14">
        <v>0.18990000000000001</v>
      </c>
      <c r="AU39" s="14">
        <v>1.14E-2</v>
      </c>
      <c r="AV39" s="14">
        <v>34.686100000000003</v>
      </c>
      <c r="AW39" s="14">
        <v>0.23499999999999999</v>
      </c>
      <c r="AX39" s="14">
        <v>0.41820000000000002</v>
      </c>
      <c r="AY39" s="14">
        <v>2.8E-3</v>
      </c>
      <c r="AZ39" s="14">
        <v>0.18336162988115445</v>
      </c>
      <c r="BA39" s="14">
        <v>2.2022116903633489</v>
      </c>
      <c r="BB39" s="14">
        <v>0.37543167242229891</v>
      </c>
      <c r="BC39" s="15"/>
      <c r="BD39" s="28"/>
    </row>
    <row r="40" spans="2:64" ht="13.5" customHeight="1" x14ac:dyDescent="0.2">
      <c r="B40" s="12">
        <v>167</v>
      </c>
      <c r="C40" s="12">
        <v>9.4779999999999998</v>
      </c>
      <c r="D40" s="12">
        <v>167.39492000000001</v>
      </c>
      <c r="E40" s="12">
        <v>1</v>
      </c>
      <c r="F40" s="12">
        <v>3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33.200000000000003</v>
      </c>
      <c r="Q40" s="12">
        <v>1.52</v>
      </c>
      <c r="R40" s="12">
        <v>3.57</v>
      </c>
      <c r="S40" s="12">
        <v>40.479999999999997</v>
      </c>
      <c r="T40" s="12">
        <v>91.97</v>
      </c>
      <c r="U40" s="12">
        <v>2</v>
      </c>
      <c r="V40" s="12">
        <v>0</v>
      </c>
      <c r="W40" s="12">
        <v>2</v>
      </c>
      <c r="X40" s="12">
        <v>0</v>
      </c>
      <c r="Y40" s="12">
        <v>0</v>
      </c>
      <c r="Z40" s="12">
        <v>1</v>
      </c>
      <c r="AA40" s="12">
        <v>180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6.8943000000000003</v>
      </c>
      <c r="AK40" s="12">
        <v>1.0412999999999999</v>
      </c>
      <c r="AL40" s="14">
        <v>0.2112</v>
      </c>
      <c r="AM40" s="14">
        <v>3.1899999999999998E-2</v>
      </c>
      <c r="AN40" s="14">
        <v>3.8218999999999999</v>
      </c>
      <c r="AO40" s="14">
        <v>0.21779999999999999</v>
      </c>
      <c r="AP40" s="14">
        <v>0.30349999999999999</v>
      </c>
      <c r="AQ40" s="14">
        <v>1.7299999999999999E-2</v>
      </c>
      <c r="AR40" s="14">
        <v>13.1266</v>
      </c>
      <c r="AS40" s="14">
        <v>1.86</v>
      </c>
      <c r="AT40" s="14">
        <v>0.21279999999999999</v>
      </c>
      <c r="AU40" s="14">
        <v>3.0099999999999998E-2</v>
      </c>
      <c r="AV40" s="14">
        <v>33.020000000000003</v>
      </c>
      <c r="AW40" s="14">
        <v>0.17469999999999999</v>
      </c>
      <c r="AX40" s="14">
        <v>0.39789999999999998</v>
      </c>
      <c r="AY40" s="14">
        <v>2.0999999999999999E-3</v>
      </c>
      <c r="AZ40" s="14">
        <v>0.13458796692329625</v>
      </c>
      <c r="BA40" s="14">
        <v>1.8698308270676691</v>
      </c>
      <c r="BB40" s="14">
        <v>0.30309480923530374</v>
      </c>
      <c r="BC40" s="15"/>
      <c r="BD40" s="28"/>
    </row>
    <row r="41" spans="2:64" ht="13.5" customHeight="1" x14ac:dyDescent="0.2">
      <c r="B41" s="12">
        <v>167</v>
      </c>
      <c r="C41" s="12">
        <v>9.4890000000000008</v>
      </c>
      <c r="D41" s="12">
        <v>167.39537999999999</v>
      </c>
      <c r="E41" s="12">
        <v>1</v>
      </c>
      <c r="F41" s="12">
        <v>3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33.200000000000003</v>
      </c>
      <c r="Q41" s="12">
        <v>1.52</v>
      </c>
      <c r="R41" s="12">
        <v>3.57</v>
      </c>
      <c r="S41" s="12">
        <v>40.340000000000003</v>
      </c>
      <c r="T41" s="12">
        <v>92.06</v>
      </c>
      <c r="U41" s="12">
        <v>2</v>
      </c>
      <c r="V41" s="12">
        <v>0</v>
      </c>
      <c r="W41" s="12">
        <v>2</v>
      </c>
      <c r="X41" s="12">
        <v>0</v>
      </c>
      <c r="Y41" s="12">
        <v>0</v>
      </c>
      <c r="Z41" s="12">
        <v>1</v>
      </c>
      <c r="AA41" s="12">
        <v>180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7.0006000000000004</v>
      </c>
      <c r="AK41" s="12">
        <v>0.64259999999999995</v>
      </c>
      <c r="AL41" s="14">
        <v>0.214</v>
      </c>
      <c r="AM41" s="14">
        <v>1.9599999999999999E-2</v>
      </c>
      <c r="AN41" s="14">
        <v>3.8610000000000002</v>
      </c>
      <c r="AO41" s="14">
        <v>0.14810000000000001</v>
      </c>
      <c r="AP41" s="14">
        <v>0.30590000000000001</v>
      </c>
      <c r="AQ41" s="14">
        <v>1.17E-2</v>
      </c>
      <c r="AR41" s="14">
        <v>13.5168</v>
      </c>
      <c r="AS41" s="14">
        <v>1.0862000000000001</v>
      </c>
      <c r="AT41" s="14">
        <v>0.21859999999999999</v>
      </c>
      <c r="AU41" s="14">
        <v>1.7600000000000001E-2</v>
      </c>
      <c r="AV41" s="14">
        <v>34.794199999999996</v>
      </c>
      <c r="AW41" s="14">
        <v>6.1999999999999998E-3</v>
      </c>
      <c r="AX41" s="14">
        <v>0.41899999999999998</v>
      </c>
      <c r="AY41" s="14">
        <v>1E-4</v>
      </c>
      <c r="AZ41" s="14">
        <v>0.15602152020968407</v>
      </c>
      <c r="BA41" s="14">
        <v>1.9167429094236048</v>
      </c>
      <c r="BB41" s="14">
        <v>0.31430363864491845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167</v>
      </c>
      <c r="C46" s="12">
        <v>9.2680000000000007</v>
      </c>
      <c r="D46" s="12">
        <v>167.38616999999999</v>
      </c>
      <c r="E46" s="12">
        <v>1</v>
      </c>
      <c r="F46" s="12">
        <v>3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33.200000000000003</v>
      </c>
      <c r="Q46" s="12">
        <v>1.52</v>
      </c>
      <c r="R46" s="12">
        <v>3.57</v>
      </c>
      <c r="S46" s="12">
        <v>43.12</v>
      </c>
      <c r="T46" s="12">
        <v>90.19</v>
      </c>
      <c r="U46" s="12">
        <v>2</v>
      </c>
      <c r="V46" s="12">
        <v>0</v>
      </c>
      <c r="W46" s="12">
        <v>2</v>
      </c>
      <c r="X46" s="12">
        <v>0</v>
      </c>
      <c r="Y46" s="12">
        <v>0</v>
      </c>
      <c r="Z46" s="12">
        <v>1</v>
      </c>
      <c r="AA46" s="12">
        <v>180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5.7816999999999998</v>
      </c>
      <c r="AK46" s="12">
        <v>0.1227</v>
      </c>
      <c r="AL46" s="14">
        <v>0.1847</v>
      </c>
      <c r="AM46" s="14">
        <v>3.8999999999999998E-3</v>
      </c>
      <c r="AN46" s="14">
        <v>2.4662000000000002</v>
      </c>
      <c r="AO46" s="14">
        <v>4.1099999999999998E-2</v>
      </c>
      <c r="AP46" s="14">
        <v>0.20430000000000001</v>
      </c>
      <c r="AQ46" s="14">
        <v>3.3999999999999998E-3</v>
      </c>
      <c r="AR46" s="14">
        <v>10.7629</v>
      </c>
      <c r="AS46" s="14">
        <v>0.1837</v>
      </c>
      <c r="AT46" s="14">
        <v>0.18179999999999999</v>
      </c>
      <c r="AU46" s="14">
        <v>3.0999999999999999E-3</v>
      </c>
      <c r="AV46" s="14">
        <v>17.4574</v>
      </c>
      <c r="AW46" s="14">
        <v>0.26619999999999999</v>
      </c>
      <c r="AX46" s="14">
        <v>0.21340000000000001</v>
      </c>
      <c r="AY46" s="14">
        <v>3.3E-3</v>
      </c>
      <c r="AZ46" s="14">
        <v>2.1785970792434755E-2</v>
      </c>
      <c r="BA46" s="14">
        <v>1.1738173817381738</v>
      </c>
      <c r="BB46" s="14">
        <v>7.9959514170040533E-2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167</v>
      </c>
      <c r="C48" s="12">
        <v>9.2810000000000006</v>
      </c>
      <c r="D48" s="12">
        <v>167.38670999999999</v>
      </c>
      <c r="E48" s="12">
        <v>1</v>
      </c>
      <c r="F48" s="12">
        <v>3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33.200000000000003</v>
      </c>
      <c r="Q48" s="12">
        <v>1.52</v>
      </c>
      <c r="R48" s="12">
        <v>3.57</v>
      </c>
      <c r="S48" s="12">
        <v>42.95</v>
      </c>
      <c r="T48" s="12">
        <v>90.3</v>
      </c>
      <c r="U48" s="12">
        <v>2</v>
      </c>
      <c r="V48" s="12">
        <v>0</v>
      </c>
      <c r="W48" s="12">
        <v>2</v>
      </c>
      <c r="X48" s="12">
        <v>0</v>
      </c>
      <c r="Y48" s="12">
        <v>0</v>
      </c>
      <c r="Z48" s="12">
        <v>1</v>
      </c>
      <c r="AA48" s="12">
        <v>180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9.2553999999999998</v>
      </c>
      <c r="AK48" s="12">
        <v>0.32569999999999999</v>
      </c>
      <c r="AL48" s="14">
        <v>0.2949</v>
      </c>
      <c r="AM48" s="14">
        <v>1.04E-2</v>
      </c>
      <c r="AN48" s="14">
        <v>3.8675000000000002</v>
      </c>
      <c r="AO48" s="14">
        <v>0.1384</v>
      </c>
      <c r="AP48" s="14">
        <v>0.31950000000000001</v>
      </c>
      <c r="AQ48" s="14">
        <v>1.14E-2</v>
      </c>
      <c r="AR48" s="14">
        <v>17.1067</v>
      </c>
      <c r="AS48" s="14">
        <v>0.63700000000000001</v>
      </c>
      <c r="AT48" s="14">
        <v>0.28810000000000002</v>
      </c>
      <c r="AU48" s="14">
        <v>1.0699999999999999E-2</v>
      </c>
      <c r="AV48" s="14">
        <v>29.2469</v>
      </c>
      <c r="AW48" s="14">
        <v>1.04</v>
      </c>
      <c r="AX48" s="14">
        <v>0.35730000000000001</v>
      </c>
      <c r="AY48" s="14">
        <v>1.2699999999999999E-2</v>
      </c>
      <c r="AZ48" s="14">
        <v>5.5851063829787231E-2</v>
      </c>
      <c r="BA48" s="14">
        <v>1.2401943769524471</v>
      </c>
      <c r="BB48" s="14">
        <v>0.10722032847846295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167</v>
      </c>
      <c r="C50" s="12">
        <v>9.2349999999999994</v>
      </c>
      <c r="D50" s="12">
        <v>167.38479000000001</v>
      </c>
      <c r="E50" s="12">
        <v>1</v>
      </c>
      <c r="F50" s="12">
        <v>3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33.200000000000003</v>
      </c>
      <c r="Q50" s="12">
        <v>1.52</v>
      </c>
      <c r="R50" s="12">
        <v>3.57</v>
      </c>
      <c r="S50" s="12">
        <v>43.53</v>
      </c>
      <c r="T50" s="12">
        <v>89.92</v>
      </c>
      <c r="U50" s="12">
        <v>2</v>
      </c>
      <c r="V50" s="12">
        <v>0</v>
      </c>
      <c r="W50" s="12">
        <v>2</v>
      </c>
      <c r="X50" s="12">
        <v>0</v>
      </c>
      <c r="Y50" s="12">
        <v>0</v>
      </c>
      <c r="Z50" s="12">
        <v>1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8.1364999999999998</v>
      </c>
      <c r="AK50" s="12">
        <v>1.47E-2</v>
      </c>
      <c r="AL50" s="14">
        <v>0.26169999999999999</v>
      </c>
      <c r="AM50" s="14">
        <v>5.0000000000000001E-4</v>
      </c>
      <c r="AN50" s="14">
        <v>3.3731</v>
      </c>
      <c r="AO50" s="14">
        <v>9.2999999999999992E-3</v>
      </c>
      <c r="AP50" s="14">
        <v>0.28129999999999999</v>
      </c>
      <c r="AQ50" s="14">
        <v>8.0000000000000004E-4</v>
      </c>
      <c r="AR50" s="14">
        <v>15.1229</v>
      </c>
      <c r="AS50" s="14">
        <v>2.9100000000000001E-2</v>
      </c>
      <c r="AT50" s="14">
        <v>0.2571</v>
      </c>
      <c r="AU50" s="14">
        <v>5.0000000000000001E-4</v>
      </c>
      <c r="AV50" s="14">
        <v>26.2746</v>
      </c>
      <c r="AW50" s="14">
        <v>5.62E-2</v>
      </c>
      <c r="AX50" s="14">
        <v>0.32200000000000001</v>
      </c>
      <c r="AY50" s="14">
        <v>6.9999999999999999E-4</v>
      </c>
      <c r="AZ50" s="14">
        <v>6.7462290734294744E-2</v>
      </c>
      <c r="BA50" s="14">
        <v>1.2524309607156749</v>
      </c>
      <c r="BB50" s="14">
        <v>0.11207045415299606</v>
      </c>
    </row>
    <row r="51" spans="2:54" ht="13.5" customHeight="1" x14ac:dyDescent="0.2">
      <c r="B51" s="12">
        <v>167</v>
      </c>
      <c r="C51" s="12">
        <v>8.9659999999999993</v>
      </c>
      <c r="D51" s="12">
        <v>167.37358</v>
      </c>
      <c r="E51" s="12">
        <v>1</v>
      </c>
      <c r="F51" s="12">
        <v>3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33.200000000000003</v>
      </c>
      <c r="Q51" s="12">
        <v>1.52</v>
      </c>
      <c r="R51" s="12">
        <v>3.57</v>
      </c>
      <c r="S51" s="12">
        <v>46.91</v>
      </c>
      <c r="T51" s="12">
        <v>87.79</v>
      </c>
      <c r="U51" s="12">
        <v>2</v>
      </c>
      <c r="V51" s="12">
        <v>0</v>
      </c>
      <c r="W51" s="12">
        <v>2</v>
      </c>
      <c r="X51" s="12">
        <v>0</v>
      </c>
      <c r="Y51" s="12">
        <v>0</v>
      </c>
      <c r="Z51" s="12">
        <v>1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20.7425</v>
      </c>
      <c r="AK51" s="38">
        <v>7.4999999999999997E-3</v>
      </c>
      <c r="AL51" s="38">
        <v>0.71300000000000008</v>
      </c>
      <c r="AM51" s="38">
        <v>5.0000000000000001E-4</v>
      </c>
      <c r="AN51" s="38">
        <v>7.8559999999999999</v>
      </c>
      <c r="AO51" s="38">
        <v>1.4999999999999998E-3</v>
      </c>
      <c r="AP51" s="38">
        <v>0.70199999999999996</v>
      </c>
      <c r="AQ51" s="38">
        <v>0</v>
      </c>
      <c r="AR51" s="38">
        <v>39.0642</v>
      </c>
      <c r="AS51" s="38">
        <v>1.2999999999999999E-2</v>
      </c>
      <c r="AT51" s="38">
        <v>0.71</v>
      </c>
      <c r="AU51" s="38">
        <v>2.0000000000000001E-4</v>
      </c>
      <c r="AV51" s="38">
        <v>52.083199999999998</v>
      </c>
      <c r="AW51" s="38">
        <v>3.95E-2</v>
      </c>
      <c r="AX51" s="38">
        <v>0.68840000000000001</v>
      </c>
      <c r="AY51" s="38">
        <v>5.0000000000000001E-4</v>
      </c>
      <c r="AZ51" s="14">
        <v>-9.7813578826236661E-3</v>
      </c>
      <c r="BA51" s="14">
        <v>0.96957746478873241</v>
      </c>
      <c r="BB51" s="14">
        <v>-1.5446224256292872E-2</v>
      </c>
    </row>
    <row r="52" spans="2:54" ht="13.5" customHeight="1" x14ac:dyDescent="0.2">
      <c r="B52" s="12">
        <v>167</v>
      </c>
      <c r="C52" s="12">
        <v>8.8949999999999996</v>
      </c>
      <c r="D52" s="12">
        <v>167.37062</v>
      </c>
      <c r="E52" s="12">
        <v>1</v>
      </c>
      <c r="F52" s="12">
        <v>3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33.200000000000003</v>
      </c>
      <c r="Q52" s="12">
        <v>1.52</v>
      </c>
      <c r="R52" s="12">
        <v>3.57</v>
      </c>
      <c r="S52" s="12">
        <v>47.8</v>
      </c>
      <c r="T52" s="12">
        <v>87.24</v>
      </c>
      <c r="U52" s="12">
        <v>2</v>
      </c>
      <c r="V52" s="12">
        <v>0</v>
      </c>
      <c r="W52" s="12">
        <v>2</v>
      </c>
      <c r="X52" s="12">
        <v>0</v>
      </c>
      <c r="Y52" s="12">
        <v>0</v>
      </c>
      <c r="Z52" s="12">
        <v>1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28.446100000000001</v>
      </c>
      <c r="AK52" s="12">
        <v>8.6999999999999994E-3</v>
      </c>
      <c r="AL52" s="14">
        <v>0.99650000000000005</v>
      </c>
      <c r="AM52" s="14">
        <v>2.9999999999999997E-4</v>
      </c>
      <c r="AN52" s="14">
        <v>10.931900000000001</v>
      </c>
      <c r="AO52" s="14">
        <v>8.3999999999999995E-3</v>
      </c>
      <c r="AP52" s="14">
        <v>0.99619999999999997</v>
      </c>
      <c r="AQ52" s="14">
        <v>8.0000000000000004E-4</v>
      </c>
      <c r="AR52" s="14">
        <v>53.816600000000001</v>
      </c>
      <c r="AS52" s="14">
        <v>4.4900000000000002E-2</v>
      </c>
      <c r="AT52" s="14">
        <v>0.99650000000000005</v>
      </c>
      <c r="AU52" s="14">
        <v>8.0000000000000004E-4</v>
      </c>
      <c r="AV52" s="14">
        <v>73.733900000000006</v>
      </c>
      <c r="AW52" s="14">
        <v>7.9299999999999995E-2</v>
      </c>
      <c r="AX52" s="14">
        <v>0.99619999999999997</v>
      </c>
      <c r="AY52" s="14">
        <v>1.1000000000000001E-3</v>
      </c>
      <c r="AZ52" s="38">
        <v>0.74176349836651878</v>
      </c>
      <c r="BA52" s="38">
        <v>1.3700958440332538</v>
      </c>
      <c r="BB52" s="38">
        <v>0.15615226910125796</v>
      </c>
    </row>
    <row r="53" spans="2:54" ht="13.5" customHeight="1" x14ac:dyDescent="0.2">
      <c r="B53" s="12">
        <v>167</v>
      </c>
      <c r="C53" s="12">
        <v>9.2219999999999995</v>
      </c>
      <c r="D53" s="12">
        <v>167.38425000000001</v>
      </c>
      <c r="E53" s="12">
        <v>1</v>
      </c>
      <c r="F53" s="12">
        <v>3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33.200000000000003</v>
      </c>
      <c r="Q53" s="12">
        <v>1.52</v>
      </c>
      <c r="R53" s="12">
        <v>3.57</v>
      </c>
      <c r="S53" s="12">
        <v>43.7</v>
      </c>
      <c r="T53" s="12">
        <v>89.82</v>
      </c>
      <c r="U53" s="12">
        <v>2</v>
      </c>
      <c r="V53" s="12">
        <v>0</v>
      </c>
      <c r="W53" s="12">
        <v>2</v>
      </c>
      <c r="X53" s="12">
        <v>0</v>
      </c>
      <c r="Y53" s="12">
        <v>0</v>
      </c>
      <c r="Z53" s="12">
        <v>1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31.188199999999998</v>
      </c>
      <c r="AK53" s="12">
        <v>3.9699999999999999E-2</v>
      </c>
      <c r="AL53" s="14">
        <v>1.0059</v>
      </c>
      <c r="AM53" s="14">
        <v>1.2999999999999999E-3</v>
      </c>
      <c r="AN53" s="14">
        <v>12.0274</v>
      </c>
      <c r="AO53" s="14">
        <v>1.01E-2</v>
      </c>
      <c r="AP53" s="14">
        <v>1.0057</v>
      </c>
      <c r="AQ53" s="14">
        <v>8.9999999999999998E-4</v>
      </c>
      <c r="AR53" s="14">
        <v>59.0152</v>
      </c>
      <c r="AS53" s="14">
        <v>4.4400000000000002E-2</v>
      </c>
      <c r="AT53" s="14">
        <v>1.0059</v>
      </c>
      <c r="AU53" s="14">
        <v>8.0000000000000004E-4</v>
      </c>
      <c r="AV53" s="14">
        <v>81.993600000000001</v>
      </c>
      <c r="AW53" s="14">
        <v>0.1138</v>
      </c>
      <c r="AX53" s="14">
        <v>1.0057</v>
      </c>
      <c r="AY53" s="14">
        <v>1.4E-3</v>
      </c>
      <c r="AZ53" s="38">
        <v>0.74415502919560528</v>
      </c>
      <c r="BA53" s="38">
        <v>1.3893640960294975</v>
      </c>
      <c r="BB53" s="38">
        <v>0.16295720550774134</v>
      </c>
    </row>
    <row r="54" spans="2:54" ht="13.5" customHeight="1" x14ac:dyDescent="0.2">
      <c r="B54" s="12">
        <v>167</v>
      </c>
      <c r="C54" s="12">
        <v>9.5129999999999999</v>
      </c>
      <c r="D54" s="12">
        <v>167.39636999999999</v>
      </c>
      <c r="E54" s="12">
        <v>1</v>
      </c>
      <c r="F54" s="12">
        <v>3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33.200000000000003</v>
      </c>
      <c r="Q54" s="12">
        <v>1.52</v>
      </c>
      <c r="R54" s="12">
        <v>3.57</v>
      </c>
      <c r="S54" s="12">
        <v>40.04</v>
      </c>
      <c r="T54" s="12">
        <v>92.27</v>
      </c>
      <c r="U54" s="12">
        <v>2</v>
      </c>
      <c r="V54" s="12">
        <v>0</v>
      </c>
      <c r="W54" s="12">
        <v>2</v>
      </c>
      <c r="X54" s="12">
        <v>0</v>
      </c>
      <c r="Y54" s="12">
        <v>0</v>
      </c>
      <c r="Z54" s="12">
        <v>1</v>
      </c>
      <c r="AA54" s="12">
        <v>180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33.313699999999997</v>
      </c>
      <c r="AK54" s="12">
        <v>9.5999999999999992E-3</v>
      </c>
      <c r="AL54" s="14">
        <v>1.0136000000000001</v>
      </c>
      <c r="AM54" s="14">
        <v>2.9999999999999997E-4</v>
      </c>
      <c r="AN54" s="14">
        <v>12.8515</v>
      </c>
      <c r="AO54" s="14">
        <v>8.2000000000000007E-3</v>
      </c>
      <c r="AP54" s="14">
        <v>1.0135000000000001</v>
      </c>
      <c r="AQ54" s="14">
        <v>6.9999999999999999E-4</v>
      </c>
      <c r="AR54" s="14">
        <v>62.951000000000001</v>
      </c>
      <c r="AS54" s="14">
        <v>2.87E-2</v>
      </c>
      <c r="AT54" s="14">
        <v>1.0136000000000001</v>
      </c>
      <c r="AU54" s="14">
        <v>5.0000000000000001E-4</v>
      </c>
      <c r="AV54" s="14">
        <v>84.306600000000003</v>
      </c>
      <c r="AW54" s="14">
        <v>0.10879999999999999</v>
      </c>
      <c r="AX54" s="14">
        <v>1.0135000000000001</v>
      </c>
      <c r="AY54" s="14">
        <v>1.2999999999999999E-3</v>
      </c>
      <c r="AZ54" s="38">
        <v>0.73545180484179906</v>
      </c>
      <c r="BA54" s="38">
        <v>1.3392416323807406</v>
      </c>
      <c r="BB54" s="38">
        <v>0.14502205658655312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9F0C-6556-4D73-9A87-F5B9349C50A4}">
  <sheetPr codeName="Sheet20"/>
  <dimension ref="A1:BT54"/>
  <sheetViews>
    <sheetView workbookViewId="0">
      <selection activeCell="D43" sqref="D43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168</v>
      </c>
      <c r="C10" s="12">
        <v>8.9860000000000007</v>
      </c>
      <c r="D10" s="12">
        <v>168.37441999999999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28.7</v>
      </c>
      <c r="Q10" s="12">
        <v>1.42</v>
      </c>
      <c r="R10" s="12">
        <v>2.5099999999999998</v>
      </c>
      <c r="S10" s="12">
        <v>46.69</v>
      </c>
      <c r="T10" s="12">
        <v>87.88</v>
      </c>
      <c r="U10" s="12">
        <v>2</v>
      </c>
      <c r="V10" s="12">
        <v>0</v>
      </c>
      <c r="W10" s="12">
        <v>1</v>
      </c>
      <c r="X10" s="12">
        <v>1</v>
      </c>
      <c r="Y10" s="12">
        <v>1</v>
      </c>
      <c r="Z10" s="12">
        <v>2</v>
      </c>
      <c r="AA10" s="12">
        <v>135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5.6981000000000002</v>
      </c>
      <c r="AK10" s="12">
        <v>0.63329999999999997</v>
      </c>
      <c r="AL10" s="14">
        <v>0.19209999999999999</v>
      </c>
      <c r="AM10" s="14">
        <v>2.1399999999999999E-2</v>
      </c>
      <c r="AN10" s="14">
        <v>3.4876</v>
      </c>
      <c r="AO10" s="14">
        <v>9.0300000000000005E-2</v>
      </c>
      <c r="AP10" s="14">
        <v>0.29530000000000001</v>
      </c>
      <c r="AQ10" s="14">
        <v>7.6E-3</v>
      </c>
      <c r="AR10" s="14">
        <v>10.6431</v>
      </c>
      <c r="AS10" s="14">
        <v>0.96599999999999997</v>
      </c>
      <c r="AT10" s="14">
        <v>0.18990000000000001</v>
      </c>
      <c r="AU10" s="14">
        <v>1.72E-2</v>
      </c>
      <c r="AV10" s="14">
        <v>33.009599999999999</v>
      </c>
      <c r="AW10" s="14">
        <v>0.87780000000000002</v>
      </c>
      <c r="AX10" s="14">
        <v>0.42909999999999998</v>
      </c>
      <c r="AY10" s="14">
        <v>1.14E-2</v>
      </c>
      <c r="AZ10" s="14">
        <v>0.18470458310325785</v>
      </c>
      <c r="BA10" s="14">
        <v>2.2596103212216954</v>
      </c>
      <c r="BB10" s="14">
        <v>0.38642972536348946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0.17818749999999997</v>
      </c>
      <c r="BH10" s="16">
        <f>DSTDEV(PlotSort,"PhxRed",$BG$35:$BG$38)/SQRT($BF10)</f>
        <v>4.7408216360612584E-3</v>
      </c>
      <c r="BI10" s="16">
        <f>DAVERAGE(PlotSort,"PhxRedEdge",$BG$35:$BG$38)</f>
        <v>0.28331250000000002</v>
      </c>
      <c r="BJ10" s="16">
        <f>DSTDEV(PlotSort,"PhxRedEdge",$BG$35:$BG$38)/SQRT($BF10)</f>
        <v>3.0301760420606149E-3</v>
      </c>
      <c r="BK10" s="16">
        <f>DAVERAGE(PlotSort,"TMRed",$BG$35:$BG$38)</f>
        <v>0.18062187500000002</v>
      </c>
      <c r="BL10" s="16">
        <f>DSTDEV(PlotSort,"TMRed",$BG$35:$BG$38)/SQRT($BF10)</f>
        <v>4.6599485713603823E-3</v>
      </c>
      <c r="BM10" s="16">
        <f>DAVERAGE(PlotSort,"TMNIR",$BG$35:$BG$38)</f>
        <v>0.41498125000000013</v>
      </c>
      <c r="BN10" s="16">
        <f>DSTDEV(PlotSort,"TMNIR",$BG$35:$BG$38)/SQRT($BF10)</f>
        <v>2.6959827990341799E-3</v>
      </c>
      <c r="BO10" s="16">
        <f>DAVERAGE(PlotSort,"NRR",$BG$35:$BG$38)</f>
        <v>0.18894061474895449</v>
      </c>
      <c r="BP10" s="16">
        <f>DSTDEV(PlotSort,"NRR",$BG$35:$BG$38)/SQRT($BF10)</f>
        <v>5.6695254625311539E-3</v>
      </c>
      <c r="BQ10" s="16">
        <f>DAVERAGE(PlotSort,"rvi",$BG$35:$BG$38)</f>
        <v>2.3609427635651361</v>
      </c>
      <c r="BR10" s="16">
        <f>DSTDEV(PlotSort,"rvi",$BG$35:$BG$38)/SQRT($BF10)</f>
        <v>7.342419194630341E-2</v>
      </c>
      <c r="BS10" s="17">
        <f>DAVERAGE(PlotSort,"ndvi",$BG$35:$BG$38)</f>
        <v>0.39569616153728243</v>
      </c>
      <c r="BT10" s="16">
        <f>DSTDEV(PlotSort,"ndvi",$BG$35:$BG$38)/SQRT($BF10)</f>
        <v>1.224424780005035E-2</v>
      </c>
    </row>
    <row r="11" spans="1:72" ht="13.5" customHeight="1" x14ac:dyDescent="0.2">
      <c r="B11" s="12">
        <v>168</v>
      </c>
      <c r="C11" s="12">
        <v>8.9779999999999998</v>
      </c>
      <c r="D11" s="12">
        <v>168.37407999999999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28.7</v>
      </c>
      <c r="Q11" s="12">
        <v>1.42</v>
      </c>
      <c r="R11" s="12">
        <v>2.5099999999999998</v>
      </c>
      <c r="S11" s="12">
        <v>46.79</v>
      </c>
      <c r="T11" s="12">
        <v>87.81</v>
      </c>
      <c r="U11" s="12">
        <v>2</v>
      </c>
      <c r="V11" s="12">
        <v>0</v>
      </c>
      <c r="W11" s="12">
        <v>1</v>
      </c>
      <c r="X11" s="12">
        <v>1</v>
      </c>
      <c r="Y11" s="12">
        <v>1</v>
      </c>
      <c r="Z11" s="12">
        <v>2</v>
      </c>
      <c r="AA11" s="12">
        <v>135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5.6588000000000003</v>
      </c>
      <c r="AK11" s="12">
        <v>0.43030000000000002</v>
      </c>
      <c r="AL11" s="14">
        <v>0.19120000000000001</v>
      </c>
      <c r="AM11" s="14">
        <v>1.4500000000000001E-2</v>
      </c>
      <c r="AN11" s="14">
        <v>3.3929999999999998</v>
      </c>
      <c r="AO11" s="14">
        <v>0.37109999999999999</v>
      </c>
      <c r="AP11" s="14">
        <v>0.28789999999999999</v>
      </c>
      <c r="AQ11" s="14">
        <v>3.15E-2</v>
      </c>
      <c r="AR11" s="14">
        <v>10.696300000000001</v>
      </c>
      <c r="AS11" s="14">
        <v>0.75270000000000004</v>
      </c>
      <c r="AT11" s="14">
        <v>0.1913</v>
      </c>
      <c r="AU11" s="14">
        <v>1.35E-2</v>
      </c>
      <c r="AV11" s="14">
        <v>31.659700000000001</v>
      </c>
      <c r="AW11" s="14">
        <v>2.1694</v>
      </c>
      <c r="AX11" s="14">
        <v>0.41260000000000002</v>
      </c>
      <c r="AY11" s="14">
        <v>2.8299999999999999E-2</v>
      </c>
      <c r="AZ11" s="14">
        <v>0.17801570306923631</v>
      </c>
      <c r="BA11" s="14">
        <v>2.1568217459487715</v>
      </c>
      <c r="BB11" s="14">
        <v>0.36645139923828451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0.17796249999999997</v>
      </c>
      <c r="BH11" s="16">
        <f>DSTDEV(PlotSort,"PhxRed",$BG$31:$BG$32)/SQRT($BF11)</f>
        <v>6.0454519751077553E-3</v>
      </c>
      <c r="BI11" s="16">
        <f>DAVERAGE(PlotSort,"PhxRedEdge",$BG$31:$BG$32)</f>
        <v>0.28224374999999996</v>
      </c>
      <c r="BJ11" s="16">
        <f>DSTDEV(PlotSort,"PhxRedEdge",$BG$31:$BG$32)/SQRT($BF11)</f>
        <v>3.9501895392288862E-3</v>
      </c>
      <c r="BK11" s="16">
        <f>DAVERAGE(PlotSort,"TMRed",$BG$31:$BG$32)</f>
        <v>0.18038124999999999</v>
      </c>
      <c r="BL11" s="16">
        <f>DSTDEV(PlotSort,"TMRed",$BG$31:$BG$32)/SQRT($BF11)</f>
        <v>5.8178691599674263E-3</v>
      </c>
      <c r="BM11" s="16">
        <f>DAVERAGE(PlotSort,"TMNIR",$BG$31:$BG$32)</f>
        <v>0.41299999999999992</v>
      </c>
      <c r="BN11" s="16">
        <f>DSTDEV(PlotSort,"TMNIR",$BG$31:$BG$32)/SQRT($BF11)</f>
        <v>3.5153235981912091E-3</v>
      </c>
      <c r="BO11" s="16">
        <f>DAVERAGE(PlotSort,"NRR",$BG$31:$BG$32)</f>
        <v>0.18837009541403174</v>
      </c>
      <c r="BP11" s="16">
        <f>DSTDEV(PlotSort,"NRR",$BG$31:$BG$32)/SQRT($BF11)</f>
        <v>6.9419600750900709E-3</v>
      </c>
      <c r="BQ11" s="16">
        <f>DAVERAGE(PlotSort,"rvi",$BG$31:$BG$32)</f>
        <v>2.3256893126027256</v>
      </c>
      <c r="BR11" s="16">
        <f>DSTDEV(PlotSort,"rvi",$BG$31:$BG$32)/SQRT($BF11)</f>
        <v>7.8104299327266771E-2</v>
      </c>
      <c r="BS11" s="17">
        <f>DAVERAGE(PlotSort,"ndvi",$BG$31:$BG$32)</f>
        <v>0.39354536650851435</v>
      </c>
      <c r="BT11" s="16">
        <f>DSTDEV(PlotSort,"ndvi",$BG$31:$BG$32)/SQRT($BF11)</f>
        <v>1.4533374846602375E-2</v>
      </c>
    </row>
    <row r="12" spans="1:72" ht="13.5" customHeight="1" x14ac:dyDescent="0.2">
      <c r="B12" s="12">
        <v>168</v>
      </c>
      <c r="C12" s="12">
        <v>8.9700000000000006</v>
      </c>
      <c r="D12" s="12">
        <v>168.37375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28.7</v>
      </c>
      <c r="Q12" s="12">
        <v>1.42</v>
      </c>
      <c r="R12" s="12">
        <v>2.5099999999999998</v>
      </c>
      <c r="S12" s="12">
        <v>46.9</v>
      </c>
      <c r="T12" s="12">
        <v>87.75</v>
      </c>
      <c r="U12" s="12">
        <v>2</v>
      </c>
      <c r="V12" s="12">
        <v>0</v>
      </c>
      <c r="W12" s="12">
        <v>1</v>
      </c>
      <c r="X12" s="12">
        <v>1</v>
      </c>
      <c r="Y12" s="12">
        <v>1</v>
      </c>
      <c r="Z12" s="12">
        <v>2</v>
      </c>
      <c r="AA12" s="12">
        <v>135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4.1117999999999997</v>
      </c>
      <c r="AK12" s="12">
        <v>0.23069999999999999</v>
      </c>
      <c r="AL12" s="14">
        <v>0.13919999999999999</v>
      </c>
      <c r="AM12" s="14">
        <v>7.7999999999999996E-3</v>
      </c>
      <c r="AN12" s="14">
        <v>3.1036000000000001</v>
      </c>
      <c r="AO12" s="14">
        <v>1.44E-2</v>
      </c>
      <c r="AP12" s="14">
        <v>0.26390000000000002</v>
      </c>
      <c r="AQ12" s="14">
        <v>1.1999999999999999E-3</v>
      </c>
      <c r="AR12" s="14">
        <v>7.9405000000000001</v>
      </c>
      <c r="AS12" s="14">
        <v>0.31509999999999999</v>
      </c>
      <c r="AT12" s="14">
        <v>0.14230000000000001</v>
      </c>
      <c r="AU12" s="14">
        <v>5.5999999999999999E-3</v>
      </c>
      <c r="AV12" s="14">
        <v>32.770400000000002</v>
      </c>
      <c r="AW12" s="14">
        <v>1.2501</v>
      </c>
      <c r="AX12" s="14">
        <v>0.42809999999999998</v>
      </c>
      <c r="AY12" s="14">
        <v>1.6299999999999999E-2</v>
      </c>
      <c r="AZ12" s="14">
        <v>0.2372832369942196</v>
      </c>
      <c r="BA12" s="14">
        <v>3.0084328882642302</v>
      </c>
      <c r="BB12" s="14">
        <v>0.5010518934081345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0.17841250000000006</v>
      </c>
      <c r="BH12" s="16">
        <f>DSTDEV(PlotSort,"PhxRed",$BH$31:$BH$32)/SQRT($BF12)</f>
        <v>8.2435625136627194E-3</v>
      </c>
      <c r="BI12" s="16">
        <f>DAVERAGE(PlotSort,"PhxRedEdge",$BH$31:$BH$32)</f>
        <v>0.28438124999999997</v>
      </c>
      <c r="BJ12" s="16">
        <f>DSTDEV(PlotSort,"PhxRedEdge",$BH$31:$BH$32)/SQRT($BF12)</f>
        <v>5.1903614096226484E-3</v>
      </c>
      <c r="BK12" s="16">
        <f>DAVERAGE(PlotSort,"TMRed",$BH$31:$BH$32)</f>
        <v>0.18086250000000001</v>
      </c>
      <c r="BL12" s="16">
        <f>DSTDEV(PlotSort,"TMRed",$BH$31:$BH$32)/SQRT($BF12)</f>
        <v>8.1926790235754433E-3</v>
      </c>
      <c r="BM12" s="16">
        <f>DAVERAGE(PlotSort,"TMNIR",$BH$31:$BH$32)</f>
        <v>0.41696249999999996</v>
      </c>
      <c r="BN12" s="16">
        <f>DSTDEV(PlotSort,"TMNIR",$BH$31:$BH$32)/SQRT($BF12)</f>
        <v>4.5734913268384667E-3</v>
      </c>
      <c r="BO12" s="16">
        <f>DAVERAGE(PlotSort,"NRR",$BH$31:$BH$32)</f>
        <v>0.18951113408387735</v>
      </c>
      <c r="BP12" s="16">
        <f>DSTDEV(PlotSort,"NRR",$BH$31:$BH$32)/SQRT($BF12)</f>
        <v>1.0061468806930108E-2</v>
      </c>
      <c r="BQ12" s="16">
        <f>DAVERAGE(PlotSort,"rvi",$BH$31:$BH$32)</f>
        <v>2.3961962145275457</v>
      </c>
      <c r="BR12" s="16">
        <f>DSTDEV(PlotSort,"rvi",$BH$31:$BH$32)/SQRT($BF12)</f>
        <v>0.13712287049854843</v>
      </c>
      <c r="BS12" s="17">
        <f>DAVERAGE(PlotSort,"ndvi",$BH$31:$BH$32)</f>
        <v>0.39784695656605024</v>
      </c>
      <c r="BT12" s="16">
        <f>DSTDEV(PlotSort,"ndvi",$BH$31:$BH$32)/SQRT($BF12)</f>
        <v>2.2029518510695695E-2</v>
      </c>
    </row>
    <row r="13" spans="1:72" ht="13.5" customHeight="1" x14ac:dyDescent="0.2">
      <c r="B13" s="12">
        <v>168</v>
      </c>
      <c r="C13" s="12">
        <v>8.9629999999999992</v>
      </c>
      <c r="D13" s="12">
        <v>168.37345999999999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28.7</v>
      </c>
      <c r="Q13" s="12">
        <v>1.42</v>
      </c>
      <c r="R13" s="12">
        <v>2.5099999999999998</v>
      </c>
      <c r="S13" s="12">
        <v>46.98</v>
      </c>
      <c r="T13" s="12">
        <v>87.7</v>
      </c>
      <c r="U13" s="12">
        <v>2</v>
      </c>
      <c r="V13" s="12">
        <v>0</v>
      </c>
      <c r="W13" s="12">
        <v>1</v>
      </c>
      <c r="X13" s="12">
        <v>1</v>
      </c>
      <c r="Y13" s="12">
        <v>1</v>
      </c>
      <c r="Z13" s="12">
        <v>2</v>
      </c>
      <c r="AA13" s="12">
        <v>135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5.1047000000000002</v>
      </c>
      <c r="AK13" s="12">
        <v>0.15790000000000001</v>
      </c>
      <c r="AL13" s="14">
        <v>0.1731</v>
      </c>
      <c r="AM13" s="14">
        <v>5.4000000000000003E-3</v>
      </c>
      <c r="AN13" s="14">
        <v>3.3496000000000001</v>
      </c>
      <c r="AO13" s="14">
        <v>0.32679999999999998</v>
      </c>
      <c r="AP13" s="14">
        <v>0.2853</v>
      </c>
      <c r="AQ13" s="14">
        <v>2.7799999999999998E-2</v>
      </c>
      <c r="AR13" s="14">
        <v>9.2524999999999995</v>
      </c>
      <c r="AS13" s="14">
        <v>0.17519999999999999</v>
      </c>
      <c r="AT13" s="14">
        <v>0.1661</v>
      </c>
      <c r="AU13" s="14">
        <v>3.0999999999999999E-3</v>
      </c>
      <c r="AV13" s="14">
        <v>32.344000000000001</v>
      </c>
      <c r="AW13" s="14">
        <v>3.0617999999999999</v>
      </c>
      <c r="AX13" s="14">
        <v>0.4234</v>
      </c>
      <c r="AY13" s="14">
        <v>4.0099999999999997E-2</v>
      </c>
      <c r="AZ13" s="14">
        <v>0.19486383519119516</v>
      </c>
      <c r="BA13" s="14">
        <v>2.5490668272125228</v>
      </c>
      <c r="BB13" s="14">
        <v>0.43647158608990666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0.20806249999999998</v>
      </c>
      <c r="BH13" s="16">
        <f>DSTDEV(PlotSort,"PhxRed",$BJ$35:$BJ$36)/SQRT($BF13)</f>
        <v>6.6993053344571261E-3</v>
      </c>
      <c r="BI13" s="16">
        <f>DAVERAGE(PlotSort,"PhxRedEdge",$BJ$35:$BJ$36)</f>
        <v>0.30143750000000002</v>
      </c>
      <c r="BJ13" s="16">
        <f>DSTDEV(PlotSort,"PhxRedEdge",$BJ$35:$BJ$36)/SQRT($BF13)</f>
        <v>5.2923103751710224E-3</v>
      </c>
      <c r="BK13" s="16">
        <f>DAVERAGE(PlotSort,"TMRed",$BJ$35:$BJ$36)</f>
        <v>0.20959999999999998</v>
      </c>
      <c r="BL13" s="16">
        <f>DSTDEV(PlotSort,"TMRed",$BJ$35:$BJ$36)/SQRT($BF13)</f>
        <v>6.5274147146586938E-3</v>
      </c>
      <c r="BM13" s="16">
        <f>DAVERAGE(PlotSort,"TMNIR",$BJ$35:$BJ$36)</f>
        <v>0.40793750000000001</v>
      </c>
      <c r="BN13" s="16">
        <f>DSTDEV(PlotSort,"TMNIR",$BJ$35:$BJ$36)/SQRT($BF13)</f>
        <v>6.2767410077660072E-3</v>
      </c>
      <c r="BO13" s="16">
        <f>DAVERAGE(PlotSort,"NRR",$BJ$35:$BJ$36)</f>
        <v>0.15020180132966773</v>
      </c>
      <c r="BP13" s="16">
        <f>DSTDEV(PlotSort,"NRR",$BJ$35:$BJ$36)/SQRT($BF13)</f>
        <v>6.9117386792943714E-3</v>
      </c>
      <c r="BQ13" s="16">
        <f>DAVERAGE(PlotSort,"rvi",$BJ$35:$BJ$36)</f>
        <v>1.9605793989327478</v>
      </c>
      <c r="BR13" s="16">
        <f>DSTDEV(PlotSort,"rvi",$BJ$35:$BJ$36)/SQRT($BF13)</f>
        <v>7.309490263277052E-2</v>
      </c>
      <c r="BS13" s="17">
        <f>DAVERAGE(PlotSort,"ndvi",$BJ$35:$BJ$36)</f>
        <v>0.32164298305211392</v>
      </c>
      <c r="BT13" s="16">
        <f>DSTDEV(PlotSort,"ndvi",$BJ$35:$BJ$36)/SQRT($BF13)</f>
        <v>1.6297338839820021E-2</v>
      </c>
    </row>
    <row r="14" spans="1:72" ht="13.5" customHeight="1" x14ac:dyDescent="0.2">
      <c r="B14" s="12">
        <v>168</v>
      </c>
      <c r="C14" s="12">
        <v>8.9550000000000001</v>
      </c>
      <c r="D14" s="12">
        <v>168.37312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28.7</v>
      </c>
      <c r="Q14" s="12">
        <v>1.42</v>
      </c>
      <c r="R14" s="12">
        <v>2.5099999999999998</v>
      </c>
      <c r="S14" s="12">
        <v>47.08</v>
      </c>
      <c r="T14" s="12">
        <v>87.64</v>
      </c>
      <c r="U14" s="12">
        <v>2</v>
      </c>
      <c r="V14" s="12">
        <v>0</v>
      </c>
      <c r="W14" s="12">
        <v>1</v>
      </c>
      <c r="X14" s="12">
        <v>1</v>
      </c>
      <c r="Y14" s="12">
        <v>1</v>
      </c>
      <c r="Z14" s="12">
        <v>2</v>
      </c>
      <c r="AA14" s="12">
        <v>135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3.9357000000000002</v>
      </c>
      <c r="AK14" s="12">
        <v>3.95E-2</v>
      </c>
      <c r="AL14" s="14">
        <v>0.13370000000000001</v>
      </c>
      <c r="AM14" s="14">
        <v>1.2999999999999999E-3</v>
      </c>
      <c r="AN14" s="14">
        <v>3.1652999999999998</v>
      </c>
      <c r="AO14" s="14">
        <v>4.1799999999999997E-2</v>
      </c>
      <c r="AP14" s="14">
        <v>0.2702</v>
      </c>
      <c r="AQ14" s="14">
        <v>3.5999999999999999E-3</v>
      </c>
      <c r="AR14" s="14">
        <v>7.3818000000000001</v>
      </c>
      <c r="AS14" s="14">
        <v>0.19620000000000001</v>
      </c>
      <c r="AT14" s="14">
        <v>0.1328</v>
      </c>
      <c r="AU14" s="14">
        <v>3.5000000000000001E-3</v>
      </c>
      <c r="AV14" s="14">
        <v>33.367400000000004</v>
      </c>
      <c r="AW14" s="14">
        <v>1.1773</v>
      </c>
      <c r="AX14" s="14">
        <v>0.43790000000000001</v>
      </c>
      <c r="AY14" s="14">
        <v>1.54E-2</v>
      </c>
      <c r="AZ14" s="14">
        <v>0.2368309560796498</v>
      </c>
      <c r="BA14" s="14">
        <v>3.2974397590361448</v>
      </c>
      <c r="BB14" s="14">
        <v>0.53460662344489229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0.18162500000000001</v>
      </c>
      <c r="BH14" s="16">
        <f>DSTDEV(PlotSort,"PhxRed",$BK$35:$BK$36)/SQRT($BF14)</f>
        <v>2.9360233877360944E-3</v>
      </c>
      <c r="BI14" s="16">
        <f>DAVERAGE(PlotSort,"PhxRedEdge",$BK$35:$BK$36)</f>
        <v>0.28330624999999998</v>
      </c>
      <c r="BJ14" s="16">
        <f>DSTDEV(PlotSort,"PhxRedEdge",$BK$35:$BK$36)/SQRT($BF14)</f>
        <v>2.8016717479628708E-3</v>
      </c>
      <c r="BK14" s="16">
        <f>DAVERAGE(PlotSort,"TMRed",$BK$35:$BK$36)</f>
        <v>0.18402499999999999</v>
      </c>
      <c r="BL14" s="16">
        <f>DSTDEV(PlotSort,"TMRed",$BK$35:$BK$36)/SQRT($BF14)</f>
        <v>3.1308837942876982E-3</v>
      </c>
      <c r="BM14" s="16">
        <f>DAVERAGE(PlotSort,"TMNIR",$BK$35:$BK$36)</f>
        <v>0.41293124999999997</v>
      </c>
      <c r="BN14" s="16">
        <f>DSTDEV(PlotSort,"TMNIR",$BK$35:$BK$36)/SQRT($BF14)</f>
        <v>3.4314303990221531E-3</v>
      </c>
      <c r="BO14" s="16">
        <f>DAVERAGE(PlotSort,"NRR",$BK$35:$BK$36)</f>
        <v>0.18628896285794821</v>
      </c>
      <c r="BP14" s="16">
        <f>DSTDEV(PlotSort,"NRR",$BK$35:$BK$36)/SQRT($BF14)</f>
        <v>2.8122028113122285E-3</v>
      </c>
      <c r="BQ14" s="16">
        <f>DAVERAGE(PlotSort,"rvi",$BK$35:$BK$36)</f>
        <v>2.2550025484948795</v>
      </c>
      <c r="BR14" s="16">
        <f>DSTDEV(PlotSort,"rvi",$BK$35:$BK$36)/SQRT($BF14)</f>
        <v>3.9227711103857726E-2</v>
      </c>
      <c r="BS14" s="17">
        <f>DAVERAGE(PlotSort,"ndvi",$BK$35:$BK$36)</f>
        <v>0.38388809460113393</v>
      </c>
      <c r="BT14" s="16">
        <f>DSTDEV(PlotSort,"ndvi",$BK$35:$BK$36)/SQRT($BF14)</f>
        <v>7.4128408277669092E-3</v>
      </c>
    </row>
    <row r="15" spans="1:72" ht="13.5" customHeight="1" x14ac:dyDescent="0.2">
      <c r="B15" s="12">
        <v>168</v>
      </c>
      <c r="C15" s="12">
        <v>8.9480000000000004</v>
      </c>
      <c r="D15" s="12">
        <v>168.37282999999999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28.7</v>
      </c>
      <c r="Q15" s="12">
        <v>1.42</v>
      </c>
      <c r="R15" s="12">
        <v>2.5099999999999998</v>
      </c>
      <c r="S15" s="12">
        <v>47.17</v>
      </c>
      <c r="T15" s="12">
        <v>87.58</v>
      </c>
      <c r="U15" s="12">
        <v>2</v>
      </c>
      <c r="V15" s="12">
        <v>0</v>
      </c>
      <c r="W15" s="12">
        <v>1</v>
      </c>
      <c r="X15" s="12">
        <v>1</v>
      </c>
      <c r="Y15" s="12">
        <v>1</v>
      </c>
      <c r="Z15" s="12">
        <v>2</v>
      </c>
      <c r="AA15" s="12">
        <v>135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5.2340999999999998</v>
      </c>
      <c r="AK15" s="12">
        <v>0.3629</v>
      </c>
      <c r="AL15" s="14">
        <v>0.17810000000000001</v>
      </c>
      <c r="AM15" s="14">
        <v>1.24E-2</v>
      </c>
      <c r="AN15" s="14">
        <v>3.4058000000000002</v>
      </c>
      <c r="AO15" s="14">
        <v>0.1246</v>
      </c>
      <c r="AP15" s="14">
        <v>0.2913</v>
      </c>
      <c r="AQ15" s="14">
        <v>1.0699999999999999E-2</v>
      </c>
      <c r="AR15" s="14">
        <v>9.9243000000000006</v>
      </c>
      <c r="AS15" s="14">
        <v>0.95169999999999999</v>
      </c>
      <c r="AT15" s="14">
        <v>0.1789</v>
      </c>
      <c r="AU15" s="14">
        <v>1.72E-2</v>
      </c>
      <c r="AV15" s="14">
        <v>32.200499999999998</v>
      </c>
      <c r="AW15" s="14">
        <v>1.3</v>
      </c>
      <c r="AX15" s="14">
        <v>0.42349999999999999</v>
      </c>
      <c r="AY15" s="14">
        <v>1.7100000000000001E-2</v>
      </c>
      <c r="AZ15" s="14">
        <v>0.18494683827644096</v>
      </c>
      <c r="BA15" s="14">
        <v>2.3672442705422023</v>
      </c>
      <c r="BB15" s="14">
        <v>0.4060424966799468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0.14143749999999999</v>
      </c>
      <c r="BH15" s="16">
        <f>DSTDEV(PlotSort,"PhxRed",$BL$35:$BL$36)/SQRT($BF15)</f>
        <v>5.7468294830404481E-3</v>
      </c>
      <c r="BI15" s="16">
        <f>DAVERAGE(PlotSort,"PhxRedEdge",$BL$35:$BL$36)</f>
        <v>0.26519999999999999</v>
      </c>
      <c r="BJ15" s="16">
        <f>DSTDEV(PlotSort,"PhxRedEdge",$BL$35:$BL$36)/SQRT($BF15)</f>
        <v>4.3735405729062524E-3</v>
      </c>
      <c r="BK15" s="16">
        <f>DAVERAGE(PlotSort,"TMRed",$BL$35:$BL$36)</f>
        <v>0.14483750000000001</v>
      </c>
      <c r="BL15" s="16">
        <f>DSTDEV(PlotSort,"TMRed",$BL$35:$BL$36)/SQRT($BF15)</f>
        <v>5.6061489678744837E-3</v>
      </c>
      <c r="BM15" s="16">
        <f>DAVERAGE(PlotSort,"TMNIR",$BL$35:$BL$36)</f>
        <v>0.42612500000000003</v>
      </c>
      <c r="BN15" s="16">
        <f>DSTDEV(PlotSort,"TMNIR",$BL$35:$BL$36)/SQRT($BF15)</f>
        <v>4.0425305900423985E-3</v>
      </c>
      <c r="BO15" s="16">
        <f>DAVERAGE(PlotSort,"NRR",$BL$35:$BL$36)</f>
        <v>0.2329827319502541</v>
      </c>
      <c r="BP15" s="16">
        <f>DSTDEV(PlotSort,"NRR",$BL$35:$BL$36)/SQRT($BF15)</f>
        <v>7.5458743003951698E-3</v>
      </c>
      <c r="BQ15" s="16">
        <f>DAVERAGE(PlotSort,"rvi",$BL$35:$BL$36)</f>
        <v>2.9731865583380346</v>
      </c>
      <c r="BR15" s="16">
        <f>DSTDEV(PlotSort,"rvi",$BL$35:$BL$36)/SQRT($BF15)</f>
        <v>0.11914853847193563</v>
      </c>
      <c r="BS15" s="17">
        <f>DAVERAGE(PlotSort,"ndvi",$BL$35:$BL$36)</f>
        <v>0.49336547389474739</v>
      </c>
      <c r="BT15" s="16">
        <f>DSTDEV(PlotSort,"ndvi",$BL$35:$BL$36)/SQRT($BF15)</f>
        <v>1.5547987739394305E-2</v>
      </c>
    </row>
    <row r="16" spans="1:72" ht="13.5" customHeight="1" x14ac:dyDescent="0.2">
      <c r="B16" s="12">
        <v>168</v>
      </c>
      <c r="C16" s="12">
        <v>8.94</v>
      </c>
      <c r="D16" s="12">
        <v>168.3725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28.7</v>
      </c>
      <c r="Q16" s="12">
        <v>1.42</v>
      </c>
      <c r="R16" s="12">
        <v>2.5099999999999998</v>
      </c>
      <c r="S16" s="12">
        <v>47.27</v>
      </c>
      <c r="T16" s="12">
        <v>87.52</v>
      </c>
      <c r="U16" s="12">
        <v>2</v>
      </c>
      <c r="V16" s="12">
        <v>0</v>
      </c>
      <c r="W16" s="12">
        <v>1</v>
      </c>
      <c r="X16" s="12">
        <v>1</v>
      </c>
      <c r="Y16" s="12">
        <v>1</v>
      </c>
      <c r="Z16" s="12">
        <v>2</v>
      </c>
      <c r="AA16" s="12">
        <v>135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5.3785999999999996</v>
      </c>
      <c r="AK16" s="12">
        <v>0.40239999999999998</v>
      </c>
      <c r="AL16" s="14">
        <v>0.18340000000000001</v>
      </c>
      <c r="AM16" s="14">
        <v>1.37E-2</v>
      </c>
      <c r="AN16" s="14">
        <v>3.427</v>
      </c>
      <c r="AO16" s="14">
        <v>0.15509999999999999</v>
      </c>
      <c r="AP16" s="14">
        <v>0.29370000000000002</v>
      </c>
      <c r="AQ16" s="14">
        <v>1.3299999999999999E-2</v>
      </c>
      <c r="AR16" s="14">
        <v>10.061500000000001</v>
      </c>
      <c r="AS16" s="14">
        <v>1.1211</v>
      </c>
      <c r="AT16" s="14">
        <v>0.18179999999999999</v>
      </c>
      <c r="AU16" s="14">
        <v>2.0299999999999999E-2</v>
      </c>
      <c r="AV16" s="14">
        <v>32.8078</v>
      </c>
      <c r="AW16" s="14">
        <v>3.1429</v>
      </c>
      <c r="AX16" s="14">
        <v>0.4325</v>
      </c>
      <c r="AY16" s="14">
        <v>4.1399999999999999E-2</v>
      </c>
      <c r="AZ16" s="14">
        <v>0.19113191958138251</v>
      </c>
      <c r="BA16" s="14">
        <v>2.3789878987898789</v>
      </c>
      <c r="BB16" s="14">
        <v>0.40810678821422763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0.18084375</v>
      </c>
      <c r="BH16" s="16">
        <f>DSTDEV(PlotSort,"PhxRed",$BI$31:$BI$32)/SQRT($BF16)</f>
        <v>7.4849291287560306E-3</v>
      </c>
      <c r="BI16" s="16">
        <f>DAVERAGE(PlotSort,"PhxRedEdge",$BI$31:$BI$32)</f>
        <v>0.28779374999999996</v>
      </c>
      <c r="BJ16" s="16">
        <f>DSTDEV(PlotSort,"PhxRedEdge",$BI$31:$BI$32)/SQRT($BF16)</f>
        <v>4.6394905319262518E-3</v>
      </c>
      <c r="BK16" s="16">
        <f>DAVERAGE(PlotSort,"TMRed",$BI$31:$BI$32)</f>
        <v>0.18300624999999995</v>
      </c>
      <c r="BL16" s="16">
        <f>DSTDEV(PlotSort,"TMRed",$BI$31:$BI$32)/SQRT($BF16)</f>
        <v>7.3434237516185035E-3</v>
      </c>
      <c r="BM16" s="16">
        <f>DAVERAGE(PlotSort,"TMNIR",$BI$31:$BI$32)</f>
        <v>0.41960624999999996</v>
      </c>
      <c r="BN16" s="16">
        <f>DSTDEV(PlotSort,"TMNIR",$BI$31:$BI$32)/SQRT($BF16)</f>
        <v>3.1841072630330791E-3</v>
      </c>
      <c r="BO16" s="16">
        <f>DAVERAGE(PlotSort,"NRR",$BI$31:$BI$32)</f>
        <v>0.18686115753726723</v>
      </c>
      <c r="BP16" s="16">
        <f>DSTDEV(PlotSort,"NRR",$BI$31:$BI$32)/SQRT($BF16)</f>
        <v>8.6972129529262216E-3</v>
      </c>
      <c r="BQ16" s="16">
        <f>DAVERAGE(PlotSort,"rvi",$BI$31:$BI$32)</f>
        <v>2.3554908725588617</v>
      </c>
      <c r="BR16" s="16">
        <f>DSTDEV(PlotSort,"rvi",$BI$31:$BI$32)/SQRT($BF16)</f>
        <v>0.10703009608025757</v>
      </c>
      <c r="BS16" s="17">
        <f>DAVERAGE(PlotSort,"ndvi",$BI$31:$BI$32)</f>
        <v>0.39525924955315245</v>
      </c>
      <c r="BT16" s="16">
        <f>DSTDEV(PlotSort,"ndvi",$BI$31:$BI$32)/SQRT($BF16)</f>
        <v>1.8401977808932404E-2</v>
      </c>
    </row>
    <row r="17" spans="2:72" ht="13.5" customHeight="1" x14ac:dyDescent="0.2">
      <c r="B17" s="12">
        <v>168</v>
      </c>
      <c r="C17" s="12">
        <v>8.9320000000000004</v>
      </c>
      <c r="D17" s="12">
        <v>168.37217000000001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28.7</v>
      </c>
      <c r="Q17" s="12">
        <v>1.42</v>
      </c>
      <c r="R17" s="12">
        <v>2.5099999999999998</v>
      </c>
      <c r="S17" s="12">
        <v>47.37</v>
      </c>
      <c r="T17" s="12">
        <v>87.46</v>
      </c>
      <c r="U17" s="12">
        <v>2</v>
      </c>
      <c r="V17" s="12">
        <v>0</v>
      </c>
      <c r="W17" s="12">
        <v>1</v>
      </c>
      <c r="X17" s="12">
        <v>1</v>
      </c>
      <c r="Y17" s="12">
        <v>1</v>
      </c>
      <c r="Z17" s="12">
        <v>2</v>
      </c>
      <c r="AA17" s="12">
        <v>135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5.0923999999999996</v>
      </c>
      <c r="AK17" s="12">
        <v>4.9200000000000001E-2</v>
      </c>
      <c r="AL17" s="14">
        <v>0.17399999999999999</v>
      </c>
      <c r="AM17" s="14">
        <v>1.6999999999999999E-3</v>
      </c>
      <c r="AN17" s="14">
        <v>3.1175999999999999</v>
      </c>
      <c r="AO17" s="14">
        <v>0.1062</v>
      </c>
      <c r="AP17" s="14">
        <v>0.26779999999999998</v>
      </c>
      <c r="AQ17" s="14">
        <v>9.1000000000000004E-3</v>
      </c>
      <c r="AR17" s="14">
        <v>9.5809999999999995</v>
      </c>
      <c r="AS17" s="14">
        <v>3.2599999999999997E-2</v>
      </c>
      <c r="AT17" s="14">
        <v>0.17349999999999999</v>
      </c>
      <c r="AU17" s="14">
        <v>5.9999999999999995E-4</v>
      </c>
      <c r="AV17" s="14">
        <v>30.195399999999999</v>
      </c>
      <c r="AW17" s="14">
        <v>1.6827000000000001</v>
      </c>
      <c r="AX17" s="14">
        <v>0.39910000000000001</v>
      </c>
      <c r="AY17" s="14">
        <v>2.2200000000000001E-2</v>
      </c>
      <c r="AZ17" s="14">
        <v>0.19688109161793374</v>
      </c>
      <c r="BA17" s="14">
        <v>2.3002881844380405</v>
      </c>
      <c r="BB17" s="14">
        <v>0.39399231575270699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0.17553125</v>
      </c>
      <c r="BH17" s="16">
        <f>DSTDEV(PlotSort,"PhxRed",$BJ$31:$BJ$32)/SQRT($BF17)</f>
        <v>6.1673750156231912E-3</v>
      </c>
      <c r="BI17" s="16">
        <f>DAVERAGE(PlotSort,"PhxRedEdge",$BJ$31:$BJ$32)</f>
        <v>0.27883125000000003</v>
      </c>
      <c r="BJ17" s="16">
        <f>DSTDEV(PlotSort,"PhxRedEdge",$BJ$31:$BJ$32)/SQRT($BF17)</f>
        <v>3.8464244760556517E-3</v>
      </c>
      <c r="BK17" s="16">
        <f>DAVERAGE(PlotSort,"TMRed",$BJ$31:$BJ$32)</f>
        <v>0.17823750000000002</v>
      </c>
      <c r="BL17" s="16">
        <f>DSTDEV(PlotSort,"TMRed",$BJ$31:$BJ$32)/SQRT($BF17)</f>
        <v>6.0854847793745757E-3</v>
      </c>
      <c r="BM17" s="16">
        <f>DAVERAGE(PlotSort,"TMNIR",$BJ$31:$BJ$32)</f>
        <v>0.41035624999999992</v>
      </c>
      <c r="BN17" s="16">
        <f>DSTDEV(PlotSort,"TMNIR",$BJ$31:$BJ$32)/SQRT($BF17)</f>
        <v>4.0799098744130763E-3</v>
      </c>
      <c r="BO17" s="16">
        <f>DAVERAGE(PlotSort,"NRR",$BJ$31:$BJ$32)</f>
        <v>0.19102007196064186</v>
      </c>
      <c r="BP17" s="16">
        <f>DSTDEV(PlotSort,"NRR",$BJ$31:$BJ$32)/SQRT($BF17)</f>
        <v>7.6550269892280143E-3</v>
      </c>
      <c r="BQ17" s="16">
        <f>DAVERAGE(PlotSort,"rvi",$BJ$31:$BJ$32)</f>
        <v>2.3663946545714092</v>
      </c>
      <c r="BR17" s="16">
        <f>DSTDEV(PlotSort,"rvi",$BJ$31:$BJ$32)/SQRT($BF17)</f>
        <v>0.10434276622278292</v>
      </c>
      <c r="BS17" s="17">
        <f>DAVERAGE(PlotSort,"ndvi",$BJ$31:$BJ$32)</f>
        <v>0.39613307352141219</v>
      </c>
      <c r="BT17" s="16">
        <f>DSTDEV(PlotSort,"ndvi",$BJ$31:$BJ$32)/SQRT($BF17)</f>
        <v>1.6934632441739279E-2</v>
      </c>
    </row>
    <row r="18" spans="2:72" ht="13.5" customHeight="1" x14ac:dyDescent="0.2">
      <c r="B18" s="12">
        <v>168</v>
      </c>
      <c r="C18" s="12">
        <v>9.0039999999999996</v>
      </c>
      <c r="D18" s="12">
        <v>168.37517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28.7</v>
      </c>
      <c r="Q18" s="12">
        <v>1.42</v>
      </c>
      <c r="R18" s="12">
        <v>2.5099999999999998</v>
      </c>
      <c r="S18" s="12">
        <v>46.47</v>
      </c>
      <c r="T18" s="12">
        <v>88.02</v>
      </c>
      <c r="U18" s="12">
        <v>2</v>
      </c>
      <c r="V18" s="12">
        <v>0</v>
      </c>
      <c r="W18" s="12">
        <v>1</v>
      </c>
      <c r="X18" s="12">
        <v>1</v>
      </c>
      <c r="Y18" s="12">
        <v>1</v>
      </c>
      <c r="Z18" s="12">
        <v>2</v>
      </c>
      <c r="AA18" s="12">
        <v>135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3.7033</v>
      </c>
      <c r="AK18" s="12">
        <v>0.11899999999999999</v>
      </c>
      <c r="AL18" s="14">
        <v>0.12429999999999999</v>
      </c>
      <c r="AM18" s="14">
        <v>4.0000000000000001E-3</v>
      </c>
      <c r="AN18" s="14">
        <v>2.9215</v>
      </c>
      <c r="AO18" s="14">
        <v>2.8500000000000001E-2</v>
      </c>
      <c r="AP18" s="14">
        <v>0.2462</v>
      </c>
      <c r="AQ18" s="14">
        <v>2.3999999999999998E-3</v>
      </c>
      <c r="AR18" s="14">
        <v>7.5529999999999999</v>
      </c>
      <c r="AS18" s="14">
        <v>0.23330000000000001</v>
      </c>
      <c r="AT18" s="14">
        <v>0.1341</v>
      </c>
      <c r="AU18" s="14">
        <v>4.1000000000000003E-3</v>
      </c>
      <c r="AV18" s="14">
        <v>32.354399999999998</v>
      </c>
      <c r="AW18" s="14">
        <v>0.19339999999999999</v>
      </c>
      <c r="AX18" s="14">
        <v>0.41830000000000001</v>
      </c>
      <c r="AY18" s="14">
        <v>2.5000000000000001E-3</v>
      </c>
      <c r="AZ18" s="14">
        <v>0.25899172310007523</v>
      </c>
      <c r="BA18" s="14">
        <v>3.1193139448173008</v>
      </c>
      <c r="BB18" s="14">
        <v>0.51448225923244029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0.17507499999999998</v>
      </c>
      <c r="BH18" s="16">
        <f>DSTDEV(PlotSort,"PhxRed",$BH$35:$BH$36)/SQRT($BF18)</f>
        <v>8.2855672708632665E-3</v>
      </c>
      <c r="BI18" s="16">
        <f>DAVERAGE(PlotSort,"PhxRedEdge",$BH$35:$BH$36)</f>
        <v>0.27944999999999998</v>
      </c>
      <c r="BJ18" s="16">
        <f>DSTDEV(PlotSort,"PhxRedEdge",$BH$35:$BH$36)/SQRT($BF18)</f>
        <v>5.0357554878422495E-3</v>
      </c>
      <c r="BK18" s="16">
        <f>DAVERAGE(PlotSort,"TMRed",$BH$35:$BH$36)</f>
        <v>0.17679375</v>
      </c>
      <c r="BL18" s="16">
        <f>DSTDEV(PlotSort,"TMRed",$BH$35:$BH$36)/SQRT($BF18)</f>
        <v>8.0443430887280412E-3</v>
      </c>
      <c r="BM18" s="16">
        <f>DAVERAGE(PlotSort,"TMNIR",$BH$35:$BH$36)</f>
        <v>0.41252500000000003</v>
      </c>
      <c r="BN18" s="16">
        <f>DSTDEV(PlotSort,"TMNIR",$BH$35:$BH$36)/SQRT($BF18)</f>
        <v>4.3021457824361708E-3</v>
      </c>
      <c r="BO18" s="16">
        <f>DAVERAGE(PlotSort,"NRR",$BH$35:$BH$36)</f>
        <v>0.19279413976555959</v>
      </c>
      <c r="BP18" s="16">
        <f>DSTDEV(PlotSort,"NRR",$BH$35:$BH$36)/SQRT($BF18)</f>
        <v>9.910246941681829E-3</v>
      </c>
      <c r="BQ18" s="16">
        <f>DAVERAGE(PlotSort,"rvi",$BH$35:$BH$36)</f>
        <v>2.4171660374000852</v>
      </c>
      <c r="BR18" s="16">
        <f>DSTDEV(PlotSort,"rvi",$BH$35:$BH$36)/SQRT($BF18)</f>
        <v>0.12697198851044827</v>
      </c>
      <c r="BS18" s="17">
        <f>DAVERAGE(PlotSort,"ndvi",$BH$35:$BH$36)</f>
        <v>0.40286486879971778</v>
      </c>
      <c r="BT18" s="16">
        <f>DSTDEV(PlotSort,"ndvi",$BH$35:$BH$36)/SQRT($BF18)</f>
        <v>2.1477450338999428E-2</v>
      </c>
    </row>
    <row r="19" spans="2:72" ht="13.5" customHeight="1" x14ac:dyDescent="0.2">
      <c r="B19" s="12">
        <v>168</v>
      </c>
      <c r="C19" s="12">
        <v>9.0109999999999992</v>
      </c>
      <c r="D19" s="12">
        <v>168.37546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28.7</v>
      </c>
      <c r="Q19" s="12">
        <v>1.42</v>
      </c>
      <c r="R19" s="12">
        <v>2.5099999999999998</v>
      </c>
      <c r="S19" s="12">
        <v>46.38</v>
      </c>
      <c r="T19" s="12">
        <v>88.07</v>
      </c>
      <c r="U19" s="12">
        <v>2</v>
      </c>
      <c r="V19" s="12">
        <v>0</v>
      </c>
      <c r="W19" s="12">
        <v>1</v>
      </c>
      <c r="X19" s="12">
        <v>1</v>
      </c>
      <c r="Y19" s="12">
        <v>1</v>
      </c>
      <c r="Z19" s="12">
        <v>2</v>
      </c>
      <c r="AA19" s="12">
        <v>135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5.5621999999999998</v>
      </c>
      <c r="AK19" s="12">
        <v>6.9800000000000001E-2</v>
      </c>
      <c r="AL19" s="14">
        <v>0.18640000000000001</v>
      </c>
      <c r="AM19" s="14">
        <v>2.3E-3</v>
      </c>
      <c r="AN19" s="14">
        <v>3.2115999999999998</v>
      </c>
      <c r="AO19" s="14">
        <v>1.3100000000000001E-2</v>
      </c>
      <c r="AP19" s="14">
        <v>0.27010000000000001</v>
      </c>
      <c r="AQ19" s="14">
        <v>1.1000000000000001E-3</v>
      </c>
      <c r="AR19" s="14">
        <v>10.7879</v>
      </c>
      <c r="AS19" s="14">
        <v>0.18640000000000001</v>
      </c>
      <c r="AT19" s="14">
        <v>0.19120000000000001</v>
      </c>
      <c r="AU19" s="14">
        <v>3.3E-3</v>
      </c>
      <c r="AV19" s="14">
        <v>30.047699999999999</v>
      </c>
      <c r="AW19" s="14">
        <v>0.32450000000000001</v>
      </c>
      <c r="AX19" s="14">
        <v>0.3876</v>
      </c>
      <c r="AY19" s="14">
        <v>4.1999999999999997E-3</v>
      </c>
      <c r="AZ19" s="14">
        <v>0.17865288125285084</v>
      </c>
      <c r="BA19" s="14">
        <v>2.027196652719665</v>
      </c>
      <c r="BB19" s="14">
        <v>0.33932273669661367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0.18130000000000002</v>
      </c>
      <c r="BH19" s="16">
        <f>DSTDEV(PlotSort,"PhxRed",$BI$35:$BI$36)/SQRT($BF19)</f>
        <v>5.879477017558578E-3</v>
      </c>
      <c r="BI19" s="16">
        <f>DAVERAGE(PlotSort,"PhxRedEdge",$BI$35:$BI$36)</f>
        <v>0.28717500000000001</v>
      </c>
      <c r="BJ19" s="16">
        <f>DSTDEV(PlotSort,"PhxRedEdge",$BI$35:$BI$36)/SQRT($BF19)</f>
        <v>3.9176683116363999E-3</v>
      </c>
      <c r="BK19" s="16">
        <f>DAVERAGE(PlotSort,"TMRed",$BI$35:$BI$36)</f>
        <v>0.18444999999999998</v>
      </c>
      <c r="BL19" s="16">
        <f>DSTDEV(PlotSort,"TMRed",$BI$35:$BI$36)/SQRT($BF19)</f>
        <v>5.8574667448196014E-3</v>
      </c>
      <c r="BM19" s="16">
        <f>DAVERAGE(PlotSort,"TMNIR",$BI$35:$BI$36)</f>
        <v>0.41743749999999996</v>
      </c>
      <c r="BN19" s="16">
        <f>DSTDEV(PlotSort,"TMNIR",$BI$35:$BI$36)/SQRT($BF19)</f>
        <v>3.8058931825087623E-3</v>
      </c>
      <c r="BO19" s="16">
        <f>DAVERAGE(PlotSort,"NRR",$BI$35:$BI$36)</f>
        <v>0.18508708973234947</v>
      </c>
      <c r="BP19" s="16">
        <f>DSTDEV(PlotSort,"NRR",$BI$35:$BI$36)/SQRT($BF19)</f>
        <v>7.0195736878802305E-3</v>
      </c>
      <c r="BQ19" s="16">
        <f>DAVERAGE(PlotSort,"rvi",$BI$35:$BI$36)</f>
        <v>2.3047194897301857</v>
      </c>
      <c r="BR19" s="16">
        <f>DSTDEV(PlotSort,"rvi",$BI$35:$BI$36)/SQRT($BF19)</f>
        <v>9.2332608317644643E-2</v>
      </c>
      <c r="BS19" s="17">
        <f>DAVERAGE(PlotSort,"ndvi",$BI$35:$BI$36)</f>
        <v>0.38852745427484692</v>
      </c>
      <c r="BT19" s="16">
        <f>DSTDEV(PlotSort,"ndvi",$BI$35:$BI$36)/SQRT($BF19)</f>
        <v>1.5132829804971959E-2</v>
      </c>
    </row>
    <row r="20" spans="2:72" ht="13.5" customHeight="1" x14ac:dyDescent="0.2">
      <c r="B20" s="12">
        <v>168</v>
      </c>
      <c r="C20" s="12">
        <v>9.0190000000000001</v>
      </c>
      <c r="D20" s="12">
        <v>168.37578999999999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28.7</v>
      </c>
      <c r="Q20" s="12">
        <v>1.42</v>
      </c>
      <c r="R20" s="12">
        <v>2.5099999999999998</v>
      </c>
      <c r="S20" s="12">
        <v>46.28</v>
      </c>
      <c r="T20" s="12">
        <v>88.13</v>
      </c>
      <c r="U20" s="12">
        <v>2</v>
      </c>
      <c r="V20" s="12">
        <v>0</v>
      </c>
      <c r="W20" s="12">
        <v>1</v>
      </c>
      <c r="X20" s="12">
        <v>1</v>
      </c>
      <c r="Y20" s="12">
        <v>1</v>
      </c>
      <c r="Z20" s="12">
        <v>2</v>
      </c>
      <c r="AA20" s="12">
        <v>135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4.3932000000000002</v>
      </c>
      <c r="AK20" s="12">
        <v>0.44600000000000001</v>
      </c>
      <c r="AL20" s="14">
        <v>0.1469</v>
      </c>
      <c r="AM20" s="14">
        <v>1.49E-2</v>
      </c>
      <c r="AN20" s="14">
        <v>3.0238999999999998</v>
      </c>
      <c r="AO20" s="14">
        <v>0.2356</v>
      </c>
      <c r="AP20" s="14">
        <v>0.25380000000000003</v>
      </c>
      <c r="AQ20" s="14">
        <v>1.9800000000000002E-2</v>
      </c>
      <c r="AR20" s="14">
        <v>8.7827000000000002</v>
      </c>
      <c r="AS20" s="14">
        <v>0.70399999999999996</v>
      </c>
      <c r="AT20" s="14">
        <v>0.15529999999999999</v>
      </c>
      <c r="AU20" s="14">
        <v>1.2500000000000001E-2</v>
      </c>
      <c r="AV20" s="14">
        <v>30.3826</v>
      </c>
      <c r="AW20" s="14">
        <v>1.508</v>
      </c>
      <c r="AX20" s="14">
        <v>0.39100000000000001</v>
      </c>
      <c r="AY20" s="14">
        <v>1.9400000000000001E-2</v>
      </c>
      <c r="AZ20" s="14">
        <v>0.21277915632754341</v>
      </c>
      <c r="BA20" s="14">
        <v>2.5177076625885384</v>
      </c>
      <c r="BB20" s="14">
        <v>0.43144792238696689</v>
      </c>
      <c r="BC20" s="15"/>
    </row>
    <row r="21" spans="2:72" ht="13.5" customHeight="1" x14ac:dyDescent="0.2">
      <c r="B21" s="12">
        <v>168</v>
      </c>
      <c r="C21" s="12">
        <v>9.0269999999999992</v>
      </c>
      <c r="D21" s="12">
        <v>168.37612999999999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28.7</v>
      </c>
      <c r="Q21" s="12">
        <v>1.42</v>
      </c>
      <c r="R21" s="12">
        <v>2.5099999999999998</v>
      </c>
      <c r="S21" s="12">
        <v>46.18</v>
      </c>
      <c r="T21" s="12">
        <v>88.2</v>
      </c>
      <c r="U21" s="12">
        <v>2</v>
      </c>
      <c r="V21" s="12">
        <v>0</v>
      </c>
      <c r="W21" s="12">
        <v>1</v>
      </c>
      <c r="X21" s="12">
        <v>1</v>
      </c>
      <c r="Y21" s="12">
        <v>1</v>
      </c>
      <c r="Z21" s="12">
        <v>2</v>
      </c>
      <c r="AA21" s="12">
        <v>135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3.8491</v>
      </c>
      <c r="AK21" s="12">
        <v>1.0886</v>
      </c>
      <c r="AL21" s="14">
        <v>0.1285</v>
      </c>
      <c r="AM21" s="14">
        <v>3.6299999999999999E-2</v>
      </c>
      <c r="AN21" s="14">
        <v>2.9992000000000001</v>
      </c>
      <c r="AO21" s="14">
        <v>0.40899999999999997</v>
      </c>
      <c r="AP21" s="14">
        <v>0.25119999999999998</v>
      </c>
      <c r="AQ21" s="14">
        <v>3.4299999999999997E-2</v>
      </c>
      <c r="AR21" s="14">
        <v>7.4112999999999998</v>
      </c>
      <c r="AS21" s="14">
        <v>1.581</v>
      </c>
      <c r="AT21" s="14">
        <v>0.1308</v>
      </c>
      <c r="AU21" s="14">
        <v>2.7900000000000001E-2</v>
      </c>
      <c r="AV21" s="14">
        <v>32.745399999999997</v>
      </c>
      <c r="AW21" s="14">
        <v>2.8226</v>
      </c>
      <c r="AX21" s="14">
        <v>0.4204</v>
      </c>
      <c r="AY21" s="14">
        <v>3.6200000000000003E-2</v>
      </c>
      <c r="AZ21" s="14">
        <v>0.25193567599761768</v>
      </c>
      <c r="BA21" s="14">
        <v>3.214067278287462</v>
      </c>
      <c r="BB21" s="14">
        <v>0.52539912917271403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0.24579999999999999</v>
      </c>
      <c r="BH21" s="21">
        <v>0</v>
      </c>
      <c r="BI21" s="20">
        <f>AVERAGE(AP50)</f>
        <v>0.2671</v>
      </c>
      <c r="BJ21" s="21">
        <v>0</v>
      </c>
      <c r="BK21" s="20">
        <f>AVERAGE(AT50)</f>
        <v>0.2432</v>
      </c>
      <c r="BL21" s="21">
        <v>0</v>
      </c>
      <c r="BM21" s="20">
        <f>AVERAGE(AX50)</f>
        <v>0.30520000000000003</v>
      </c>
      <c r="BN21" s="21">
        <v>0</v>
      </c>
      <c r="BO21" s="20">
        <f>AVERAGE(AZ50)</f>
        <v>6.6573475449938885E-2</v>
      </c>
      <c r="BP21" s="21">
        <v>0</v>
      </c>
      <c r="BQ21" s="20">
        <f>AVERAGE(BA50)</f>
        <v>1.2549342105263159</v>
      </c>
      <c r="BR21" s="21">
        <v>0</v>
      </c>
      <c r="BS21" s="22">
        <f>AVERAGE(BB50)</f>
        <v>0.11305616338439101</v>
      </c>
      <c r="BT21" s="21">
        <v>0</v>
      </c>
    </row>
    <row r="22" spans="2:72" ht="13.5" customHeight="1" x14ac:dyDescent="0.2">
      <c r="B22" s="12">
        <v>168</v>
      </c>
      <c r="C22" s="12">
        <v>9.0350000000000001</v>
      </c>
      <c r="D22" s="12">
        <v>168.37646000000001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28.7</v>
      </c>
      <c r="Q22" s="12">
        <v>1.42</v>
      </c>
      <c r="R22" s="12">
        <v>2.5099999999999998</v>
      </c>
      <c r="S22" s="12">
        <v>46.08</v>
      </c>
      <c r="T22" s="12">
        <v>88.26</v>
      </c>
      <c r="U22" s="12">
        <v>2</v>
      </c>
      <c r="V22" s="12">
        <v>0</v>
      </c>
      <c r="W22" s="12">
        <v>1</v>
      </c>
      <c r="X22" s="12">
        <v>1</v>
      </c>
      <c r="Y22" s="12">
        <v>1</v>
      </c>
      <c r="Z22" s="12">
        <v>2</v>
      </c>
      <c r="AA22" s="12">
        <v>135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6.2367999999999997</v>
      </c>
      <c r="AK22" s="12">
        <v>0.39960000000000001</v>
      </c>
      <c r="AL22" s="14">
        <v>0.20780000000000001</v>
      </c>
      <c r="AM22" s="14">
        <v>1.3299999999999999E-2</v>
      </c>
      <c r="AN22" s="14">
        <v>3.4453</v>
      </c>
      <c r="AO22" s="14">
        <v>0.1106</v>
      </c>
      <c r="AP22" s="14">
        <v>0.28799999999999998</v>
      </c>
      <c r="AQ22" s="14">
        <v>9.1999999999999998E-3</v>
      </c>
      <c r="AR22" s="14">
        <v>12.1137</v>
      </c>
      <c r="AS22" s="14">
        <v>0.58420000000000005</v>
      </c>
      <c r="AT22" s="14">
        <v>0.21340000000000001</v>
      </c>
      <c r="AU22" s="14">
        <v>1.03E-2</v>
      </c>
      <c r="AV22" s="14">
        <v>29.933299999999999</v>
      </c>
      <c r="AW22" s="14">
        <v>0.33900000000000002</v>
      </c>
      <c r="AX22" s="14">
        <v>0.38340000000000002</v>
      </c>
      <c r="AY22" s="14">
        <v>4.3E-3</v>
      </c>
      <c r="AZ22" s="14">
        <v>0.14209115281501347</v>
      </c>
      <c r="BA22" s="14">
        <v>1.7966260543580133</v>
      </c>
      <c r="BB22" s="14">
        <v>0.2848525469168901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0.28449999999999998</v>
      </c>
      <c r="BH22" s="21">
        <v>0</v>
      </c>
      <c r="BI22" s="20">
        <f>AVERAGE(AP48)</f>
        <v>0.30680000000000002</v>
      </c>
      <c r="BJ22" s="21">
        <v>0</v>
      </c>
      <c r="BK22" s="20">
        <f>AVERAGE(AT48)</f>
        <v>0.27989999999999998</v>
      </c>
      <c r="BL22" s="21">
        <v>0</v>
      </c>
      <c r="BM22" s="20">
        <f>AVERAGE(AX48)</f>
        <v>0.3412</v>
      </c>
      <c r="BN22" s="21">
        <v>0</v>
      </c>
      <c r="BO22" s="20">
        <f>AVERAGE(AZ48)</f>
        <v>5.3086419753086395E-2</v>
      </c>
      <c r="BP22" s="21">
        <v>0</v>
      </c>
      <c r="BQ22" s="20">
        <f>AVERAGE(BA48)</f>
        <v>1.2190067881386211</v>
      </c>
      <c r="BR22" s="21">
        <v>0</v>
      </c>
      <c r="BS22" s="22">
        <f>AVERAGE(BB48)</f>
        <v>9.8695862180003258E-2</v>
      </c>
      <c r="BT22" s="21">
        <v>0</v>
      </c>
    </row>
    <row r="23" spans="2:72" ht="13.5" customHeight="1" x14ac:dyDescent="0.2">
      <c r="B23" s="12">
        <v>168</v>
      </c>
      <c r="C23" s="12">
        <v>9.0429999999999993</v>
      </c>
      <c r="D23" s="12">
        <v>168.37679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28.7</v>
      </c>
      <c r="Q23" s="12">
        <v>1.42</v>
      </c>
      <c r="R23" s="12">
        <v>2.5099999999999998</v>
      </c>
      <c r="S23" s="12">
        <v>45.98</v>
      </c>
      <c r="T23" s="12">
        <v>88.32</v>
      </c>
      <c r="U23" s="12">
        <v>2</v>
      </c>
      <c r="V23" s="12">
        <v>0</v>
      </c>
      <c r="W23" s="12">
        <v>1</v>
      </c>
      <c r="X23" s="12">
        <v>1</v>
      </c>
      <c r="Y23" s="12">
        <v>1</v>
      </c>
      <c r="Z23" s="12">
        <v>2</v>
      </c>
      <c r="AA23" s="12">
        <v>135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6.7144000000000004</v>
      </c>
      <c r="AK23" s="12">
        <v>1.0200000000000001E-2</v>
      </c>
      <c r="AL23" s="14">
        <v>0.2233</v>
      </c>
      <c r="AM23" s="14">
        <v>2.9999999999999997E-4</v>
      </c>
      <c r="AN23" s="14">
        <v>3.6133000000000002</v>
      </c>
      <c r="AO23" s="14">
        <v>6.1199999999999997E-2</v>
      </c>
      <c r="AP23" s="14">
        <v>0.3014</v>
      </c>
      <c r="AQ23" s="14">
        <v>5.1000000000000004E-3</v>
      </c>
      <c r="AR23" s="14">
        <v>12.7529</v>
      </c>
      <c r="AS23" s="14">
        <v>0.13539999999999999</v>
      </c>
      <c r="AT23" s="14">
        <v>0.22409999999999999</v>
      </c>
      <c r="AU23" s="14">
        <v>2.3999999999999998E-3</v>
      </c>
      <c r="AV23" s="14">
        <v>30.738199999999999</v>
      </c>
      <c r="AW23" s="14">
        <v>0.72799999999999998</v>
      </c>
      <c r="AX23" s="14">
        <v>0.39279999999999998</v>
      </c>
      <c r="AY23" s="14">
        <v>9.2999999999999992E-3</v>
      </c>
      <c r="AZ23" s="14">
        <v>0.13166234514549119</v>
      </c>
      <c r="BA23" s="14">
        <v>1.752788933511825</v>
      </c>
      <c r="BB23" s="14">
        <v>0.27346409466688276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0.19289999999999999</v>
      </c>
      <c r="BH23" s="21">
        <v>0</v>
      </c>
      <c r="BI23" s="20">
        <f>AVERAGE(AP46)</f>
        <v>0.2203</v>
      </c>
      <c r="BJ23" s="21">
        <v>0</v>
      </c>
      <c r="BK23" s="20">
        <f>AVERAGE(AT46)</f>
        <v>0.1913</v>
      </c>
      <c r="BL23" s="21">
        <v>0</v>
      </c>
      <c r="BM23" s="20">
        <f>AVERAGE(AX46)</f>
        <v>0.24879999999999999</v>
      </c>
      <c r="BN23" s="21">
        <v>0</v>
      </c>
      <c r="BO23" s="20">
        <f>AVERAGE(AZ46)</f>
        <v>6.075463653805159E-2</v>
      </c>
      <c r="BP23" s="21">
        <v>0</v>
      </c>
      <c r="BQ23" s="20">
        <f>AVERAGE(BA46)</f>
        <v>1.3005750130684788</v>
      </c>
      <c r="BR23" s="21">
        <v>0</v>
      </c>
      <c r="BS23" s="22">
        <f>AVERAGE(BB46)</f>
        <v>0.13065212451715519</v>
      </c>
      <c r="BT23" s="21">
        <v>0</v>
      </c>
    </row>
    <row r="24" spans="2:72" ht="13.5" customHeight="1" x14ac:dyDescent="0.2">
      <c r="B24" s="12">
        <v>168</v>
      </c>
      <c r="C24" s="12">
        <v>9.0530000000000008</v>
      </c>
      <c r="D24" s="12">
        <v>168.37720999999999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28.7</v>
      </c>
      <c r="Q24" s="12">
        <v>1.42</v>
      </c>
      <c r="R24" s="12">
        <v>2.5099999999999998</v>
      </c>
      <c r="S24" s="12">
        <v>45.85</v>
      </c>
      <c r="T24" s="12">
        <v>88.4</v>
      </c>
      <c r="U24" s="12">
        <v>2</v>
      </c>
      <c r="V24" s="12">
        <v>0</v>
      </c>
      <c r="W24" s="12">
        <v>1</v>
      </c>
      <c r="X24" s="12">
        <v>1</v>
      </c>
      <c r="Y24" s="12">
        <v>1</v>
      </c>
      <c r="Z24" s="12">
        <v>2</v>
      </c>
      <c r="AA24" s="12">
        <v>135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5.5225</v>
      </c>
      <c r="AK24" s="12">
        <v>0.4884</v>
      </c>
      <c r="AL24" s="14">
        <v>0.1832</v>
      </c>
      <c r="AM24" s="14">
        <v>1.6199999999999999E-2</v>
      </c>
      <c r="AN24" s="14">
        <v>3.4205000000000001</v>
      </c>
      <c r="AO24" s="14">
        <v>0.13800000000000001</v>
      </c>
      <c r="AP24" s="14">
        <v>0.28449999999999998</v>
      </c>
      <c r="AQ24" s="14">
        <v>1.15E-2</v>
      </c>
      <c r="AR24" s="14">
        <v>10.6386</v>
      </c>
      <c r="AS24" s="14">
        <v>0.70040000000000002</v>
      </c>
      <c r="AT24" s="14">
        <v>0.1865</v>
      </c>
      <c r="AU24" s="14">
        <v>1.23E-2</v>
      </c>
      <c r="AV24" s="14">
        <v>31.876000000000001</v>
      </c>
      <c r="AW24" s="14">
        <v>0.81330000000000002</v>
      </c>
      <c r="AX24" s="14">
        <v>0.40610000000000002</v>
      </c>
      <c r="AY24" s="14">
        <v>1.04E-2</v>
      </c>
      <c r="AZ24" s="14">
        <v>0.17607877208224737</v>
      </c>
      <c r="BA24" s="14">
        <v>2.1774798927613941</v>
      </c>
      <c r="BB24" s="14">
        <v>0.37057036787040165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0.71400000000000008</v>
      </c>
      <c r="BH24" s="26">
        <v>0</v>
      </c>
      <c r="BI24" s="25">
        <f>AVERAGE(AP51)</f>
        <v>0.70250000000000012</v>
      </c>
      <c r="BJ24" s="26">
        <v>0</v>
      </c>
      <c r="BK24" s="25">
        <f>AVERAGE(AT51)</f>
        <v>0.71400000000000008</v>
      </c>
      <c r="BL24" s="26">
        <v>0</v>
      </c>
      <c r="BM24" s="25">
        <f>AVERAGE(AX51)</f>
        <v>0.67920000000000003</v>
      </c>
      <c r="BN24" s="26">
        <v>0</v>
      </c>
      <c r="BO24" s="25">
        <f>AVERAGE(AZ51)</f>
        <v>-1.6863284359846634E-2</v>
      </c>
      <c r="BP24" s="26">
        <v>0</v>
      </c>
      <c r="BQ24" s="25">
        <f>AVERAGE(BA51)</f>
        <v>23.781512605042018</v>
      </c>
      <c r="BR24" s="26">
        <v>0</v>
      </c>
      <c r="BS24" s="25">
        <f>AVERAGE(BB51)</f>
        <v>-2.4978466838931991E-2</v>
      </c>
      <c r="BT24" s="26">
        <v>0</v>
      </c>
    </row>
    <row r="25" spans="2:72" ht="13.5" customHeight="1" x14ac:dyDescent="0.2">
      <c r="B25" s="12">
        <v>168</v>
      </c>
      <c r="C25" s="12">
        <v>9.06</v>
      </c>
      <c r="D25" s="12">
        <v>168.3775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28.7</v>
      </c>
      <c r="Q25" s="12">
        <v>1.42</v>
      </c>
      <c r="R25" s="12">
        <v>2.5099999999999998</v>
      </c>
      <c r="S25" s="12">
        <v>45.76</v>
      </c>
      <c r="T25" s="12">
        <v>88.45</v>
      </c>
      <c r="U25" s="12">
        <v>2</v>
      </c>
      <c r="V25" s="12">
        <v>0</v>
      </c>
      <c r="W25" s="12">
        <v>1</v>
      </c>
      <c r="X25" s="12">
        <v>1</v>
      </c>
      <c r="Y25" s="12">
        <v>1</v>
      </c>
      <c r="Z25" s="12">
        <v>2</v>
      </c>
      <c r="AA25" s="12">
        <v>135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7.1262999999999996</v>
      </c>
      <c r="AK25" s="12">
        <v>0.69640000000000002</v>
      </c>
      <c r="AL25" s="14">
        <v>0.23599999999999999</v>
      </c>
      <c r="AM25" s="14">
        <v>2.3099999999999999E-2</v>
      </c>
      <c r="AN25" s="14">
        <v>3.8611</v>
      </c>
      <c r="AO25" s="14">
        <v>0.22700000000000001</v>
      </c>
      <c r="AP25" s="14">
        <v>0.3206</v>
      </c>
      <c r="AQ25" s="14">
        <v>1.8800000000000001E-2</v>
      </c>
      <c r="AR25" s="14">
        <v>13.529299999999999</v>
      </c>
      <c r="AS25" s="14">
        <v>1.0995999999999999</v>
      </c>
      <c r="AT25" s="14">
        <v>0.23669999999999999</v>
      </c>
      <c r="AU25" s="14">
        <v>1.9199999999999998E-2</v>
      </c>
      <c r="AV25" s="14">
        <v>32.614400000000003</v>
      </c>
      <c r="AW25" s="14">
        <v>1.6806000000000001</v>
      </c>
      <c r="AX25" s="14">
        <v>0.41460000000000002</v>
      </c>
      <c r="AY25" s="14">
        <v>2.1399999999999999E-2</v>
      </c>
      <c r="AZ25" s="14">
        <v>0.12785636561479871</v>
      </c>
      <c r="BA25" s="14">
        <v>1.7515842839036757</v>
      </c>
      <c r="BB25" s="14">
        <v>0.27314601566098579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1.0022</v>
      </c>
      <c r="BH25" s="16">
        <f>STDEV(AL52:AL54)/SQRT(BF25)</f>
        <v>3.6373066958946265E-3</v>
      </c>
      <c r="BI25" s="27">
        <f>AVERAGE(AP52:AP54)</f>
        <v>1.002</v>
      </c>
      <c r="BJ25" s="16">
        <f>STDEV(AP52:AP54)/SQRT(BF25)</f>
        <v>3.6950417228135829E-3</v>
      </c>
      <c r="BK25" s="27">
        <f>AVERAGE(AT52:AT54)</f>
        <v>1.0022</v>
      </c>
      <c r="BL25" s="16">
        <f>STDEV(AT52:AT54)/SQRT(BF25)</f>
        <v>3.6373066958946265E-3</v>
      </c>
      <c r="BM25" s="27">
        <f>AVERAGE(AX52:AX54)</f>
        <v>1.002</v>
      </c>
      <c r="BN25" s="16">
        <f>STDEV(AX52:AX54)/SQRT(BF25)</f>
        <v>3.6950417228135829E-3</v>
      </c>
      <c r="BO25" s="27">
        <f>AVERAGE(AZ52:AZ54)</f>
        <v>0.73430748178317184</v>
      </c>
      <c r="BP25" s="16">
        <f>STDEV(AZ52:AZ54)/SQRT(BF25)</f>
        <v>7.6994510489241926E-4</v>
      </c>
      <c r="BQ25" s="27">
        <f>AVERAGE(BA52:BA54)</f>
        <v>1.3771318566199569</v>
      </c>
      <c r="BR25" s="16">
        <f>STDEV(BA52:BA54)/SQRT(BF25)</f>
        <v>5.8670580743188502E-3</v>
      </c>
      <c r="BS25" s="27">
        <f>AVERAGE(BB52:BB54)</f>
        <v>0.15863969849982504</v>
      </c>
      <c r="BT25" s="16">
        <f>STDEV(BB52:BB54)/SQRT(BF25)</f>
        <v>2.0773327797262305E-3</v>
      </c>
    </row>
    <row r="26" spans="2:72" ht="13.5" customHeight="1" x14ac:dyDescent="0.2">
      <c r="B26" s="12">
        <v>168</v>
      </c>
      <c r="C26" s="12">
        <v>9.2119999999999997</v>
      </c>
      <c r="D26" s="12">
        <v>168.38382999999999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28.7</v>
      </c>
      <c r="Q26" s="12">
        <v>1.42</v>
      </c>
      <c r="R26" s="12">
        <v>2.5099999999999998</v>
      </c>
      <c r="S26" s="12">
        <v>43.85</v>
      </c>
      <c r="T26" s="12">
        <v>89.67</v>
      </c>
      <c r="U26" s="12">
        <v>2</v>
      </c>
      <c r="V26" s="12">
        <v>0</v>
      </c>
      <c r="W26" s="12">
        <v>1</v>
      </c>
      <c r="X26" s="12">
        <v>1</v>
      </c>
      <c r="Y26" s="12">
        <v>1</v>
      </c>
      <c r="Z26" s="12">
        <v>2</v>
      </c>
      <c r="AA26" s="12">
        <v>135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6.1898999999999997</v>
      </c>
      <c r="AK26" s="12">
        <v>0.83220000000000005</v>
      </c>
      <c r="AL26" s="14">
        <v>0.19819999999999999</v>
      </c>
      <c r="AM26" s="14">
        <v>2.6599999999999999E-2</v>
      </c>
      <c r="AN26" s="14">
        <v>3.8351000000000002</v>
      </c>
      <c r="AO26" s="14">
        <v>0.3115</v>
      </c>
      <c r="AP26" s="14">
        <v>0.307</v>
      </c>
      <c r="AQ26" s="14">
        <v>2.4899999999999999E-2</v>
      </c>
      <c r="AR26" s="14">
        <v>11.926</v>
      </c>
      <c r="AS26" s="14">
        <v>1.5711999999999999</v>
      </c>
      <c r="AT26" s="14">
        <v>0.2016</v>
      </c>
      <c r="AU26" s="14">
        <v>2.6599999999999999E-2</v>
      </c>
      <c r="AV26" s="14">
        <v>36.271000000000001</v>
      </c>
      <c r="AW26" s="14">
        <v>2.1381999999999999</v>
      </c>
      <c r="AX26" s="14">
        <v>0.44330000000000003</v>
      </c>
      <c r="AY26" s="14">
        <v>2.6100000000000002E-2</v>
      </c>
      <c r="AZ26" s="14">
        <v>0.1816606690657071</v>
      </c>
      <c r="BA26" s="14">
        <v>2.1989087301587302</v>
      </c>
      <c r="BB26" s="14">
        <v>0.37478678864940301</v>
      </c>
      <c r="BC26" s="15"/>
    </row>
    <row r="27" spans="2:72" ht="13.5" customHeight="1" x14ac:dyDescent="0.2">
      <c r="B27" s="12">
        <v>168</v>
      </c>
      <c r="C27" s="12">
        <v>9.2040000000000006</v>
      </c>
      <c r="D27" s="12">
        <v>168.3835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28.7</v>
      </c>
      <c r="Q27" s="12">
        <v>1.42</v>
      </c>
      <c r="R27" s="12">
        <v>2.5099999999999998</v>
      </c>
      <c r="S27" s="12">
        <v>43.96</v>
      </c>
      <c r="T27" s="12">
        <v>89.6</v>
      </c>
      <c r="U27" s="12">
        <v>2</v>
      </c>
      <c r="V27" s="12">
        <v>0</v>
      </c>
      <c r="W27" s="12">
        <v>1</v>
      </c>
      <c r="X27" s="12">
        <v>1</v>
      </c>
      <c r="Y27" s="12">
        <v>1</v>
      </c>
      <c r="Z27" s="12">
        <v>2</v>
      </c>
      <c r="AA27" s="12">
        <v>135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5.2558999999999996</v>
      </c>
      <c r="AK27" s="12">
        <v>0.24</v>
      </c>
      <c r="AL27" s="14">
        <v>0.16850000000000001</v>
      </c>
      <c r="AM27" s="14">
        <v>7.7000000000000002E-3</v>
      </c>
      <c r="AN27" s="14">
        <v>3.4811999999999999</v>
      </c>
      <c r="AO27" s="14">
        <v>0.16520000000000001</v>
      </c>
      <c r="AP27" s="14">
        <v>0.2792</v>
      </c>
      <c r="AQ27" s="14">
        <v>1.32E-2</v>
      </c>
      <c r="AR27" s="14">
        <v>10.256</v>
      </c>
      <c r="AS27" s="14">
        <v>0.35539999999999999</v>
      </c>
      <c r="AT27" s="14">
        <v>0.1736</v>
      </c>
      <c r="AU27" s="14">
        <v>6.0000000000000001E-3</v>
      </c>
      <c r="AV27" s="14">
        <v>34.220199999999998</v>
      </c>
      <c r="AW27" s="14">
        <v>1.4101999999999999</v>
      </c>
      <c r="AX27" s="14">
        <v>0.41909999999999997</v>
      </c>
      <c r="AY27" s="14">
        <v>1.7299999999999999E-2</v>
      </c>
      <c r="AZ27" s="14">
        <v>0.20034369182299869</v>
      </c>
      <c r="BA27" s="14">
        <v>2.4141705069124422</v>
      </c>
      <c r="BB27" s="14">
        <v>0.41420617513075747</v>
      </c>
      <c r="BC27" s="15"/>
      <c r="BD27" s="28"/>
    </row>
    <row r="28" spans="2:72" ht="13.5" customHeight="1" x14ac:dyDescent="0.2">
      <c r="B28" s="12">
        <v>168</v>
      </c>
      <c r="C28" s="12">
        <v>9.1969999999999992</v>
      </c>
      <c r="D28" s="12">
        <v>168.38320999999999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28.7</v>
      </c>
      <c r="Q28" s="12">
        <v>1.42</v>
      </c>
      <c r="R28" s="12">
        <v>2.5099999999999998</v>
      </c>
      <c r="S28" s="12">
        <v>44.04</v>
      </c>
      <c r="T28" s="12">
        <v>89.54</v>
      </c>
      <c r="U28" s="12">
        <v>2</v>
      </c>
      <c r="V28" s="12">
        <v>0</v>
      </c>
      <c r="W28" s="12">
        <v>1</v>
      </c>
      <c r="X28" s="12">
        <v>1</v>
      </c>
      <c r="Y28" s="12">
        <v>1</v>
      </c>
      <c r="Z28" s="12">
        <v>2</v>
      </c>
      <c r="AA28" s="12">
        <v>135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6.5134999999999996</v>
      </c>
      <c r="AK28" s="12">
        <v>1.0379</v>
      </c>
      <c r="AL28" s="14">
        <v>0.2092</v>
      </c>
      <c r="AM28" s="14">
        <v>3.3300000000000003E-2</v>
      </c>
      <c r="AN28" s="14">
        <v>3.8818999999999999</v>
      </c>
      <c r="AO28" s="14">
        <v>0.26100000000000001</v>
      </c>
      <c r="AP28" s="14">
        <v>0.31180000000000002</v>
      </c>
      <c r="AQ28" s="14">
        <v>2.1000000000000001E-2</v>
      </c>
      <c r="AR28" s="14">
        <v>12.3385</v>
      </c>
      <c r="AS28" s="14">
        <v>1.6216999999999999</v>
      </c>
      <c r="AT28" s="14">
        <v>0.2092</v>
      </c>
      <c r="AU28" s="14">
        <v>2.75E-2</v>
      </c>
      <c r="AV28" s="14">
        <v>34.509300000000003</v>
      </c>
      <c r="AW28" s="14">
        <v>0.53869999999999996</v>
      </c>
      <c r="AX28" s="14">
        <v>0.42330000000000001</v>
      </c>
      <c r="AY28" s="14">
        <v>6.6E-3</v>
      </c>
      <c r="AZ28" s="14">
        <v>0.15168004353149228</v>
      </c>
      <c r="BA28" s="14">
        <v>2.0234225621414916</v>
      </c>
      <c r="BB28" s="14">
        <v>0.33849802371541499</v>
      </c>
      <c r="BC28" s="15"/>
      <c r="BD28" s="28"/>
    </row>
    <row r="29" spans="2:72" ht="13.5" customHeight="1" x14ac:dyDescent="0.2">
      <c r="B29" s="12">
        <v>168</v>
      </c>
      <c r="C29" s="12">
        <v>9.1880000000000006</v>
      </c>
      <c r="D29" s="12">
        <v>168.38283000000001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28.7</v>
      </c>
      <c r="Q29" s="12">
        <v>1.42</v>
      </c>
      <c r="R29" s="12">
        <v>2.5099999999999998</v>
      </c>
      <c r="S29" s="12">
        <v>44.16</v>
      </c>
      <c r="T29" s="12">
        <v>89.47</v>
      </c>
      <c r="U29" s="12">
        <v>2</v>
      </c>
      <c r="V29" s="12">
        <v>0</v>
      </c>
      <c r="W29" s="12">
        <v>1</v>
      </c>
      <c r="X29" s="12">
        <v>1</v>
      </c>
      <c r="Y29" s="12">
        <v>1</v>
      </c>
      <c r="Z29" s="12">
        <v>2</v>
      </c>
      <c r="AA29" s="12">
        <v>135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5.8318000000000003</v>
      </c>
      <c r="AK29" s="12">
        <v>2.2700000000000001E-2</v>
      </c>
      <c r="AL29" s="14">
        <v>0.18770000000000001</v>
      </c>
      <c r="AM29" s="14">
        <v>6.9999999999999999E-4</v>
      </c>
      <c r="AN29" s="14">
        <v>3.7191000000000001</v>
      </c>
      <c r="AO29" s="14">
        <v>3.5999999999999999E-3</v>
      </c>
      <c r="AP29" s="14">
        <v>0.2994</v>
      </c>
      <c r="AQ29" s="14">
        <v>2.9999999999999997E-4</v>
      </c>
      <c r="AR29" s="14">
        <v>10.892899999999999</v>
      </c>
      <c r="AS29" s="14">
        <v>0.17249999999999999</v>
      </c>
      <c r="AT29" s="14">
        <v>0.18509999999999999</v>
      </c>
      <c r="AU29" s="14">
        <v>2.8999999999999998E-3</v>
      </c>
      <c r="AV29" s="14">
        <v>33.847799999999999</v>
      </c>
      <c r="AW29" s="14">
        <v>0.23499999999999999</v>
      </c>
      <c r="AX29" s="14">
        <v>0.41610000000000003</v>
      </c>
      <c r="AY29" s="14">
        <v>2.8999999999999998E-3</v>
      </c>
      <c r="AZ29" s="14">
        <v>0.16310272536687634</v>
      </c>
      <c r="BA29" s="14">
        <v>2.2479740680713132</v>
      </c>
      <c r="BB29" s="14">
        <v>0.38423153692614781</v>
      </c>
      <c r="BC29" s="15"/>
      <c r="BD29" s="28"/>
    </row>
    <row r="30" spans="2:72" ht="13.5" customHeight="1" x14ac:dyDescent="0.2">
      <c r="B30" s="12">
        <v>168</v>
      </c>
      <c r="C30" s="12">
        <v>9.18</v>
      </c>
      <c r="D30" s="12">
        <v>168.38249999999999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28.7</v>
      </c>
      <c r="Q30" s="12">
        <v>1.42</v>
      </c>
      <c r="R30" s="12">
        <v>2.5099999999999998</v>
      </c>
      <c r="S30" s="12">
        <v>44.26</v>
      </c>
      <c r="T30" s="12">
        <v>89.41</v>
      </c>
      <c r="U30" s="12">
        <v>2</v>
      </c>
      <c r="V30" s="12">
        <v>0</v>
      </c>
      <c r="W30" s="12">
        <v>1</v>
      </c>
      <c r="X30" s="12">
        <v>1</v>
      </c>
      <c r="Y30" s="12">
        <v>1</v>
      </c>
      <c r="Z30" s="12">
        <v>2</v>
      </c>
      <c r="AA30" s="12">
        <v>135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3.9716</v>
      </c>
      <c r="AK30" s="12">
        <v>8.0100000000000005E-2</v>
      </c>
      <c r="AL30" s="14">
        <v>0.128</v>
      </c>
      <c r="AM30" s="14">
        <v>2.5999999999999999E-3</v>
      </c>
      <c r="AN30" s="14">
        <v>3.2743000000000002</v>
      </c>
      <c r="AO30" s="14">
        <v>9.06E-2</v>
      </c>
      <c r="AP30" s="14">
        <v>0.2641</v>
      </c>
      <c r="AQ30" s="14">
        <v>7.3000000000000001E-3</v>
      </c>
      <c r="AR30" s="14">
        <v>7.6973000000000003</v>
      </c>
      <c r="AS30" s="14">
        <v>0.2356</v>
      </c>
      <c r="AT30" s="14">
        <v>0.13100000000000001</v>
      </c>
      <c r="AU30" s="14">
        <v>4.0000000000000001E-3</v>
      </c>
      <c r="AV30" s="14">
        <v>35.8842</v>
      </c>
      <c r="AW30" s="14">
        <v>4.99E-2</v>
      </c>
      <c r="AX30" s="14">
        <v>0.44209999999999999</v>
      </c>
      <c r="AY30" s="14">
        <v>5.9999999999999995E-4</v>
      </c>
      <c r="AZ30" s="14">
        <v>0.25205324270744833</v>
      </c>
      <c r="BA30" s="14">
        <v>3.3748091603053432</v>
      </c>
      <c r="BB30" s="14">
        <v>0.54283720118652945</v>
      </c>
      <c r="BC30" s="15"/>
      <c r="BD30" s="28"/>
      <c r="BF30" s="29" t="s">
        <v>175</v>
      </c>
    </row>
    <row r="31" spans="2:72" ht="13.5" customHeight="1" x14ac:dyDescent="0.2">
      <c r="B31" s="12">
        <v>168</v>
      </c>
      <c r="C31" s="12">
        <v>9.1720000000000006</v>
      </c>
      <c r="D31" s="12">
        <v>168.38217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28.7</v>
      </c>
      <c r="Q31" s="12">
        <v>1.42</v>
      </c>
      <c r="R31" s="12">
        <v>2.5099999999999998</v>
      </c>
      <c r="S31" s="12">
        <v>44.36</v>
      </c>
      <c r="T31" s="12">
        <v>89.34</v>
      </c>
      <c r="U31" s="12">
        <v>2</v>
      </c>
      <c r="V31" s="12">
        <v>0</v>
      </c>
      <c r="W31" s="12">
        <v>1</v>
      </c>
      <c r="X31" s="12">
        <v>1</v>
      </c>
      <c r="Y31" s="12">
        <v>1</v>
      </c>
      <c r="Z31" s="12">
        <v>2</v>
      </c>
      <c r="AA31" s="12">
        <v>135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5.4892000000000003</v>
      </c>
      <c r="AK31" s="12">
        <v>7.7499999999999999E-2</v>
      </c>
      <c r="AL31" s="14">
        <v>0.17730000000000001</v>
      </c>
      <c r="AM31" s="14">
        <v>2.5000000000000001E-3</v>
      </c>
      <c r="AN31" s="14">
        <v>3.51</v>
      </c>
      <c r="AO31" s="14">
        <v>0.25840000000000002</v>
      </c>
      <c r="AP31" s="14">
        <v>0.28360000000000002</v>
      </c>
      <c r="AQ31" s="14">
        <v>2.0899999999999998E-2</v>
      </c>
      <c r="AR31" s="14">
        <v>10.4115</v>
      </c>
      <c r="AS31" s="14">
        <v>0.22040000000000001</v>
      </c>
      <c r="AT31" s="14">
        <v>0.17749999999999999</v>
      </c>
      <c r="AU31" s="14">
        <v>3.8E-3</v>
      </c>
      <c r="AV31" s="14">
        <v>34.744300000000003</v>
      </c>
      <c r="AW31" s="14">
        <v>2.5958000000000001</v>
      </c>
      <c r="AX31" s="14">
        <v>0.4289</v>
      </c>
      <c r="AY31" s="14">
        <v>3.2000000000000001E-2</v>
      </c>
      <c r="AZ31" s="14">
        <v>0.20392982456140349</v>
      </c>
      <c r="BA31" s="14">
        <v>2.4163380281690143</v>
      </c>
      <c r="BB31" s="14">
        <v>0.4145778364116095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168</v>
      </c>
      <c r="C32" s="12">
        <v>9.1639999999999997</v>
      </c>
      <c r="D32" s="12">
        <v>168.38183000000001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28.7</v>
      </c>
      <c r="Q32" s="12">
        <v>1.42</v>
      </c>
      <c r="R32" s="12">
        <v>2.5099999999999998</v>
      </c>
      <c r="S32" s="12">
        <v>44.46</v>
      </c>
      <c r="T32" s="12">
        <v>89.28</v>
      </c>
      <c r="U32" s="12">
        <v>2</v>
      </c>
      <c r="V32" s="12">
        <v>0</v>
      </c>
      <c r="W32" s="12">
        <v>1</v>
      </c>
      <c r="X32" s="12">
        <v>1</v>
      </c>
      <c r="Y32" s="12">
        <v>1</v>
      </c>
      <c r="Z32" s="12">
        <v>2</v>
      </c>
      <c r="AA32" s="12">
        <v>135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6.1170999999999998</v>
      </c>
      <c r="AK32" s="12">
        <v>0.28339999999999999</v>
      </c>
      <c r="AL32" s="14">
        <v>0.19789999999999999</v>
      </c>
      <c r="AM32" s="14">
        <v>9.1999999999999998E-3</v>
      </c>
      <c r="AN32" s="14">
        <v>3.6393</v>
      </c>
      <c r="AO32" s="14">
        <v>8.6199999999999999E-2</v>
      </c>
      <c r="AP32" s="14">
        <v>0.29459999999999997</v>
      </c>
      <c r="AQ32" s="14">
        <v>7.0000000000000001E-3</v>
      </c>
      <c r="AR32" s="14">
        <v>11.5916</v>
      </c>
      <c r="AS32" s="14">
        <v>0.54759999999999998</v>
      </c>
      <c r="AT32" s="14">
        <v>0.19800000000000001</v>
      </c>
      <c r="AU32" s="14">
        <v>9.4000000000000004E-3</v>
      </c>
      <c r="AV32" s="14">
        <v>33.419400000000003</v>
      </c>
      <c r="AW32" s="14">
        <v>1.5412999999999999</v>
      </c>
      <c r="AX32" s="14">
        <v>0.4133</v>
      </c>
      <c r="AY32" s="14">
        <v>1.9099999999999999E-2</v>
      </c>
      <c r="AZ32" s="14">
        <v>0.16767905071337763</v>
      </c>
      <c r="BA32" s="14">
        <v>2.0873737373737371</v>
      </c>
      <c r="BB32" s="14">
        <v>0.35220022902012105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168</v>
      </c>
      <c r="C33" s="12">
        <v>9.1560000000000006</v>
      </c>
      <c r="D33" s="12">
        <v>168.38149999999999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28.7</v>
      </c>
      <c r="Q33" s="12">
        <v>1.42</v>
      </c>
      <c r="R33" s="12">
        <v>2.5099999999999998</v>
      </c>
      <c r="S33" s="12">
        <v>44.56</v>
      </c>
      <c r="T33" s="12">
        <v>89.21</v>
      </c>
      <c r="U33" s="12">
        <v>2</v>
      </c>
      <c r="V33" s="12">
        <v>0</v>
      </c>
      <c r="W33" s="12">
        <v>1</v>
      </c>
      <c r="X33" s="12">
        <v>1</v>
      </c>
      <c r="Y33" s="12">
        <v>1</v>
      </c>
      <c r="Z33" s="12">
        <v>2</v>
      </c>
      <c r="AA33" s="12">
        <v>135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5.2285000000000004</v>
      </c>
      <c r="AK33" s="12">
        <v>6.8699999999999997E-2</v>
      </c>
      <c r="AL33" s="14">
        <v>0.1694</v>
      </c>
      <c r="AM33" s="14">
        <v>2.2000000000000001E-3</v>
      </c>
      <c r="AN33" s="14">
        <v>3.4982000000000002</v>
      </c>
      <c r="AO33" s="14">
        <v>0.16639999999999999</v>
      </c>
      <c r="AP33" s="14">
        <v>0.28370000000000001</v>
      </c>
      <c r="AQ33" s="14">
        <v>1.35E-2</v>
      </c>
      <c r="AR33" s="14">
        <v>9.91</v>
      </c>
      <c r="AS33" s="14">
        <v>0.105</v>
      </c>
      <c r="AT33" s="14">
        <v>0.16950000000000001</v>
      </c>
      <c r="AU33" s="14">
        <v>1.8E-3</v>
      </c>
      <c r="AV33" s="14">
        <v>34.729799999999997</v>
      </c>
      <c r="AW33" s="14">
        <v>1.6245000000000001</v>
      </c>
      <c r="AX33" s="14">
        <v>0.4304</v>
      </c>
      <c r="AY33" s="14">
        <v>2.01E-2</v>
      </c>
      <c r="AZ33" s="14">
        <v>0.2054334126872987</v>
      </c>
      <c r="BA33" s="14">
        <v>2.5392330383480823</v>
      </c>
      <c r="BB33" s="14">
        <v>0.43490581763627273</v>
      </c>
      <c r="BC33" s="15"/>
      <c r="BD33" s="28"/>
    </row>
    <row r="34" spans="2:64" ht="13.5" customHeight="1" x14ac:dyDescent="0.2">
      <c r="B34" s="12">
        <v>168</v>
      </c>
      <c r="C34" s="12">
        <v>9.2319999999999993</v>
      </c>
      <c r="D34" s="12">
        <v>168.38467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28.7</v>
      </c>
      <c r="Q34" s="12">
        <v>1.42</v>
      </c>
      <c r="R34" s="12">
        <v>2.5099999999999998</v>
      </c>
      <c r="S34" s="12">
        <v>43.6</v>
      </c>
      <c r="T34" s="12">
        <v>89.83</v>
      </c>
      <c r="U34" s="12">
        <v>2</v>
      </c>
      <c r="V34" s="12">
        <v>0</v>
      </c>
      <c r="W34" s="12">
        <v>1</v>
      </c>
      <c r="X34" s="12">
        <v>1</v>
      </c>
      <c r="Y34" s="12">
        <v>1</v>
      </c>
      <c r="Z34" s="12">
        <v>2</v>
      </c>
      <c r="AA34" s="12">
        <v>135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7.0347</v>
      </c>
      <c r="AK34" s="12">
        <v>0.753</v>
      </c>
      <c r="AL34" s="14">
        <v>0.22420000000000001</v>
      </c>
      <c r="AM34" s="14">
        <v>2.4E-2</v>
      </c>
      <c r="AN34" s="14">
        <v>3.9906999999999999</v>
      </c>
      <c r="AO34" s="14">
        <v>0.158</v>
      </c>
      <c r="AP34" s="14">
        <v>0.318</v>
      </c>
      <c r="AQ34" s="14">
        <v>1.26E-2</v>
      </c>
      <c r="AR34" s="14">
        <v>13.3117</v>
      </c>
      <c r="AS34" s="14">
        <v>1.4540999999999999</v>
      </c>
      <c r="AT34" s="14">
        <v>0.224</v>
      </c>
      <c r="AU34" s="14">
        <v>2.4500000000000001E-2</v>
      </c>
      <c r="AV34" s="14">
        <v>34.372</v>
      </c>
      <c r="AW34" s="14">
        <v>0.16020000000000001</v>
      </c>
      <c r="AX34" s="14">
        <v>0.41810000000000003</v>
      </c>
      <c r="AY34" s="14">
        <v>1.9E-3</v>
      </c>
      <c r="AZ34" s="14">
        <v>0.13598695829371013</v>
      </c>
      <c r="BA34" s="14">
        <v>1.8665178571428571</v>
      </c>
      <c r="BB34" s="14">
        <v>0.30228936302756582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168</v>
      </c>
      <c r="C35" s="12">
        <v>9.24</v>
      </c>
      <c r="D35" s="12">
        <v>168.38499999999999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28.7</v>
      </c>
      <c r="Q35" s="12">
        <v>1.42</v>
      </c>
      <c r="R35" s="12">
        <v>2.5099999999999998</v>
      </c>
      <c r="S35" s="12">
        <v>43.5</v>
      </c>
      <c r="T35" s="12">
        <v>89.89</v>
      </c>
      <c r="U35" s="12">
        <v>2</v>
      </c>
      <c r="V35" s="12">
        <v>0</v>
      </c>
      <c r="W35" s="12">
        <v>1</v>
      </c>
      <c r="X35" s="12">
        <v>1</v>
      </c>
      <c r="Y35" s="12">
        <v>1</v>
      </c>
      <c r="Z35" s="12">
        <v>2</v>
      </c>
      <c r="AA35" s="12">
        <v>135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5.8472999999999997</v>
      </c>
      <c r="AK35" s="12">
        <v>4.0800000000000003E-2</v>
      </c>
      <c r="AL35" s="14">
        <v>0.18609999999999999</v>
      </c>
      <c r="AM35" s="14">
        <v>1.2999999999999999E-3</v>
      </c>
      <c r="AN35" s="14">
        <v>3.4773999999999998</v>
      </c>
      <c r="AO35" s="14">
        <v>3.3999999999999998E-3</v>
      </c>
      <c r="AP35" s="14">
        <v>0.27660000000000001</v>
      </c>
      <c r="AQ35" s="14">
        <v>2.9999999999999997E-4</v>
      </c>
      <c r="AR35" s="14">
        <v>11.0901</v>
      </c>
      <c r="AS35" s="14">
        <v>2.9100000000000001E-2</v>
      </c>
      <c r="AT35" s="14">
        <v>0.18629999999999999</v>
      </c>
      <c r="AU35" s="14">
        <v>5.0000000000000001E-4</v>
      </c>
      <c r="AV35" s="14">
        <v>32.603999999999999</v>
      </c>
      <c r="AW35" s="14">
        <v>1.04E-2</v>
      </c>
      <c r="AX35" s="14">
        <v>0.39579999999999999</v>
      </c>
      <c r="AY35" s="14">
        <v>1E-4</v>
      </c>
      <c r="AZ35" s="14">
        <v>0.17727543129089823</v>
      </c>
      <c r="BA35" s="14">
        <v>2.1245303274288783</v>
      </c>
      <c r="BB35" s="14">
        <v>0.35990379659852262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168</v>
      </c>
      <c r="C36" s="12">
        <v>9.2490000000000006</v>
      </c>
      <c r="D36" s="12">
        <v>168.38538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28.7</v>
      </c>
      <c r="Q36" s="12">
        <v>1.42</v>
      </c>
      <c r="R36" s="12">
        <v>2.5099999999999998</v>
      </c>
      <c r="S36" s="12">
        <v>43.39</v>
      </c>
      <c r="T36" s="12">
        <v>89.97</v>
      </c>
      <c r="U36" s="12">
        <v>2</v>
      </c>
      <c r="V36" s="12">
        <v>0</v>
      </c>
      <c r="W36" s="12">
        <v>1</v>
      </c>
      <c r="X36" s="12">
        <v>1</v>
      </c>
      <c r="Y36" s="12">
        <v>1</v>
      </c>
      <c r="Z36" s="12">
        <v>2</v>
      </c>
      <c r="AA36" s="12">
        <v>135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4.9885000000000002</v>
      </c>
      <c r="AK36" s="12">
        <v>0.30740000000000001</v>
      </c>
      <c r="AL36" s="14">
        <v>0.15840000000000001</v>
      </c>
      <c r="AM36" s="14">
        <v>9.7999999999999997E-3</v>
      </c>
      <c r="AN36" s="14">
        <v>3.4929999999999999</v>
      </c>
      <c r="AO36" s="14">
        <v>6.4399999999999999E-2</v>
      </c>
      <c r="AP36" s="14">
        <v>0.2772</v>
      </c>
      <c r="AQ36" s="14">
        <v>5.1000000000000004E-3</v>
      </c>
      <c r="AR36" s="14">
        <v>9.8894000000000002</v>
      </c>
      <c r="AS36" s="14">
        <v>0.3044</v>
      </c>
      <c r="AT36" s="14">
        <v>0.1658</v>
      </c>
      <c r="AU36" s="14">
        <v>5.1000000000000004E-3</v>
      </c>
      <c r="AV36" s="14">
        <v>35.152000000000001</v>
      </c>
      <c r="AW36" s="14">
        <v>0.18720000000000001</v>
      </c>
      <c r="AX36" s="14">
        <v>0.42580000000000001</v>
      </c>
      <c r="AY36" s="14">
        <v>2.3E-3</v>
      </c>
      <c r="AZ36" s="14">
        <v>0.21137980085348507</v>
      </c>
      <c r="BA36" s="14">
        <v>2.5681544028950545</v>
      </c>
      <c r="BB36" s="14">
        <v>0.43948613928329955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168</v>
      </c>
      <c r="C37" s="12">
        <v>9.2560000000000002</v>
      </c>
      <c r="D37" s="12">
        <v>168.38567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28.7</v>
      </c>
      <c r="Q37" s="12">
        <v>1.42</v>
      </c>
      <c r="R37" s="12">
        <v>2.5099999999999998</v>
      </c>
      <c r="S37" s="12">
        <v>43.3</v>
      </c>
      <c r="T37" s="12">
        <v>90.02</v>
      </c>
      <c r="U37" s="12">
        <v>2</v>
      </c>
      <c r="V37" s="12">
        <v>0</v>
      </c>
      <c r="W37" s="12">
        <v>1</v>
      </c>
      <c r="X37" s="12">
        <v>1</v>
      </c>
      <c r="Y37" s="12">
        <v>1</v>
      </c>
      <c r="Z37" s="12">
        <v>2</v>
      </c>
      <c r="AA37" s="12">
        <v>135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6.0457999999999998</v>
      </c>
      <c r="AK37" s="12">
        <v>0.65359999999999996</v>
      </c>
      <c r="AL37" s="14">
        <v>0.19170000000000001</v>
      </c>
      <c r="AM37" s="14">
        <v>2.07E-2</v>
      </c>
      <c r="AN37" s="14">
        <v>3.6345000000000001</v>
      </c>
      <c r="AO37" s="14">
        <v>0.26140000000000002</v>
      </c>
      <c r="AP37" s="14">
        <v>0.28799999999999998</v>
      </c>
      <c r="AQ37" s="14">
        <v>2.07E-2</v>
      </c>
      <c r="AR37" s="14">
        <v>11.77</v>
      </c>
      <c r="AS37" s="14">
        <v>0.99409999999999998</v>
      </c>
      <c r="AT37" s="14">
        <v>0.1971</v>
      </c>
      <c r="AU37" s="14">
        <v>1.66E-2</v>
      </c>
      <c r="AV37" s="14">
        <v>34.099499999999999</v>
      </c>
      <c r="AW37" s="14">
        <v>2.1008</v>
      </c>
      <c r="AX37" s="14">
        <v>0.41239999999999999</v>
      </c>
      <c r="AY37" s="14">
        <v>2.5399999999999999E-2</v>
      </c>
      <c r="AZ37" s="14">
        <v>0.17761279268989152</v>
      </c>
      <c r="BA37" s="14">
        <v>2.0923389142567226</v>
      </c>
      <c r="BB37" s="14">
        <v>0.35324036095159972</v>
      </c>
      <c r="BC37" s="15"/>
      <c r="BD37" s="28"/>
      <c r="BG37" s="30">
        <v>2</v>
      </c>
    </row>
    <row r="38" spans="2:64" ht="13.5" customHeight="1" x14ac:dyDescent="0.2">
      <c r="B38" s="12">
        <v>168</v>
      </c>
      <c r="C38" s="12">
        <v>9.2650000000000006</v>
      </c>
      <c r="D38" s="12">
        <v>168.38604000000001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28.7</v>
      </c>
      <c r="Q38" s="12">
        <v>1.42</v>
      </c>
      <c r="R38" s="12">
        <v>2.5099999999999998</v>
      </c>
      <c r="S38" s="12">
        <v>43.19</v>
      </c>
      <c r="T38" s="12">
        <v>90.1</v>
      </c>
      <c r="U38" s="12">
        <v>2</v>
      </c>
      <c r="V38" s="12">
        <v>0</v>
      </c>
      <c r="W38" s="12">
        <v>1</v>
      </c>
      <c r="X38" s="12">
        <v>1</v>
      </c>
      <c r="Y38" s="12">
        <v>1</v>
      </c>
      <c r="Z38" s="12">
        <v>2</v>
      </c>
      <c r="AA38" s="12">
        <v>135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4.7384000000000004</v>
      </c>
      <c r="AK38" s="12">
        <v>0.18509999999999999</v>
      </c>
      <c r="AL38" s="14">
        <v>0.15</v>
      </c>
      <c r="AM38" s="14">
        <v>5.8999999999999999E-3</v>
      </c>
      <c r="AN38" s="14">
        <v>3.3521000000000001</v>
      </c>
      <c r="AO38" s="14">
        <v>6.0600000000000001E-2</v>
      </c>
      <c r="AP38" s="14">
        <v>0.2651</v>
      </c>
      <c r="AQ38" s="14">
        <v>4.7999999999999996E-3</v>
      </c>
      <c r="AR38" s="14">
        <v>9.1166</v>
      </c>
      <c r="AS38" s="14">
        <v>8.4000000000000005E-2</v>
      </c>
      <c r="AT38" s="14">
        <v>0.15240000000000001</v>
      </c>
      <c r="AU38" s="14">
        <v>1.4E-3</v>
      </c>
      <c r="AV38" s="14">
        <v>33.648200000000003</v>
      </c>
      <c r="AW38" s="14">
        <v>0.53459999999999996</v>
      </c>
      <c r="AX38" s="14">
        <v>0.40600000000000003</v>
      </c>
      <c r="AY38" s="14">
        <v>6.4999999999999997E-3</v>
      </c>
      <c r="AZ38" s="14">
        <v>0.20995380718223813</v>
      </c>
      <c r="BA38" s="14">
        <v>2.6640419947506562</v>
      </c>
      <c r="BB38" s="14">
        <v>0.45415472779369637</v>
      </c>
      <c r="BC38" s="15"/>
      <c r="BD38" s="28"/>
      <c r="BG38" s="30">
        <v>3</v>
      </c>
      <c r="BH38" s="34"/>
    </row>
    <row r="39" spans="2:64" ht="13.5" customHeight="1" x14ac:dyDescent="0.2">
      <c r="B39" s="12">
        <v>168</v>
      </c>
      <c r="C39" s="12">
        <v>9.2759999999999998</v>
      </c>
      <c r="D39" s="12">
        <v>168.38650000000001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28.7</v>
      </c>
      <c r="Q39" s="12">
        <v>1.42</v>
      </c>
      <c r="R39" s="12">
        <v>2.5099999999999998</v>
      </c>
      <c r="S39" s="12">
        <v>43.05</v>
      </c>
      <c r="T39" s="12">
        <v>90.19</v>
      </c>
      <c r="U39" s="12">
        <v>2</v>
      </c>
      <c r="V39" s="12">
        <v>0</v>
      </c>
      <c r="W39" s="12">
        <v>1</v>
      </c>
      <c r="X39" s="12">
        <v>1</v>
      </c>
      <c r="Y39" s="12">
        <v>1</v>
      </c>
      <c r="Z39" s="12">
        <v>2</v>
      </c>
      <c r="AA39" s="12">
        <v>135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5.5102000000000002</v>
      </c>
      <c r="AK39" s="12">
        <v>0.51580000000000004</v>
      </c>
      <c r="AL39" s="14">
        <v>0.17399999999999999</v>
      </c>
      <c r="AM39" s="14">
        <v>1.6299999999999999E-2</v>
      </c>
      <c r="AN39" s="14">
        <v>3.5226999999999999</v>
      </c>
      <c r="AO39" s="14">
        <v>0.16059999999999999</v>
      </c>
      <c r="AP39" s="14">
        <v>0.27789999999999998</v>
      </c>
      <c r="AQ39" s="14">
        <v>1.2699999999999999E-2</v>
      </c>
      <c r="AR39" s="14">
        <v>10.567500000000001</v>
      </c>
      <c r="AS39" s="14">
        <v>0.68210000000000004</v>
      </c>
      <c r="AT39" s="14">
        <v>0.1762</v>
      </c>
      <c r="AU39" s="14">
        <v>1.14E-2</v>
      </c>
      <c r="AV39" s="14">
        <v>33.681399999999996</v>
      </c>
      <c r="AW39" s="14">
        <v>1.3624000000000001</v>
      </c>
      <c r="AX39" s="14">
        <v>0.40529999999999999</v>
      </c>
      <c r="AY39" s="14">
        <v>1.6400000000000001E-2</v>
      </c>
      <c r="AZ39" s="14">
        <v>0.18647540983606559</v>
      </c>
      <c r="BA39" s="14">
        <v>2.3002270147559591</v>
      </c>
      <c r="BB39" s="14">
        <v>0.39398108340498711</v>
      </c>
      <c r="BC39" s="15"/>
      <c r="BD39" s="28"/>
    </row>
    <row r="40" spans="2:64" ht="13.5" customHeight="1" x14ac:dyDescent="0.2">
      <c r="B40" s="12">
        <v>168</v>
      </c>
      <c r="C40" s="12">
        <v>9.2840000000000007</v>
      </c>
      <c r="D40" s="12">
        <v>168.38683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28.7</v>
      </c>
      <c r="Q40" s="12">
        <v>1.42</v>
      </c>
      <c r="R40" s="12">
        <v>2.5099999999999998</v>
      </c>
      <c r="S40" s="12">
        <v>42.95</v>
      </c>
      <c r="T40" s="12">
        <v>90.25</v>
      </c>
      <c r="U40" s="12">
        <v>2</v>
      </c>
      <c r="V40" s="12">
        <v>0</v>
      </c>
      <c r="W40" s="12">
        <v>1</v>
      </c>
      <c r="X40" s="12">
        <v>1</v>
      </c>
      <c r="Y40" s="12">
        <v>1</v>
      </c>
      <c r="Z40" s="12">
        <v>2</v>
      </c>
      <c r="AA40" s="12">
        <v>135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5.8418999999999999</v>
      </c>
      <c r="AK40" s="12">
        <v>0.82079999999999997</v>
      </c>
      <c r="AL40" s="14">
        <v>0.1842</v>
      </c>
      <c r="AM40" s="14">
        <v>2.5899999999999999E-2</v>
      </c>
      <c r="AN40" s="14">
        <v>3.5188999999999999</v>
      </c>
      <c r="AO40" s="14">
        <v>0.20699999999999999</v>
      </c>
      <c r="AP40" s="14">
        <v>0.27700000000000002</v>
      </c>
      <c r="AQ40" s="14">
        <v>1.6299999999999999E-2</v>
      </c>
      <c r="AR40" s="14">
        <v>11.6797</v>
      </c>
      <c r="AS40" s="14">
        <v>1.29</v>
      </c>
      <c r="AT40" s="14">
        <v>0.19439999999999999</v>
      </c>
      <c r="AU40" s="14">
        <v>2.1499999999999998E-2</v>
      </c>
      <c r="AV40" s="14">
        <v>32.1464</v>
      </c>
      <c r="AW40" s="14">
        <v>0.87570000000000003</v>
      </c>
      <c r="AX40" s="14">
        <v>0.3861</v>
      </c>
      <c r="AY40" s="14">
        <v>1.0500000000000001E-2</v>
      </c>
      <c r="AZ40" s="14">
        <v>0.16453023676670181</v>
      </c>
      <c r="BA40" s="14">
        <v>1.9861111111111112</v>
      </c>
      <c r="BB40" s="14">
        <v>0.33023255813953489</v>
      </c>
      <c r="BC40" s="15"/>
      <c r="BD40" s="28"/>
    </row>
    <row r="41" spans="2:64" ht="13.5" customHeight="1" x14ac:dyDescent="0.2">
      <c r="B41" s="12">
        <v>168</v>
      </c>
      <c r="C41" s="12">
        <v>9.2940000000000005</v>
      </c>
      <c r="D41" s="12">
        <v>168.38724999999999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28.7</v>
      </c>
      <c r="Q41" s="12">
        <v>1.42</v>
      </c>
      <c r="R41" s="12">
        <v>2.5099999999999998</v>
      </c>
      <c r="S41" s="12">
        <v>42.82</v>
      </c>
      <c r="T41" s="12">
        <v>90.34</v>
      </c>
      <c r="U41" s="12">
        <v>2</v>
      </c>
      <c r="V41" s="12">
        <v>0</v>
      </c>
      <c r="W41" s="12">
        <v>1</v>
      </c>
      <c r="X41" s="12">
        <v>1</v>
      </c>
      <c r="Y41" s="12">
        <v>1</v>
      </c>
      <c r="Z41" s="12">
        <v>2</v>
      </c>
      <c r="AA41" s="12">
        <v>135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6.2321999999999997</v>
      </c>
      <c r="AK41" s="12">
        <v>0.154</v>
      </c>
      <c r="AL41" s="14">
        <v>0.19600000000000001</v>
      </c>
      <c r="AM41" s="14">
        <v>4.7999999999999996E-3</v>
      </c>
      <c r="AN41" s="14">
        <v>3.7121</v>
      </c>
      <c r="AO41" s="14">
        <v>0.13350000000000001</v>
      </c>
      <c r="AP41" s="14">
        <v>0.29160000000000003</v>
      </c>
      <c r="AQ41" s="14">
        <v>1.0500000000000001E-2</v>
      </c>
      <c r="AR41" s="14">
        <v>12.6121</v>
      </c>
      <c r="AS41" s="14">
        <v>9.4799999999999995E-2</v>
      </c>
      <c r="AT41" s="14">
        <v>0.20949999999999999</v>
      </c>
      <c r="AU41" s="14">
        <v>1.6000000000000001E-3</v>
      </c>
      <c r="AV41" s="14">
        <v>34.469799999999999</v>
      </c>
      <c r="AW41" s="14">
        <v>1.2813000000000001</v>
      </c>
      <c r="AX41" s="14">
        <v>0.41299999999999998</v>
      </c>
      <c r="AY41" s="14">
        <v>1.54E-2</v>
      </c>
      <c r="AZ41" s="14">
        <v>0.17229633834799879</v>
      </c>
      <c r="BA41" s="14">
        <v>1.9713603818615753</v>
      </c>
      <c r="BB41" s="14">
        <v>0.32690763052208838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168</v>
      </c>
      <c r="C46" s="12">
        <v>9.1300000000000008</v>
      </c>
      <c r="D46" s="12">
        <v>168.38041999999999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28.7</v>
      </c>
      <c r="Q46" s="12">
        <v>1.42</v>
      </c>
      <c r="R46" s="12">
        <v>2.5099999999999998</v>
      </c>
      <c r="S46" s="12">
        <v>44.89</v>
      </c>
      <c r="T46" s="12">
        <v>89.01</v>
      </c>
      <c r="U46" s="12">
        <v>2</v>
      </c>
      <c r="V46" s="12">
        <v>0</v>
      </c>
      <c r="W46" s="12">
        <v>1</v>
      </c>
      <c r="X46" s="12">
        <v>1</v>
      </c>
      <c r="Y46" s="12">
        <v>1</v>
      </c>
      <c r="Z46" s="12">
        <v>2</v>
      </c>
      <c r="AA46" s="12">
        <v>135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5.9185999999999996</v>
      </c>
      <c r="AK46" s="12">
        <v>4.4699999999999997E-2</v>
      </c>
      <c r="AL46" s="14">
        <v>0.19289999999999999</v>
      </c>
      <c r="AM46" s="14">
        <v>1.5E-3</v>
      </c>
      <c r="AN46" s="14">
        <v>2.6998000000000002</v>
      </c>
      <c r="AO46" s="14">
        <v>3.09E-2</v>
      </c>
      <c r="AP46" s="14">
        <v>0.2203</v>
      </c>
      <c r="AQ46" s="14">
        <v>2.5000000000000001E-3</v>
      </c>
      <c r="AR46" s="14">
        <v>11.1205</v>
      </c>
      <c r="AS46" s="14">
        <v>1.5599999999999999E-2</v>
      </c>
      <c r="AT46" s="14">
        <v>0.1913</v>
      </c>
      <c r="AU46" s="14">
        <v>2.9999999999999997E-4</v>
      </c>
      <c r="AV46" s="14">
        <v>19.947199999999999</v>
      </c>
      <c r="AW46" s="14">
        <v>0.16220000000000001</v>
      </c>
      <c r="AX46" s="14">
        <v>0.24879999999999999</v>
      </c>
      <c r="AY46" s="14">
        <v>2E-3</v>
      </c>
      <c r="AZ46" s="14">
        <v>6.075463653805159E-2</v>
      </c>
      <c r="BA46" s="14">
        <v>1.3005750130684788</v>
      </c>
      <c r="BB46" s="14">
        <v>0.13065212451715519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168</v>
      </c>
      <c r="C48" s="12">
        <v>9.1419999999999995</v>
      </c>
      <c r="D48" s="12">
        <v>168.38092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28.7</v>
      </c>
      <c r="Q48" s="12">
        <v>1.42</v>
      </c>
      <c r="R48" s="12">
        <v>2.5099999999999998</v>
      </c>
      <c r="S48" s="12">
        <v>44.73</v>
      </c>
      <c r="T48" s="12">
        <v>89.1</v>
      </c>
      <c r="U48" s="12">
        <v>2</v>
      </c>
      <c r="V48" s="12">
        <v>0</v>
      </c>
      <c r="W48" s="12">
        <v>1</v>
      </c>
      <c r="X48" s="12">
        <v>1</v>
      </c>
      <c r="Y48" s="12">
        <v>1</v>
      </c>
      <c r="Z48" s="12">
        <v>2</v>
      </c>
      <c r="AA48" s="12">
        <v>135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8.7523</v>
      </c>
      <c r="AK48" s="12">
        <v>0.2069</v>
      </c>
      <c r="AL48" s="14">
        <v>0.28449999999999998</v>
      </c>
      <c r="AM48" s="14">
        <v>6.7000000000000002E-3</v>
      </c>
      <c r="AN48" s="14">
        <v>3.7696999999999998</v>
      </c>
      <c r="AO48" s="14">
        <v>8.3699999999999997E-2</v>
      </c>
      <c r="AP48" s="14">
        <v>0.30680000000000002</v>
      </c>
      <c r="AQ48" s="14">
        <v>6.7999999999999996E-3</v>
      </c>
      <c r="AR48" s="14">
        <v>16.312799999999999</v>
      </c>
      <c r="AS48" s="14">
        <v>0.10680000000000001</v>
      </c>
      <c r="AT48" s="14">
        <v>0.27989999999999998</v>
      </c>
      <c r="AU48" s="14">
        <v>1.8E-3</v>
      </c>
      <c r="AV48" s="14">
        <v>27.435199999999998</v>
      </c>
      <c r="AW48" s="14">
        <v>0.1123</v>
      </c>
      <c r="AX48" s="14">
        <v>0.3412</v>
      </c>
      <c r="AY48" s="14">
        <v>1.4E-3</v>
      </c>
      <c r="AZ48" s="14">
        <v>5.3086419753086395E-2</v>
      </c>
      <c r="BA48" s="14">
        <v>1.2190067881386211</v>
      </c>
      <c r="BB48" s="14">
        <v>9.8695862180003258E-2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168</v>
      </c>
      <c r="C50" s="12">
        <v>9.1029999999999998</v>
      </c>
      <c r="D50" s="12">
        <v>168.37929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28.7</v>
      </c>
      <c r="Q50" s="12">
        <v>1.42</v>
      </c>
      <c r="R50" s="12">
        <v>2.5099999999999998</v>
      </c>
      <c r="S50" s="12">
        <v>45.22</v>
      </c>
      <c r="T50" s="12">
        <v>88.79</v>
      </c>
      <c r="U50" s="12">
        <v>2</v>
      </c>
      <c r="V50" s="12">
        <v>0</v>
      </c>
      <c r="W50" s="12">
        <v>1</v>
      </c>
      <c r="X50" s="12">
        <v>1</v>
      </c>
      <c r="Y50" s="12">
        <v>1</v>
      </c>
      <c r="Z50" s="12">
        <v>2</v>
      </c>
      <c r="AA50" s="12">
        <v>135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7.4976000000000003</v>
      </c>
      <c r="AK50" s="12">
        <v>2.0500000000000001E-2</v>
      </c>
      <c r="AL50" s="14">
        <v>0.24579999999999999</v>
      </c>
      <c r="AM50" s="14">
        <v>6.9999999999999999E-4</v>
      </c>
      <c r="AN50" s="14">
        <v>3.2524999999999999</v>
      </c>
      <c r="AO50" s="14">
        <v>3.0999999999999999E-3</v>
      </c>
      <c r="AP50" s="14">
        <v>0.2671</v>
      </c>
      <c r="AQ50" s="14">
        <v>2.9999999999999997E-4</v>
      </c>
      <c r="AR50" s="14">
        <v>14.049200000000001</v>
      </c>
      <c r="AS50" s="14">
        <v>1.4800000000000001E-2</v>
      </c>
      <c r="AT50" s="14">
        <v>0.2432</v>
      </c>
      <c r="AU50" s="14">
        <v>2.9999999999999997E-4</v>
      </c>
      <c r="AV50" s="14">
        <v>24.300599999999999</v>
      </c>
      <c r="AW50" s="14">
        <v>1.46E-2</v>
      </c>
      <c r="AX50" s="14">
        <v>0.30520000000000003</v>
      </c>
      <c r="AY50" s="14">
        <v>2.0000000000000001E-4</v>
      </c>
      <c r="AZ50" s="14">
        <v>6.6573475449938885E-2</v>
      </c>
      <c r="BA50" s="14">
        <v>1.2549342105263159</v>
      </c>
      <c r="BB50" s="14">
        <v>0.11305616338439101</v>
      </c>
    </row>
    <row r="51" spans="2:54" ht="13.5" customHeight="1" x14ac:dyDescent="0.2">
      <c r="B51" s="12">
        <v>168</v>
      </c>
      <c r="C51" s="12">
        <v>8.8870000000000005</v>
      </c>
      <c r="D51" s="12">
        <v>168.37029000000001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28.7</v>
      </c>
      <c r="Q51" s="12">
        <v>1.42</v>
      </c>
      <c r="R51" s="12">
        <v>2.5099999999999998</v>
      </c>
      <c r="S51" s="12">
        <v>47.94</v>
      </c>
      <c r="T51" s="12">
        <v>87.12</v>
      </c>
      <c r="U51" s="12">
        <v>2</v>
      </c>
      <c r="V51" s="12">
        <v>0</v>
      </c>
      <c r="W51" s="12">
        <v>1</v>
      </c>
      <c r="X51" s="12">
        <v>1</v>
      </c>
      <c r="Y51" s="12">
        <v>1</v>
      </c>
      <c r="Z51" s="12">
        <v>2</v>
      </c>
      <c r="AA51" s="12">
        <v>135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20.655000000000001</v>
      </c>
      <c r="AK51" s="38">
        <v>2.0500000000000001E-2</v>
      </c>
      <c r="AL51" s="38">
        <v>0.71400000000000008</v>
      </c>
      <c r="AM51" s="38">
        <v>5.0000000000000001E-4</v>
      </c>
      <c r="AN51" s="38">
        <v>8.08</v>
      </c>
      <c r="AO51" s="38">
        <v>8.0000000000000002E-3</v>
      </c>
      <c r="AP51" s="38">
        <v>0.70250000000000012</v>
      </c>
      <c r="AQ51" s="38">
        <v>5.0000000000000001E-4</v>
      </c>
      <c r="AR51" s="38">
        <v>38.942500000000003</v>
      </c>
      <c r="AS51" s="38">
        <v>3.7999999999999999E-2</v>
      </c>
      <c r="AT51" s="38">
        <v>0.71400000000000008</v>
      </c>
      <c r="AU51" s="38">
        <v>5.0000000000000001E-4</v>
      </c>
      <c r="AV51" s="38">
        <v>50.677100000000003</v>
      </c>
      <c r="AW51" s="38">
        <v>2.9100000000000001E-2</v>
      </c>
      <c r="AX51" s="38">
        <v>0.67920000000000003</v>
      </c>
      <c r="AY51" s="38">
        <v>4.0000000000000002E-4</v>
      </c>
      <c r="AZ51" s="14">
        <v>-1.6863284359846634E-2</v>
      </c>
      <c r="BA51" s="14">
        <v>23.781512605042018</v>
      </c>
      <c r="BB51" s="14">
        <v>-2.4978466838931991E-2</v>
      </c>
    </row>
    <row r="52" spans="2:54" ht="13.5" customHeight="1" x14ac:dyDescent="0.2">
      <c r="B52" s="12">
        <v>168</v>
      </c>
      <c r="C52" s="12">
        <v>8.8789999999999996</v>
      </c>
      <c r="D52" s="12">
        <v>168.36995999999999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28.7</v>
      </c>
      <c r="Q52" s="12">
        <v>1.42</v>
      </c>
      <c r="R52" s="12">
        <v>2.5099999999999998</v>
      </c>
      <c r="S52" s="12">
        <v>48.04</v>
      </c>
      <c r="T52" s="12">
        <v>87.06</v>
      </c>
      <c r="U52" s="12">
        <v>2</v>
      </c>
      <c r="V52" s="12">
        <v>0</v>
      </c>
      <c r="W52" s="12">
        <v>1</v>
      </c>
      <c r="X52" s="12">
        <v>1</v>
      </c>
      <c r="Y52" s="12">
        <v>1</v>
      </c>
      <c r="Z52" s="12">
        <v>2</v>
      </c>
      <c r="AA52" s="12">
        <v>135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28.761500000000002</v>
      </c>
      <c r="AK52" s="12">
        <v>2.06E-2</v>
      </c>
      <c r="AL52" s="14">
        <v>0.99590000000000001</v>
      </c>
      <c r="AM52" s="14">
        <v>6.9999999999999999E-4</v>
      </c>
      <c r="AN52" s="14">
        <v>11.4255</v>
      </c>
      <c r="AO52" s="14">
        <v>2.3E-3</v>
      </c>
      <c r="AP52" s="14">
        <v>0.99560000000000004</v>
      </c>
      <c r="AQ52" s="14">
        <v>2.0000000000000001E-4</v>
      </c>
      <c r="AR52" s="14">
        <v>54.2166</v>
      </c>
      <c r="AS52" s="14">
        <v>2.2000000000000001E-3</v>
      </c>
      <c r="AT52" s="14">
        <v>0.99590000000000001</v>
      </c>
      <c r="AU52" s="14">
        <v>0</v>
      </c>
      <c r="AV52" s="14">
        <v>74.097899999999996</v>
      </c>
      <c r="AW52" s="14">
        <v>2.0899999999999998E-2</v>
      </c>
      <c r="AX52" s="14">
        <v>0.99560000000000004</v>
      </c>
      <c r="AY52" s="14">
        <v>2.9999999999999997E-4</v>
      </c>
      <c r="AZ52" s="38">
        <v>0.73280996779828678</v>
      </c>
      <c r="BA52" s="38">
        <v>1.366701342393289</v>
      </c>
      <c r="BB52" s="38">
        <v>0.15494195901476446</v>
      </c>
    </row>
    <row r="53" spans="2:54" ht="13.5" customHeight="1" x14ac:dyDescent="0.2">
      <c r="B53" s="12">
        <v>168</v>
      </c>
      <c r="C53" s="12">
        <v>9.0950000000000006</v>
      </c>
      <c r="D53" s="12">
        <v>168.37896000000001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28.7</v>
      </c>
      <c r="Q53" s="12">
        <v>1.42</v>
      </c>
      <c r="R53" s="12">
        <v>2.5099999999999998</v>
      </c>
      <c r="S53" s="12">
        <v>45.32</v>
      </c>
      <c r="T53" s="12">
        <v>88.73</v>
      </c>
      <c r="U53" s="12">
        <v>2</v>
      </c>
      <c r="V53" s="12">
        <v>0</v>
      </c>
      <c r="W53" s="12">
        <v>1</v>
      </c>
      <c r="X53" s="12">
        <v>1</v>
      </c>
      <c r="Y53" s="12">
        <v>1</v>
      </c>
      <c r="Z53" s="12">
        <v>2</v>
      </c>
      <c r="AA53" s="12">
        <v>135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30.516500000000001</v>
      </c>
      <c r="AK53" s="12">
        <v>2.1600000000000001E-2</v>
      </c>
      <c r="AL53" s="14">
        <v>1.0022</v>
      </c>
      <c r="AM53" s="14">
        <v>6.9999999999999999E-4</v>
      </c>
      <c r="AN53" s="14">
        <v>12.176399999999999</v>
      </c>
      <c r="AO53" s="14">
        <v>7.9000000000000008E-3</v>
      </c>
      <c r="AP53" s="14">
        <v>1.002</v>
      </c>
      <c r="AQ53" s="14">
        <v>5.9999999999999995E-4</v>
      </c>
      <c r="AR53" s="14">
        <v>57.801600000000001</v>
      </c>
      <c r="AS53" s="14">
        <v>4.24E-2</v>
      </c>
      <c r="AT53" s="14">
        <v>1.0022</v>
      </c>
      <c r="AU53" s="14">
        <v>6.9999999999999999E-4</v>
      </c>
      <c r="AV53" s="14">
        <v>79.632800000000003</v>
      </c>
      <c r="AW53" s="14">
        <v>0.1017</v>
      </c>
      <c r="AX53" s="14">
        <v>1.002</v>
      </c>
      <c r="AY53" s="14">
        <v>1.2999999999999999E-3</v>
      </c>
      <c r="AZ53" s="38">
        <v>0.73474553748426086</v>
      </c>
      <c r="BA53" s="38">
        <v>1.3776919670043737</v>
      </c>
      <c r="BB53" s="38">
        <v>0.15884814864400762</v>
      </c>
    </row>
    <row r="54" spans="2:54" ht="13.5" customHeight="1" x14ac:dyDescent="0.2">
      <c r="B54" s="12">
        <v>168</v>
      </c>
      <c r="C54" s="12">
        <v>9.3230000000000004</v>
      </c>
      <c r="D54" s="12">
        <v>168.38846000000001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28.7</v>
      </c>
      <c r="Q54" s="12">
        <v>1.42</v>
      </c>
      <c r="R54" s="12">
        <v>2.5099999999999998</v>
      </c>
      <c r="S54" s="12">
        <v>42.46</v>
      </c>
      <c r="T54" s="12">
        <v>90.58</v>
      </c>
      <c r="U54" s="12">
        <v>2</v>
      </c>
      <c r="V54" s="12">
        <v>0</v>
      </c>
      <c r="W54" s="12">
        <v>1</v>
      </c>
      <c r="X54" s="12">
        <v>1</v>
      </c>
      <c r="Y54" s="12">
        <v>1</v>
      </c>
      <c r="Z54" s="12">
        <v>2</v>
      </c>
      <c r="AA54" s="12">
        <v>135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32.257399999999997</v>
      </c>
      <c r="AK54" s="12">
        <v>3.2099999999999997E-2</v>
      </c>
      <c r="AL54" s="14">
        <v>1.0085</v>
      </c>
      <c r="AM54" s="14">
        <v>1E-3</v>
      </c>
      <c r="AN54" s="14">
        <v>12.921900000000001</v>
      </c>
      <c r="AO54" s="14">
        <v>1.61E-2</v>
      </c>
      <c r="AP54" s="14">
        <v>1.0084</v>
      </c>
      <c r="AQ54" s="14">
        <v>1.2999999999999999E-3</v>
      </c>
      <c r="AR54" s="14">
        <v>61.093699999999998</v>
      </c>
      <c r="AS54" s="14">
        <v>4.4299999999999999E-2</v>
      </c>
      <c r="AT54" s="14">
        <v>1.0085</v>
      </c>
      <c r="AU54" s="14">
        <v>6.9999999999999999E-4</v>
      </c>
      <c r="AV54" s="14">
        <v>84.737099999999998</v>
      </c>
      <c r="AW54" s="14">
        <v>0.24129999999999999</v>
      </c>
      <c r="AX54" s="14">
        <v>1.0084</v>
      </c>
      <c r="AY54" s="14">
        <v>2.8999999999999998E-3</v>
      </c>
      <c r="AZ54" s="38">
        <v>0.73536694006696779</v>
      </c>
      <c r="BA54" s="38">
        <v>1.3870022604622081</v>
      </c>
      <c r="BB54" s="38">
        <v>0.16212898784070304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A7CB-C5A5-456C-8165-2C8FE7FAF721}">
  <sheetPr codeName="Sheet21"/>
  <dimension ref="A1:BT54"/>
  <sheetViews>
    <sheetView workbookViewId="0">
      <selection activeCell="D43" sqref="D43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170</v>
      </c>
      <c r="C10" s="12">
        <v>9.0060000000000002</v>
      </c>
      <c r="D10" s="12">
        <v>170.37524999999999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31.2</v>
      </c>
      <c r="Q10" s="12">
        <v>1.22</v>
      </c>
      <c r="R10" s="12">
        <v>3.32</v>
      </c>
      <c r="S10" s="12">
        <v>46.52</v>
      </c>
      <c r="T10" s="12">
        <v>87.92</v>
      </c>
      <c r="U10" s="12">
        <v>2</v>
      </c>
      <c r="V10" s="12">
        <v>0</v>
      </c>
      <c r="W10" s="12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3.2654999999999998</v>
      </c>
      <c r="AK10" s="12">
        <v>0.49680000000000002</v>
      </c>
      <c r="AL10" s="14">
        <v>0.1099</v>
      </c>
      <c r="AM10" s="14">
        <v>1.67E-2</v>
      </c>
      <c r="AN10" s="14">
        <v>2.5110999999999999</v>
      </c>
      <c r="AO10" s="14">
        <v>0.29970000000000002</v>
      </c>
      <c r="AP10" s="14">
        <v>0.2051</v>
      </c>
      <c r="AQ10" s="14">
        <v>2.4500000000000001E-2</v>
      </c>
      <c r="AR10" s="14">
        <v>6.4917999999999996</v>
      </c>
      <c r="AS10" s="14">
        <v>0.60429999999999995</v>
      </c>
      <c r="AT10" s="14">
        <v>0.1154</v>
      </c>
      <c r="AU10" s="14">
        <v>1.0699999999999999E-2</v>
      </c>
      <c r="AV10" s="14">
        <v>25.673400000000001</v>
      </c>
      <c r="AW10" s="14">
        <v>2.2589000000000001</v>
      </c>
      <c r="AX10" s="14">
        <v>0.3216</v>
      </c>
      <c r="AY10" s="14">
        <v>2.8299999999999999E-2</v>
      </c>
      <c r="AZ10" s="14">
        <v>0.2211885323713689</v>
      </c>
      <c r="BA10" s="14">
        <v>2.7868284228769498</v>
      </c>
      <c r="BB10" s="14">
        <v>0.47185354691075515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0.12696562500000003</v>
      </c>
      <c r="BH10" s="16">
        <f>DSTDEV(PlotSort,"PhxRed",$BG$35:$BG$38)/SQRT($BF10)</f>
        <v>7.7887044963032533E-3</v>
      </c>
      <c r="BI10" s="16">
        <f>DAVERAGE(PlotSort,"PhxRedEdge",$BG$35:$BG$38)</f>
        <v>0.23725937500000005</v>
      </c>
      <c r="BJ10" s="16">
        <f>DSTDEV(PlotSort,"PhxRedEdge",$BG$35:$BG$38)/SQRT($BF10)</f>
        <v>5.9990200205897529E-3</v>
      </c>
      <c r="BK10" s="16">
        <f>DAVERAGE(PlotSort,"TMRed",$BG$35:$BG$38)</f>
        <v>0.12912812500000001</v>
      </c>
      <c r="BL10" s="16">
        <f>DSTDEV(PlotSort,"TMRed",$BG$35:$BG$38)/SQRT($BF10)</f>
        <v>7.777535468495766E-3</v>
      </c>
      <c r="BM10" s="16">
        <f>DAVERAGE(PlotSort,"TMNIR",$BG$35:$BG$38)</f>
        <v>0.36319375000000004</v>
      </c>
      <c r="BN10" s="16">
        <f>DSTDEV(PlotSort,"TMNIR",$BG$35:$BG$38)/SQRT($BF10)</f>
        <v>6.4871846889210929E-3</v>
      </c>
      <c r="BO10" s="16">
        <f>DAVERAGE(PlotSort,"NRR",$BG$35:$BG$38)</f>
        <v>0.21184215550002714</v>
      </c>
      <c r="BP10" s="16">
        <f>DSTDEV(PlotSort,"NRR",$BG$35:$BG$38)/SQRT($BF10)</f>
        <v>6.3227219367290094E-3</v>
      </c>
      <c r="BQ10" s="16">
        <f>DAVERAGE(PlotSort,"rvi",$BG$35:$BG$38)</f>
        <v>3.1196566640254488</v>
      </c>
      <c r="BR10" s="16">
        <f>DSTDEV(PlotSort,"rvi",$BG$35:$BG$38)/SQRT($BF10)</f>
        <v>0.16566552251516739</v>
      </c>
      <c r="BS10" s="17">
        <f>DAVERAGE(PlotSort,"ndvi",$BG$35:$BG$38)</f>
        <v>0.48838892315493843</v>
      </c>
      <c r="BT10" s="16">
        <f>DSTDEV(PlotSort,"ndvi",$BG$35:$BG$38)/SQRT($BF10)</f>
        <v>1.9068991756461002E-2</v>
      </c>
    </row>
    <row r="11" spans="1:72" ht="13.5" customHeight="1" x14ac:dyDescent="0.2">
      <c r="B11" s="12">
        <v>170</v>
      </c>
      <c r="C11" s="12">
        <v>8.9979999999999993</v>
      </c>
      <c r="D11" s="12">
        <v>170.37492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31.2</v>
      </c>
      <c r="Q11" s="12">
        <v>1.22</v>
      </c>
      <c r="R11" s="12">
        <v>3.32</v>
      </c>
      <c r="S11" s="12">
        <v>46.62</v>
      </c>
      <c r="T11" s="12">
        <v>87.86</v>
      </c>
      <c r="U11" s="12">
        <v>2</v>
      </c>
      <c r="V11" s="12">
        <v>0</v>
      </c>
      <c r="W11" s="12">
        <v>1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3.2252999999999998</v>
      </c>
      <c r="AK11" s="12">
        <v>2.0299999999999999E-2</v>
      </c>
      <c r="AL11" s="14">
        <v>0.10879999999999999</v>
      </c>
      <c r="AM11" s="14">
        <v>6.9999999999999999E-4</v>
      </c>
      <c r="AN11" s="14">
        <v>2.6448</v>
      </c>
      <c r="AO11" s="14">
        <v>0.1714</v>
      </c>
      <c r="AP11" s="14">
        <v>0.2165</v>
      </c>
      <c r="AQ11" s="14">
        <v>1.4E-2</v>
      </c>
      <c r="AR11" s="14">
        <v>6.1189999999999998</v>
      </c>
      <c r="AS11" s="14">
        <v>0.10730000000000001</v>
      </c>
      <c r="AT11" s="14">
        <v>0.109</v>
      </c>
      <c r="AU11" s="14">
        <v>1.9E-3</v>
      </c>
      <c r="AV11" s="14">
        <v>26.5138</v>
      </c>
      <c r="AW11" s="14">
        <v>2.2797000000000001</v>
      </c>
      <c r="AX11" s="14">
        <v>0.33300000000000002</v>
      </c>
      <c r="AY11" s="14">
        <v>2.86E-2</v>
      </c>
      <c r="AZ11" s="14">
        <v>0.2120109190172885</v>
      </c>
      <c r="BA11" s="14">
        <v>3.0550458715596331</v>
      </c>
      <c r="BB11" s="14">
        <v>0.50678733031674217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9.8943750000000011E-2</v>
      </c>
      <c r="BH11" s="16">
        <f>DSTDEV(PlotSort,"PhxRed",$BG$31:$BG$32)/SQRT($BF11)</f>
        <v>3.7806962404430006E-3</v>
      </c>
      <c r="BI11" s="16">
        <f>DAVERAGE(PlotSort,"PhxRedEdge",$BG$31:$BG$32)</f>
        <v>0.21131249999999996</v>
      </c>
      <c r="BJ11" s="16">
        <f>DSTDEV(PlotSort,"PhxRedEdge",$BG$31:$BG$32)/SQRT($BF11)</f>
        <v>2.6112716410464335E-3</v>
      </c>
      <c r="BK11" s="16">
        <f>DAVERAGE(PlotSort,"TMRed",$BG$31:$BG$32)</f>
        <v>0.10165625</v>
      </c>
      <c r="BL11" s="16">
        <f>DSTDEV(PlotSort,"TMRed",$BG$31:$BG$32)/SQRT($BF11)</f>
        <v>3.9953407108572385E-3</v>
      </c>
      <c r="BM11" s="16">
        <f>DAVERAGE(PlotSort,"TMNIR",$BG$31:$BG$32)</f>
        <v>0.33187500000000003</v>
      </c>
      <c r="BN11" s="16">
        <f>DSTDEV(PlotSort,"TMNIR",$BG$31:$BG$32)/SQRT($BF11)</f>
        <v>5.8898181918742897E-3</v>
      </c>
      <c r="BO11" s="16">
        <f>DAVERAGE(PlotSort,"NRR",$BG$31:$BG$32)</f>
        <v>0.22124098649237472</v>
      </c>
      <c r="BP11" s="16">
        <f>DSTDEV(PlotSort,"NRR",$BG$31:$BG$32)/SQRT($BF11)</f>
        <v>6.771061090769E-3</v>
      </c>
      <c r="BQ11" s="16">
        <f>DAVERAGE(PlotSort,"rvi",$BG$31:$BG$32)</f>
        <v>3.3551881829954193</v>
      </c>
      <c r="BR11" s="16">
        <f>DSTDEV(PlotSort,"rvi",$BG$31:$BG$32)/SQRT($BF11)</f>
        <v>0.16612327066728536</v>
      </c>
      <c r="BS11" s="17">
        <f>DAVERAGE(PlotSort,"ndvi",$BG$31:$BG$32)</f>
        <v>0.53070258614731913</v>
      </c>
      <c r="BT11" s="16">
        <f>DSTDEV(PlotSort,"ndvi",$BG$31:$BG$32)/SQRT($BF11)</f>
        <v>1.8041662818998168E-2</v>
      </c>
    </row>
    <row r="12" spans="1:72" ht="13.5" customHeight="1" x14ac:dyDescent="0.2">
      <c r="B12" s="12">
        <v>170</v>
      </c>
      <c r="C12" s="12">
        <v>8.9909999999999997</v>
      </c>
      <c r="D12" s="12">
        <v>170.37461999999999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31.2</v>
      </c>
      <c r="Q12" s="12">
        <v>1.22</v>
      </c>
      <c r="R12" s="12">
        <v>3.32</v>
      </c>
      <c r="S12" s="12">
        <v>46.71</v>
      </c>
      <c r="T12" s="12">
        <v>87.81</v>
      </c>
      <c r="U12" s="12">
        <v>2</v>
      </c>
      <c r="V12" s="12">
        <v>0</v>
      </c>
      <c r="W12" s="12">
        <v>1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2.1269999999999998</v>
      </c>
      <c r="AK12" s="12">
        <v>7.8E-2</v>
      </c>
      <c r="AL12" s="14">
        <v>7.1900000000000006E-2</v>
      </c>
      <c r="AM12" s="14">
        <v>2.5999999999999999E-3</v>
      </c>
      <c r="AN12" s="14">
        <v>2.5571000000000002</v>
      </c>
      <c r="AO12" s="14">
        <v>9.5500000000000002E-2</v>
      </c>
      <c r="AP12" s="14">
        <v>0.2097</v>
      </c>
      <c r="AQ12" s="14">
        <v>7.7999999999999996E-3</v>
      </c>
      <c r="AR12" s="14">
        <v>4.0673000000000004</v>
      </c>
      <c r="AS12" s="14">
        <v>0.16539999999999999</v>
      </c>
      <c r="AT12" s="14">
        <v>7.2599999999999998E-2</v>
      </c>
      <c r="AU12" s="14">
        <v>3.0000000000000001E-3</v>
      </c>
      <c r="AV12" s="14">
        <v>28.706099999999999</v>
      </c>
      <c r="AW12" s="14">
        <v>2.4918</v>
      </c>
      <c r="AX12" s="14">
        <v>0.36130000000000001</v>
      </c>
      <c r="AY12" s="14">
        <v>3.1399999999999997E-2</v>
      </c>
      <c r="AZ12" s="14">
        <v>0.26549912434325751</v>
      </c>
      <c r="BA12" s="14">
        <v>4.9765840220385682</v>
      </c>
      <c r="BB12" s="14">
        <v>0.66536068218483524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0.1549875</v>
      </c>
      <c r="BH12" s="16">
        <f>DSTDEV(PlotSort,"PhxRed",$BH$31:$BH$32)/SQRT($BF12)</f>
        <v>1.2770936649935533E-2</v>
      </c>
      <c r="BI12" s="16">
        <f>DAVERAGE(PlotSort,"PhxRedEdge",$BH$31:$BH$32)</f>
        <v>0.26320625000000003</v>
      </c>
      <c r="BJ12" s="16">
        <f>DSTDEV(PlotSort,"PhxRedEdge",$BH$31:$BH$32)/SQRT($BF12)</f>
        <v>8.4119680057145874E-3</v>
      </c>
      <c r="BK12" s="16">
        <f>DAVERAGE(PlotSort,"TMRed",$BH$31:$BH$32)</f>
        <v>0.15659999999999999</v>
      </c>
      <c r="BL12" s="16">
        <f>DSTDEV(PlotSort,"TMRed",$BH$31:$BH$32)/SQRT($BF12)</f>
        <v>1.283311471675265E-2</v>
      </c>
      <c r="BM12" s="16">
        <f>DAVERAGE(PlotSort,"TMNIR",$BH$31:$BH$32)</f>
        <v>0.39451249999999993</v>
      </c>
      <c r="BN12" s="16">
        <f>DSTDEV(PlotSort,"TMNIR",$BH$31:$BH$32)/SQRT($BF12)</f>
        <v>5.4969754941543384E-3</v>
      </c>
      <c r="BO12" s="16">
        <f>DAVERAGE(PlotSort,"NRR",$BH$31:$BH$32)</f>
        <v>0.20244332450767952</v>
      </c>
      <c r="BP12" s="16">
        <f>DSTDEV(PlotSort,"NRR",$BH$31:$BH$32)/SQRT($BF12)</f>
        <v>1.1325480453684979E-2</v>
      </c>
      <c r="BQ12" s="16">
        <f>DAVERAGE(PlotSort,"rvi",$BH$31:$BH$32)</f>
        <v>2.884125145055477</v>
      </c>
      <c r="BR12" s="16">
        <f>DSTDEV(PlotSort,"rvi",$BH$31:$BH$32)/SQRT($BF12)</f>
        <v>0.3043450891628936</v>
      </c>
      <c r="BS12" s="17">
        <f>DAVERAGE(PlotSort,"ndvi",$BH$31:$BH$32)</f>
        <v>0.44607526016255761</v>
      </c>
      <c r="BT12" s="16">
        <f>DSTDEV(PlotSort,"ndvi",$BH$31:$BH$32)/SQRT($BF12)</f>
        <v>3.3565387469956527E-2</v>
      </c>
    </row>
    <row r="13" spans="1:72" ht="13.5" customHeight="1" x14ac:dyDescent="0.2">
      <c r="B13" s="12">
        <v>170</v>
      </c>
      <c r="C13" s="12">
        <v>8.984</v>
      </c>
      <c r="D13" s="12">
        <v>170.37432999999999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31.2</v>
      </c>
      <c r="Q13" s="12">
        <v>1.22</v>
      </c>
      <c r="R13" s="12">
        <v>3.32</v>
      </c>
      <c r="S13" s="12">
        <v>46.79</v>
      </c>
      <c r="T13" s="12">
        <v>87.75</v>
      </c>
      <c r="U13" s="12">
        <v>2</v>
      </c>
      <c r="V13" s="12">
        <v>0</v>
      </c>
      <c r="W13" s="12">
        <v>1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4.4916999999999998</v>
      </c>
      <c r="AK13" s="12">
        <v>8.8999999999999999E-3</v>
      </c>
      <c r="AL13" s="14">
        <v>0.15210000000000001</v>
      </c>
      <c r="AM13" s="14">
        <v>2.9999999999999997E-4</v>
      </c>
      <c r="AN13" s="14">
        <v>3.0857999999999999</v>
      </c>
      <c r="AO13" s="14">
        <v>0.1875</v>
      </c>
      <c r="AP13" s="14">
        <v>0.25359999999999999</v>
      </c>
      <c r="AQ13" s="14">
        <v>1.54E-2</v>
      </c>
      <c r="AR13" s="14">
        <v>8.2998999999999992</v>
      </c>
      <c r="AS13" s="14">
        <v>5.7999999999999996E-3</v>
      </c>
      <c r="AT13" s="14">
        <v>0.14849999999999999</v>
      </c>
      <c r="AU13" s="14">
        <v>1E-4</v>
      </c>
      <c r="AV13" s="14">
        <v>31.016999999999999</v>
      </c>
      <c r="AW13" s="14">
        <v>2.8100999999999998</v>
      </c>
      <c r="AX13" s="14">
        <v>0.39129999999999998</v>
      </c>
      <c r="AY13" s="14">
        <v>3.5400000000000001E-2</v>
      </c>
      <c r="AZ13" s="14">
        <v>0.21352147619786011</v>
      </c>
      <c r="BA13" s="14">
        <v>2.635016835016835</v>
      </c>
      <c r="BB13" s="14">
        <v>0.4497962208225269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0.1577625</v>
      </c>
      <c r="BH13" s="16">
        <f>DSTDEV(PlotSort,"PhxRed",$BJ$35:$BJ$36)/SQRT($BF13)</f>
        <v>1.60979583610114E-2</v>
      </c>
      <c r="BI13" s="16">
        <f>DAVERAGE(PlotSort,"PhxRedEdge",$BJ$35:$BJ$36)</f>
        <v>0.25170000000000003</v>
      </c>
      <c r="BJ13" s="16">
        <f>DSTDEV(PlotSort,"PhxRedEdge",$BJ$35:$BJ$36)/SQRT($BF13)</f>
        <v>1.5422502113099784E-2</v>
      </c>
      <c r="BK13" s="16">
        <f>DAVERAGE(PlotSort,"TMRed",$BJ$35:$BJ$36)</f>
        <v>0.16143750000000001</v>
      </c>
      <c r="BL13" s="16">
        <f>DSTDEV(PlotSort,"TMRed",$BJ$35:$BJ$36)/SQRT($BF13)</f>
        <v>1.5741686439650768E-2</v>
      </c>
      <c r="BM13" s="16">
        <f>DAVERAGE(PlotSort,"TMNIR",$BJ$35:$BJ$36)</f>
        <v>0.35376249999999998</v>
      </c>
      <c r="BN13" s="16">
        <f>DSTDEV(PlotSort,"TMNIR",$BJ$35:$BJ$36)/SQRT($BF13)</f>
        <v>1.6869096189482229E-2</v>
      </c>
      <c r="BO13" s="16">
        <f>DAVERAGE(PlotSort,"NRR",$BJ$35:$BJ$36)</f>
        <v>0.17096832933272424</v>
      </c>
      <c r="BP13" s="16">
        <f>DSTDEV(PlotSort,"NRR",$BJ$35:$BJ$36)/SQRT($BF13)</f>
        <v>9.5717093704810741E-3</v>
      </c>
      <c r="BQ13" s="16">
        <f>DAVERAGE(PlotSort,"rvi",$BJ$35:$BJ$36)</f>
        <v>2.2769553389189472</v>
      </c>
      <c r="BR13" s="16">
        <f>DSTDEV(PlotSort,"rvi",$BJ$35:$BJ$36)/SQRT($BF13)</f>
        <v>0.13464342546851102</v>
      </c>
      <c r="BS13" s="17">
        <f>DAVERAGE(PlotSort,"ndvi",$BJ$35:$BJ$36)</f>
        <v>0.38250187548641129</v>
      </c>
      <c r="BT13" s="16">
        <f>DSTDEV(PlotSort,"ndvi",$BJ$35:$BJ$36)/SQRT($BF13)</f>
        <v>2.5021456088935183E-2</v>
      </c>
    </row>
    <row r="14" spans="1:72" ht="13.5" customHeight="1" x14ac:dyDescent="0.2">
      <c r="B14" s="12">
        <v>170</v>
      </c>
      <c r="C14" s="12">
        <v>8.9760000000000009</v>
      </c>
      <c r="D14" s="12">
        <v>170.374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31.2</v>
      </c>
      <c r="Q14" s="12">
        <v>1.22</v>
      </c>
      <c r="R14" s="12">
        <v>3.32</v>
      </c>
      <c r="S14" s="12">
        <v>46.89</v>
      </c>
      <c r="T14" s="12">
        <v>87.69</v>
      </c>
      <c r="U14" s="12">
        <v>2</v>
      </c>
      <c r="V14" s="12">
        <v>0</v>
      </c>
      <c r="W14" s="12">
        <v>1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2.3776999999999999</v>
      </c>
      <c r="AK14" s="12">
        <v>8.2900000000000001E-2</v>
      </c>
      <c r="AL14" s="14">
        <v>8.0699999999999994E-2</v>
      </c>
      <c r="AM14" s="14">
        <v>2.8E-3</v>
      </c>
      <c r="AN14" s="14">
        <v>2.7696000000000001</v>
      </c>
      <c r="AO14" s="14">
        <v>4.5999999999999999E-3</v>
      </c>
      <c r="AP14" s="14">
        <v>0.2281</v>
      </c>
      <c r="AQ14" s="14">
        <v>4.0000000000000002E-4</v>
      </c>
      <c r="AR14" s="14">
        <v>4.4678000000000004</v>
      </c>
      <c r="AS14" s="14">
        <v>0.15290000000000001</v>
      </c>
      <c r="AT14" s="14">
        <v>8.0100000000000005E-2</v>
      </c>
      <c r="AU14" s="14">
        <v>2.7000000000000001E-3</v>
      </c>
      <c r="AV14" s="14">
        <v>30.110099999999999</v>
      </c>
      <c r="AW14" s="14">
        <v>3.5400000000000001E-2</v>
      </c>
      <c r="AX14" s="14">
        <v>0.38080000000000003</v>
      </c>
      <c r="AY14" s="14">
        <v>4.0000000000000002E-4</v>
      </c>
      <c r="AZ14" s="14">
        <v>0.25078009525373629</v>
      </c>
      <c r="BA14" s="14">
        <v>4.7540574282147317</v>
      </c>
      <c r="BB14" s="14">
        <v>0.65241917986548059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0.13443125</v>
      </c>
      <c r="BH14" s="16">
        <f>DSTDEV(PlotSort,"PhxRed",$BK$35:$BK$36)/SQRT($BF14)</f>
        <v>9.5276220144378081E-3</v>
      </c>
      <c r="BI14" s="16">
        <f>DAVERAGE(PlotSort,"PhxRedEdge",$BK$35:$BK$36)</f>
        <v>0.24056249999999998</v>
      </c>
      <c r="BJ14" s="16">
        <f>DSTDEV(PlotSort,"PhxRedEdge",$BK$35:$BK$36)/SQRT($BF14)</f>
        <v>8.3276682410704829E-3</v>
      </c>
      <c r="BK14" s="16">
        <f>DAVERAGE(PlotSort,"TMRed",$BK$35:$BK$36)</f>
        <v>0.13597499999999998</v>
      </c>
      <c r="BL14" s="16">
        <f>DSTDEV(PlotSort,"TMRed",$BK$35:$BK$36)/SQRT($BF14)</f>
        <v>9.4292117026469214E-3</v>
      </c>
      <c r="BM14" s="16">
        <f>DAVERAGE(PlotSort,"TMNIR",$BK$35:$BK$36)</f>
        <v>0.36636875000000002</v>
      </c>
      <c r="BN14" s="16">
        <f>DSTDEV(PlotSort,"TMNIR",$BK$35:$BK$36)/SQRT($BF14)</f>
        <v>9.8638252172606137E-3</v>
      </c>
      <c r="BO14" s="16">
        <f>DAVERAGE(PlotSort,"NRR",$BK$35:$BK$36)</f>
        <v>0.20932839283801158</v>
      </c>
      <c r="BP14" s="16">
        <f>DSTDEV(PlotSort,"NRR",$BK$35:$BK$36)/SQRT($BF14)</f>
        <v>4.6957554257061563E-3</v>
      </c>
      <c r="BQ14" s="16">
        <f>DAVERAGE(PlotSort,"rvi",$BK$35:$BK$36)</f>
        <v>2.8616225236475352</v>
      </c>
      <c r="BR14" s="16">
        <f>DSTDEV(PlotSort,"rvi",$BK$35:$BK$36)/SQRT($BF14)</f>
        <v>0.13457235663943917</v>
      </c>
      <c r="BS14" s="17">
        <f>DAVERAGE(PlotSort,"ndvi",$BK$35:$BK$36)</f>
        <v>0.47018571883003368</v>
      </c>
      <c r="BT14" s="16">
        <f>DSTDEV(PlotSort,"ndvi",$BK$35:$BK$36)/SQRT($BF14)</f>
        <v>1.8320195919838696E-2</v>
      </c>
    </row>
    <row r="15" spans="1:72" ht="13.5" customHeight="1" x14ac:dyDescent="0.2">
      <c r="B15" s="12">
        <v>170</v>
      </c>
      <c r="C15" s="12">
        <v>8.9689999999999994</v>
      </c>
      <c r="D15" s="12">
        <v>170.37370999999999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31.2</v>
      </c>
      <c r="Q15" s="12">
        <v>1.22</v>
      </c>
      <c r="R15" s="12">
        <v>3.32</v>
      </c>
      <c r="S15" s="12">
        <v>46.98</v>
      </c>
      <c r="T15" s="12">
        <v>87.64</v>
      </c>
      <c r="U15" s="12">
        <v>2</v>
      </c>
      <c r="V15" s="12">
        <v>0</v>
      </c>
      <c r="W15" s="12">
        <v>1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5.0675999999999997</v>
      </c>
      <c r="AK15" s="12">
        <v>0.36570000000000003</v>
      </c>
      <c r="AL15" s="14">
        <v>0.17230000000000001</v>
      </c>
      <c r="AM15" s="14">
        <v>1.24E-2</v>
      </c>
      <c r="AN15" s="14">
        <v>3.4716999999999998</v>
      </c>
      <c r="AO15" s="14">
        <v>0.15040000000000001</v>
      </c>
      <c r="AP15" s="14">
        <v>0.28649999999999998</v>
      </c>
      <c r="AQ15" s="14">
        <v>1.24E-2</v>
      </c>
      <c r="AR15" s="14">
        <v>9.1514000000000006</v>
      </c>
      <c r="AS15" s="14">
        <v>0.75449999999999995</v>
      </c>
      <c r="AT15" s="14">
        <v>0.16439999999999999</v>
      </c>
      <c r="AU15" s="14">
        <v>1.3599999999999999E-2</v>
      </c>
      <c r="AV15" s="14">
        <v>32.678899999999999</v>
      </c>
      <c r="AW15" s="14">
        <v>1.1565000000000001</v>
      </c>
      <c r="AX15" s="14">
        <v>0.41420000000000001</v>
      </c>
      <c r="AY15" s="14">
        <v>1.47E-2</v>
      </c>
      <c r="AZ15" s="14">
        <v>0.18224632510346803</v>
      </c>
      <c r="BA15" s="14">
        <v>2.5194647201946476</v>
      </c>
      <c r="BB15" s="14">
        <v>0.4317317663325268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8.1237500000000004E-2</v>
      </c>
      <c r="BH15" s="16">
        <f>DSTDEV(PlotSort,"PhxRed",$BL$35:$BL$36)/SQRT($BF15)</f>
        <v>3.6555699917093266E-3</v>
      </c>
      <c r="BI15" s="16">
        <f>DAVERAGE(PlotSort,"PhxRedEdge",$BL$35:$BL$36)</f>
        <v>0.2162125</v>
      </c>
      <c r="BJ15" s="16">
        <f>DSTDEV(PlotSort,"PhxRedEdge",$BL$35:$BL$36)/SQRT($BF15)</f>
        <v>3.4107727182728378E-3</v>
      </c>
      <c r="BK15" s="16">
        <f>DAVERAGE(PlotSort,"TMRed",$BL$35:$BL$36)</f>
        <v>8.3125000000000004E-2</v>
      </c>
      <c r="BL15" s="16">
        <f>DSTDEV(PlotSort,"TMRed",$BL$35:$BL$36)/SQRT($BF15)</f>
        <v>4.0653479028772525E-3</v>
      </c>
      <c r="BM15" s="16">
        <f>DAVERAGE(PlotSort,"TMNIR",$BL$35:$BL$36)</f>
        <v>0.36627499999999996</v>
      </c>
      <c r="BN15" s="16">
        <f>DSTDEV(PlotSort,"TMNIR",$BL$35:$BL$36)/SQRT($BF15)</f>
        <v>3.9914976602058224E-3</v>
      </c>
      <c r="BO15" s="16">
        <f>DAVERAGE(PlotSort,"NRR",$BL$35:$BL$36)</f>
        <v>0.25774350699136123</v>
      </c>
      <c r="BP15" s="16">
        <f>DSTDEV(PlotSort,"NRR",$BL$35:$BL$36)/SQRT($BF15)</f>
        <v>6.7434711846487728E-3</v>
      </c>
      <c r="BQ15" s="16">
        <f>DAVERAGE(PlotSort,"rvi",$BL$35:$BL$36)</f>
        <v>4.478426269887775</v>
      </c>
      <c r="BR15" s="16">
        <f>DSTDEV(PlotSort,"rvi",$BL$35:$BL$36)/SQRT($BF15)</f>
        <v>0.21811090983367126</v>
      </c>
      <c r="BS15" s="17">
        <f>DAVERAGE(PlotSort,"ndvi",$BL$35:$BL$36)</f>
        <v>0.6306823794732751</v>
      </c>
      <c r="BT15" s="16">
        <f>DSTDEV(PlotSort,"ndvi",$BL$35:$BL$36)/SQRT($BF15)</f>
        <v>1.5283321359656106E-2</v>
      </c>
    </row>
    <row r="16" spans="1:72" ht="13.5" customHeight="1" x14ac:dyDescent="0.2">
      <c r="B16" s="12">
        <v>170</v>
      </c>
      <c r="C16" s="12">
        <v>8.9619999999999997</v>
      </c>
      <c r="D16" s="12">
        <v>170.37342000000001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31.2</v>
      </c>
      <c r="Q16" s="12">
        <v>1.22</v>
      </c>
      <c r="R16" s="12">
        <v>3.32</v>
      </c>
      <c r="S16" s="12">
        <v>47.07</v>
      </c>
      <c r="T16" s="12">
        <v>87.58</v>
      </c>
      <c r="U16" s="12">
        <v>2</v>
      </c>
      <c r="V16" s="12">
        <v>0</v>
      </c>
      <c r="W16" s="12">
        <v>1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4.4173999999999998</v>
      </c>
      <c r="AK16" s="12">
        <v>0.22700000000000001</v>
      </c>
      <c r="AL16" s="14">
        <v>0.15049999999999999</v>
      </c>
      <c r="AM16" s="14">
        <v>7.7000000000000002E-3</v>
      </c>
      <c r="AN16" s="14">
        <v>3.1960000000000002</v>
      </c>
      <c r="AO16" s="14">
        <v>0.14549999999999999</v>
      </c>
      <c r="AP16" s="14">
        <v>0.26419999999999999</v>
      </c>
      <c r="AQ16" s="14">
        <v>1.2E-2</v>
      </c>
      <c r="AR16" s="14">
        <v>8.8286999999999995</v>
      </c>
      <c r="AS16" s="14">
        <v>0.2727</v>
      </c>
      <c r="AT16" s="14">
        <v>0.15890000000000001</v>
      </c>
      <c r="AU16" s="14">
        <v>4.8999999999999998E-3</v>
      </c>
      <c r="AV16" s="14">
        <v>31.0398</v>
      </c>
      <c r="AW16" s="14">
        <v>1.56</v>
      </c>
      <c r="AX16" s="14">
        <v>0.39429999999999998</v>
      </c>
      <c r="AY16" s="14">
        <v>1.9800000000000002E-2</v>
      </c>
      <c r="AZ16" s="14">
        <v>0.19757023538344723</v>
      </c>
      <c r="BA16" s="14">
        <v>2.4814348646947764</v>
      </c>
      <c r="BB16" s="14">
        <v>0.42552422270426604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0.12771250000000003</v>
      </c>
      <c r="BH16" s="16">
        <f>DSTDEV(PlotSort,"PhxRed",$BI$31:$BI$32)/SQRT($BF16)</f>
        <v>1.097590115890259E-2</v>
      </c>
      <c r="BI16" s="16">
        <f>DAVERAGE(PlotSort,"PhxRedEdge",$BI$31:$BI$32)</f>
        <v>0.23828124999999997</v>
      </c>
      <c r="BJ16" s="16">
        <f>DSTDEV(PlotSort,"PhxRedEdge",$BI$31:$BI$32)/SQRT($BF16)</f>
        <v>8.6610200455354992E-3</v>
      </c>
      <c r="BK16" s="16">
        <f>DAVERAGE(PlotSort,"TMRed",$BI$31:$BI$32)</f>
        <v>0.130275</v>
      </c>
      <c r="BL16" s="16">
        <f>DSTDEV(PlotSort,"TMRed",$BI$31:$BI$32)/SQRT($BF16)</f>
        <v>1.0911311027247536E-2</v>
      </c>
      <c r="BM16" s="16">
        <f>DAVERAGE(PlotSort,"TMNIR",$BI$31:$BI$32)</f>
        <v>0.36310624999999996</v>
      </c>
      <c r="BN16" s="16">
        <f>DSTDEV(PlotSort,"TMNIR",$BI$31:$BI$32)/SQRT($BF16)</f>
        <v>9.8125619690188712E-3</v>
      </c>
      <c r="BO16" s="16">
        <f>DAVERAGE(PlotSort,"NRR",$BI$31:$BI$32)</f>
        <v>0.20914828376276351</v>
      </c>
      <c r="BP16" s="16">
        <f>DSTDEV(PlotSort,"NRR",$BI$31:$BI$32)/SQRT($BF16)</f>
        <v>9.314494924348396E-3</v>
      </c>
      <c r="BQ16" s="16">
        <f>DAVERAGE(PlotSort,"rvi",$BI$31:$BI$32)</f>
        <v>3.0371588878761999</v>
      </c>
      <c r="BR16" s="16">
        <f>DSTDEV(PlotSort,"rvi",$BI$31:$BI$32)/SQRT($BF16)</f>
        <v>0.22663871670003594</v>
      </c>
      <c r="BS16" s="17">
        <f>DAVERAGE(PlotSort,"ndvi",$BI$31:$BI$32)</f>
        <v>0.48211051625070894</v>
      </c>
      <c r="BT16" s="16">
        <f>DSTDEV(PlotSort,"ndvi",$BI$31:$BI$32)/SQRT($BF16)</f>
        <v>2.7239098376408557E-2</v>
      </c>
    </row>
    <row r="17" spans="2:72" ht="13.5" customHeight="1" x14ac:dyDescent="0.2">
      <c r="B17" s="12">
        <v>170</v>
      </c>
      <c r="C17" s="12">
        <v>8.9550000000000001</v>
      </c>
      <c r="D17" s="12">
        <v>170.37312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31.2</v>
      </c>
      <c r="Q17" s="12">
        <v>1.22</v>
      </c>
      <c r="R17" s="12">
        <v>3.32</v>
      </c>
      <c r="S17" s="12">
        <v>47.16</v>
      </c>
      <c r="T17" s="12">
        <v>87.53</v>
      </c>
      <c r="U17" s="12">
        <v>2</v>
      </c>
      <c r="V17" s="12">
        <v>0</v>
      </c>
      <c r="W17" s="12">
        <v>1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2.6610999999999998</v>
      </c>
      <c r="AK17" s="12">
        <v>5.3100000000000001E-2</v>
      </c>
      <c r="AL17" s="14">
        <v>9.0800000000000006E-2</v>
      </c>
      <c r="AM17" s="14">
        <v>1.8E-3</v>
      </c>
      <c r="AN17" s="14">
        <v>2.4710000000000001</v>
      </c>
      <c r="AO17" s="14">
        <v>8.3500000000000005E-2</v>
      </c>
      <c r="AP17" s="14">
        <v>0.20469999999999999</v>
      </c>
      <c r="AQ17" s="14">
        <v>6.8999999999999999E-3</v>
      </c>
      <c r="AR17" s="14">
        <v>4.8616000000000001</v>
      </c>
      <c r="AS17" s="14">
        <v>3.7999999999999999E-2</v>
      </c>
      <c r="AT17" s="14">
        <v>8.77E-2</v>
      </c>
      <c r="AU17" s="14">
        <v>6.9999999999999999E-4</v>
      </c>
      <c r="AV17" s="14">
        <v>24.679200000000002</v>
      </c>
      <c r="AW17" s="14">
        <v>0.68220000000000003</v>
      </c>
      <c r="AX17" s="14">
        <v>0.31419999999999998</v>
      </c>
      <c r="AY17" s="14">
        <v>8.6999999999999994E-3</v>
      </c>
      <c r="AZ17" s="14">
        <v>0.21102331855848913</v>
      </c>
      <c r="BA17" s="14">
        <v>3.5826681870011399</v>
      </c>
      <c r="BB17" s="14">
        <v>0.56357302811644683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0.12621874999999999</v>
      </c>
      <c r="BH17" s="16">
        <f>DSTDEV(PlotSort,"PhxRed",$BJ$31:$BJ$32)/SQRT($BF17)</f>
        <v>1.1368111009163602E-2</v>
      </c>
      <c r="BI17" s="16">
        <f>DAVERAGE(PlotSort,"PhxRedEdge",$BJ$31:$BJ$32)</f>
        <v>0.23623749999999999</v>
      </c>
      <c r="BJ17" s="16">
        <f>DSTDEV(PlotSort,"PhxRedEdge",$BJ$31:$BJ$32)/SQRT($BF17)</f>
        <v>8.5880299448321418E-3</v>
      </c>
      <c r="BK17" s="16">
        <f>DAVERAGE(PlotSort,"TMRed",$BJ$31:$BJ$32)</f>
        <v>0.12798124999999999</v>
      </c>
      <c r="BL17" s="16">
        <f>DSTDEV(PlotSort,"TMRed",$BJ$31:$BJ$32)/SQRT($BF17)</f>
        <v>1.1385839798480691E-2</v>
      </c>
      <c r="BM17" s="16">
        <f>DAVERAGE(PlotSort,"TMNIR",$BJ$31:$BJ$32)</f>
        <v>0.36328125</v>
      </c>
      <c r="BN17" s="16">
        <f>DSTDEV(PlotSort,"TMNIR",$BJ$31:$BJ$32)/SQRT($BF17)</f>
        <v>8.9174518735268601E-3</v>
      </c>
      <c r="BO17" s="16">
        <f>DAVERAGE(PlotSort,"NRR",$BJ$31:$BJ$32)</f>
        <v>0.21453602723729073</v>
      </c>
      <c r="BP17" s="16">
        <f>DSTDEV(PlotSort,"NRR",$BJ$31:$BJ$32)/SQRT($BF17)</f>
        <v>8.861817901572944E-3</v>
      </c>
      <c r="BQ17" s="16">
        <f>DAVERAGE(PlotSort,"rvi",$BJ$31:$BJ$32)</f>
        <v>3.2021544401746964</v>
      </c>
      <c r="BR17" s="16">
        <f>DSTDEV(PlotSort,"rvi",$BJ$31:$BJ$32)/SQRT($BF17)</f>
        <v>0.24551496067679049</v>
      </c>
      <c r="BS17" s="17">
        <f>DAVERAGE(PlotSort,"ndvi",$BJ$31:$BJ$32)</f>
        <v>0.49466733005916785</v>
      </c>
      <c r="BT17" s="16">
        <f>DSTDEV(PlotSort,"ndvi",$BJ$31:$BJ$32)/SQRT($BF17)</f>
        <v>2.7475643185921588E-2</v>
      </c>
    </row>
    <row r="18" spans="2:72" ht="13.5" customHeight="1" x14ac:dyDescent="0.2">
      <c r="B18" s="12">
        <v>170</v>
      </c>
      <c r="C18" s="12">
        <v>9.0229999999999997</v>
      </c>
      <c r="D18" s="12">
        <v>170.37595999999999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31.2</v>
      </c>
      <c r="Q18" s="12">
        <v>1.22</v>
      </c>
      <c r="R18" s="12">
        <v>3.32</v>
      </c>
      <c r="S18" s="12">
        <v>46.3</v>
      </c>
      <c r="T18" s="12">
        <v>88.05</v>
      </c>
      <c r="U18" s="12">
        <v>2</v>
      </c>
      <c r="V18" s="12">
        <v>0</v>
      </c>
      <c r="W18" s="12">
        <v>1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2.1857000000000002</v>
      </c>
      <c r="AK18" s="12">
        <v>0.11600000000000001</v>
      </c>
      <c r="AL18" s="14">
        <v>7.3200000000000001E-2</v>
      </c>
      <c r="AM18" s="14">
        <v>3.8999999999999998E-3</v>
      </c>
      <c r="AN18" s="14">
        <v>2.5424000000000002</v>
      </c>
      <c r="AO18" s="14">
        <v>4.82E-2</v>
      </c>
      <c r="AP18" s="14">
        <v>0.20669999999999999</v>
      </c>
      <c r="AQ18" s="14">
        <v>3.8999999999999998E-3</v>
      </c>
      <c r="AR18" s="14">
        <v>4.3672000000000004</v>
      </c>
      <c r="AS18" s="14">
        <v>0.23469999999999999</v>
      </c>
      <c r="AT18" s="14">
        <v>7.7299999999999994E-2</v>
      </c>
      <c r="AU18" s="14">
        <v>4.1999999999999997E-3</v>
      </c>
      <c r="AV18" s="14">
        <v>29.159500000000001</v>
      </c>
      <c r="AW18" s="14">
        <v>0.51170000000000004</v>
      </c>
      <c r="AX18" s="14">
        <v>0.36330000000000001</v>
      </c>
      <c r="AY18" s="14">
        <v>6.4000000000000003E-3</v>
      </c>
      <c r="AZ18" s="14">
        <v>0.27473684210526317</v>
      </c>
      <c r="BA18" s="14">
        <v>4.6998706338939202</v>
      </c>
      <c r="BB18" s="14">
        <v>0.64911484339537007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0.11740625</v>
      </c>
      <c r="BH18" s="16">
        <f>DSTDEV(PlotSort,"PhxRed",$BH$35:$BH$36)/SQRT($BF18)</f>
        <v>1.0054544862689373E-2</v>
      </c>
      <c r="BI18" s="16">
        <f>DAVERAGE(PlotSort,"PhxRedEdge",$BH$35:$BH$36)</f>
        <v>0.22791875</v>
      </c>
      <c r="BJ18" s="16">
        <f>DSTDEV(PlotSort,"PhxRedEdge",$BH$35:$BH$36)/SQRT($BF18)</f>
        <v>7.590933291049656E-3</v>
      </c>
      <c r="BK18" s="16">
        <f>DAVERAGE(PlotSort,"TMRed",$BH$35:$BH$36)</f>
        <v>0.11949375000000001</v>
      </c>
      <c r="BL18" s="16">
        <f>DSTDEV(PlotSort,"TMRed",$BH$35:$BH$36)/SQRT($BF18)</f>
        <v>1.0129418660309841E-2</v>
      </c>
      <c r="BM18" s="16">
        <f>DAVERAGE(PlotSort,"TMNIR",$BH$35:$BH$36)</f>
        <v>0.35305625000000002</v>
      </c>
      <c r="BN18" s="16">
        <f>DSTDEV(PlotSort,"TMNIR",$BH$35:$BH$36)/SQRT($BF18)</f>
        <v>8.8616212246499602E-3</v>
      </c>
      <c r="BO18" s="16">
        <f>DAVERAGE(PlotSort,"NRR",$BH$35:$BH$36)</f>
        <v>0.21652156175565157</v>
      </c>
      <c r="BP18" s="16">
        <f>DSTDEV(PlotSort,"NRR",$BH$35:$BH$36)/SQRT($BF18)</f>
        <v>9.9687145580133873E-3</v>
      </c>
      <c r="BQ18" s="16">
        <f>DAVERAGE(PlotSort,"rvi",$BH$35:$BH$36)</f>
        <v>3.2522498564996356</v>
      </c>
      <c r="BR18" s="16">
        <f>DSTDEV(PlotSort,"rvi",$BH$35:$BH$36)/SQRT($BF18)</f>
        <v>0.26381108537858527</v>
      </c>
      <c r="BS18" s="17">
        <f>DAVERAGE(PlotSort,"ndvi",$BH$35:$BH$36)</f>
        <v>0.50335077088037472</v>
      </c>
      <c r="BT18" s="16">
        <f>DSTDEV(PlotSort,"ndvi",$BH$35:$BH$36)/SQRT($BF18)</f>
        <v>2.8782771573756152E-2</v>
      </c>
    </row>
    <row r="19" spans="2:72" ht="13.5" customHeight="1" x14ac:dyDescent="0.2">
      <c r="B19" s="12">
        <v>170</v>
      </c>
      <c r="C19" s="12">
        <v>9.0310000000000006</v>
      </c>
      <c r="D19" s="12">
        <v>170.37629000000001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31.2</v>
      </c>
      <c r="Q19" s="12">
        <v>1.22</v>
      </c>
      <c r="R19" s="12">
        <v>3.32</v>
      </c>
      <c r="S19" s="12">
        <v>46.2</v>
      </c>
      <c r="T19" s="12">
        <v>88.12</v>
      </c>
      <c r="U19" s="12">
        <v>2</v>
      </c>
      <c r="V19" s="12">
        <v>0</v>
      </c>
      <c r="W19" s="12">
        <v>1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4.9861000000000004</v>
      </c>
      <c r="AK19" s="12">
        <v>9.6799999999999997E-2</v>
      </c>
      <c r="AL19" s="14">
        <v>0.16669999999999999</v>
      </c>
      <c r="AM19" s="14">
        <v>3.2000000000000002E-3</v>
      </c>
      <c r="AN19" s="14">
        <v>3.1044999999999998</v>
      </c>
      <c r="AO19" s="14">
        <v>1.6E-2</v>
      </c>
      <c r="AP19" s="14">
        <v>0.25180000000000002</v>
      </c>
      <c r="AQ19" s="14">
        <v>1.2999999999999999E-3</v>
      </c>
      <c r="AR19" s="14">
        <v>9.7914999999999992</v>
      </c>
      <c r="AS19" s="14">
        <v>0.22889999999999999</v>
      </c>
      <c r="AT19" s="14">
        <v>0.1729</v>
      </c>
      <c r="AU19" s="14">
        <v>4.0000000000000001E-3</v>
      </c>
      <c r="AV19" s="14">
        <v>29.648299999999999</v>
      </c>
      <c r="AW19" s="14">
        <v>0.22259999999999999</v>
      </c>
      <c r="AX19" s="14">
        <v>0.36849999999999999</v>
      </c>
      <c r="AY19" s="14">
        <v>2.8E-3</v>
      </c>
      <c r="AZ19" s="14">
        <v>0.18813477349669508</v>
      </c>
      <c r="BA19" s="14">
        <v>2.1312897628687102</v>
      </c>
      <c r="BB19" s="14">
        <v>0.36128555596601403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0.13652500000000001</v>
      </c>
      <c r="BH19" s="16">
        <f>DSTDEV(PlotSort,"PhxRed",$BI$35:$BI$36)/SQRT($BF19)</f>
        <v>1.2992656579776123E-2</v>
      </c>
      <c r="BI19" s="16">
        <f>DAVERAGE(PlotSort,"PhxRedEdge",$BI$35:$BI$36)</f>
        <v>0.24659999999999996</v>
      </c>
      <c r="BJ19" s="16">
        <f>DSTDEV(PlotSort,"PhxRedEdge",$BI$35:$BI$36)/SQRT($BF19)</f>
        <v>9.9040437869253161E-3</v>
      </c>
      <c r="BK19" s="16">
        <f>DAVERAGE(PlotSort,"TMRed",$BI$35:$BI$36)</f>
        <v>0.13876249999999998</v>
      </c>
      <c r="BL19" s="16">
        <f>DSTDEV(PlotSort,"TMRed",$BI$35:$BI$36)/SQRT($BF19)</f>
        <v>1.2895638393787785E-2</v>
      </c>
      <c r="BM19" s="16">
        <f>DAVERAGE(PlotSort,"TMNIR",$BI$35:$BI$36)</f>
        <v>0.37333125</v>
      </c>
      <c r="BN19" s="16">
        <f>DSTDEV(PlotSort,"TMNIR",$BI$35:$BI$36)/SQRT($BF19)</f>
        <v>1.0171417136392472E-2</v>
      </c>
      <c r="BO19" s="16">
        <f>DAVERAGE(PlotSort,"NRR",$BI$35:$BI$36)</f>
        <v>0.2071627492444027</v>
      </c>
      <c r="BP19" s="16">
        <f>DSTDEV(PlotSort,"NRR",$BI$35:$BI$36)/SQRT($BF19)</f>
        <v>9.1431575515016454E-3</v>
      </c>
      <c r="BQ19" s="16">
        <f>DAVERAGE(PlotSort,"rvi",$BI$35:$BI$36)</f>
        <v>2.9870634715512612</v>
      </c>
      <c r="BR19" s="16">
        <f>DSTDEV(PlotSort,"rvi",$BI$35:$BI$36)/SQRT($BF19)</f>
        <v>0.23596427233343156</v>
      </c>
      <c r="BS19" s="17">
        <f>DAVERAGE(PlotSort,"ndvi",$BI$35:$BI$36)</f>
        <v>0.47342707542950213</v>
      </c>
      <c r="BT19" s="16">
        <f>DSTDEV(PlotSort,"ndvi",$BI$35:$BI$36)/SQRT($BF19)</f>
        <v>2.8854244961163962E-2</v>
      </c>
    </row>
    <row r="20" spans="2:72" ht="13.5" customHeight="1" x14ac:dyDescent="0.2">
      <c r="B20" s="12">
        <v>170</v>
      </c>
      <c r="C20" s="12">
        <v>9.0380000000000003</v>
      </c>
      <c r="D20" s="12">
        <v>170.37657999999999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31.2</v>
      </c>
      <c r="Q20" s="12">
        <v>1.22</v>
      </c>
      <c r="R20" s="12">
        <v>3.32</v>
      </c>
      <c r="S20" s="12">
        <v>46.11</v>
      </c>
      <c r="T20" s="12">
        <v>88.17</v>
      </c>
      <c r="U20" s="12">
        <v>2</v>
      </c>
      <c r="V20" s="12">
        <v>0</v>
      </c>
      <c r="W20" s="12">
        <v>1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2.4348000000000001</v>
      </c>
      <c r="AK20" s="12">
        <v>0.3236</v>
      </c>
      <c r="AL20" s="14">
        <v>8.1199999999999994E-2</v>
      </c>
      <c r="AM20" s="14">
        <v>1.0800000000000001E-2</v>
      </c>
      <c r="AN20" s="14">
        <v>2.4338000000000002</v>
      </c>
      <c r="AO20" s="14">
        <v>0.1583</v>
      </c>
      <c r="AP20" s="14">
        <v>0.19700000000000001</v>
      </c>
      <c r="AQ20" s="14">
        <v>1.2800000000000001E-2</v>
      </c>
      <c r="AR20" s="14">
        <v>4.8811999999999998</v>
      </c>
      <c r="AS20" s="14">
        <v>0.45550000000000002</v>
      </c>
      <c r="AT20" s="14">
        <v>8.5999999999999993E-2</v>
      </c>
      <c r="AU20" s="14">
        <v>8.0000000000000002E-3</v>
      </c>
      <c r="AV20" s="14">
        <v>26.642700000000001</v>
      </c>
      <c r="AW20" s="14">
        <v>0.76129999999999998</v>
      </c>
      <c r="AX20" s="14">
        <v>0.33040000000000003</v>
      </c>
      <c r="AY20" s="14">
        <v>9.4000000000000004E-3</v>
      </c>
      <c r="AZ20" s="14">
        <v>0.25293894577171028</v>
      </c>
      <c r="BA20" s="14">
        <v>3.8418604651162798</v>
      </c>
      <c r="BB20" s="14">
        <v>0.5869356388088377</v>
      </c>
      <c r="BC20" s="15"/>
    </row>
    <row r="21" spans="2:72" ht="13.5" customHeight="1" x14ac:dyDescent="0.2">
      <c r="B21" s="12">
        <v>170</v>
      </c>
      <c r="C21" s="12">
        <v>9.0459999999999994</v>
      </c>
      <c r="D21" s="12">
        <v>170.37692000000001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31.2</v>
      </c>
      <c r="Q21" s="12">
        <v>1.22</v>
      </c>
      <c r="R21" s="12">
        <v>3.32</v>
      </c>
      <c r="S21" s="12">
        <v>46.01</v>
      </c>
      <c r="T21" s="12">
        <v>88.23</v>
      </c>
      <c r="U21" s="12">
        <v>2</v>
      </c>
      <c r="V21" s="12">
        <v>0</v>
      </c>
      <c r="W21" s="12">
        <v>1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2.2654000000000001</v>
      </c>
      <c r="AK21" s="12">
        <v>0.55640000000000001</v>
      </c>
      <c r="AL21" s="14">
        <v>7.5399999999999995E-2</v>
      </c>
      <c r="AM21" s="14">
        <v>1.8499999999999999E-2</v>
      </c>
      <c r="AN21" s="14">
        <v>2.5358999999999998</v>
      </c>
      <c r="AO21" s="14">
        <v>0.22009999999999999</v>
      </c>
      <c r="AP21" s="14">
        <v>0.2049</v>
      </c>
      <c r="AQ21" s="14">
        <v>1.78E-2</v>
      </c>
      <c r="AR21" s="14">
        <v>4.3287000000000004</v>
      </c>
      <c r="AS21" s="14">
        <v>1.0347999999999999</v>
      </c>
      <c r="AT21" s="14">
        <v>7.6100000000000001E-2</v>
      </c>
      <c r="AU21" s="14">
        <v>1.8200000000000001E-2</v>
      </c>
      <c r="AV21" s="14">
        <v>29.506900000000002</v>
      </c>
      <c r="AW21" s="14">
        <v>2.2317999999999998</v>
      </c>
      <c r="AX21" s="14">
        <v>0.36499999999999999</v>
      </c>
      <c r="AY21" s="14">
        <v>2.76E-2</v>
      </c>
      <c r="AZ21" s="14">
        <v>0.28092647832953149</v>
      </c>
      <c r="BA21" s="14">
        <v>4.7963206307490145</v>
      </c>
      <c r="BB21" s="14">
        <v>0.65495352527771478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0.2472</v>
      </c>
      <c r="BH21" s="21">
        <v>0</v>
      </c>
      <c r="BI21" s="20">
        <f>AVERAGE(AP50)</f>
        <v>0.26729999999999998</v>
      </c>
      <c r="BJ21" s="21">
        <v>0</v>
      </c>
      <c r="BK21" s="20">
        <f>AVERAGE(AT50)</f>
        <v>0.24410000000000001</v>
      </c>
      <c r="BL21" s="21">
        <v>0</v>
      </c>
      <c r="BM21" s="20">
        <f>AVERAGE(AX50)</f>
        <v>0.30690000000000001</v>
      </c>
      <c r="BN21" s="21">
        <v>0</v>
      </c>
      <c r="BO21" s="20">
        <f>AVERAGE(AZ50)</f>
        <v>6.8965517241379351E-2</v>
      </c>
      <c r="BP21" s="21">
        <v>0</v>
      </c>
      <c r="BQ21" s="20">
        <f>AVERAGE(BA50)</f>
        <v>1.2572716099959034</v>
      </c>
      <c r="BR21" s="21">
        <v>0</v>
      </c>
      <c r="BS21" s="22">
        <f>AVERAGE(BB50)</f>
        <v>0.11397459165154263</v>
      </c>
      <c r="BT21" s="21">
        <v>0</v>
      </c>
    </row>
    <row r="22" spans="2:72" ht="13.5" customHeight="1" x14ac:dyDescent="0.2">
      <c r="B22" s="12">
        <v>170</v>
      </c>
      <c r="C22" s="12">
        <v>9.0540000000000003</v>
      </c>
      <c r="D22" s="12">
        <v>170.37725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31.2</v>
      </c>
      <c r="Q22" s="12">
        <v>1.22</v>
      </c>
      <c r="R22" s="12">
        <v>3.32</v>
      </c>
      <c r="S22" s="12">
        <v>45.91</v>
      </c>
      <c r="T22" s="12">
        <v>88.3</v>
      </c>
      <c r="U22" s="12">
        <v>2</v>
      </c>
      <c r="V22" s="12">
        <v>0</v>
      </c>
      <c r="W22" s="12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3.4948999999999999</v>
      </c>
      <c r="AK22" s="12">
        <v>0.311</v>
      </c>
      <c r="AL22" s="14">
        <v>0.11609999999999999</v>
      </c>
      <c r="AM22" s="14">
        <v>1.03E-2</v>
      </c>
      <c r="AN22" s="14">
        <v>2.6625000000000001</v>
      </c>
      <c r="AO22" s="14">
        <v>2.69E-2</v>
      </c>
      <c r="AP22" s="14">
        <v>0.21460000000000001</v>
      </c>
      <c r="AQ22" s="14">
        <v>2.2000000000000001E-3</v>
      </c>
      <c r="AR22" s="14">
        <v>6.8582999999999998</v>
      </c>
      <c r="AS22" s="14">
        <v>0.64370000000000005</v>
      </c>
      <c r="AT22" s="14">
        <v>0.1203</v>
      </c>
      <c r="AU22" s="14">
        <v>1.1299999999999999E-2</v>
      </c>
      <c r="AV22" s="14">
        <v>25.1035</v>
      </c>
      <c r="AW22" s="14">
        <v>0.2621</v>
      </c>
      <c r="AX22" s="14">
        <v>0.30980000000000002</v>
      </c>
      <c r="AY22" s="14">
        <v>3.2000000000000002E-3</v>
      </c>
      <c r="AZ22" s="14">
        <v>0.1815408085430969</v>
      </c>
      <c r="BA22" s="14">
        <v>2.5752285951787202</v>
      </c>
      <c r="BB22" s="14">
        <v>0.44059521041618227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0.29420000000000002</v>
      </c>
      <c r="BH22" s="21">
        <v>0</v>
      </c>
      <c r="BI22" s="20">
        <f>AVERAGE(AP48)</f>
        <v>0.31759999999999999</v>
      </c>
      <c r="BJ22" s="21">
        <v>0</v>
      </c>
      <c r="BK22" s="20">
        <f>AVERAGE(AT48)</f>
        <v>0.28949999999999998</v>
      </c>
      <c r="BL22" s="21">
        <v>0</v>
      </c>
      <c r="BM22" s="20">
        <f>AVERAGE(AX48)</f>
        <v>0.35549999999999998</v>
      </c>
      <c r="BN22" s="21">
        <v>0</v>
      </c>
      <c r="BO22" s="20">
        <f>AVERAGE(AZ48)</f>
        <v>5.6306640915168606E-2</v>
      </c>
      <c r="BP22" s="21">
        <v>0</v>
      </c>
      <c r="BQ22" s="20">
        <f>AVERAGE(BA48)</f>
        <v>1.2279792746113989</v>
      </c>
      <c r="BR22" s="21">
        <v>0</v>
      </c>
      <c r="BS22" s="22">
        <f>AVERAGE(BB48)</f>
        <v>0.10232558139534884</v>
      </c>
      <c r="BT22" s="21">
        <v>0</v>
      </c>
    </row>
    <row r="23" spans="2:72" ht="13.5" customHeight="1" x14ac:dyDescent="0.2">
      <c r="B23" s="12">
        <v>170</v>
      </c>
      <c r="C23" s="12">
        <v>9.0609999999999999</v>
      </c>
      <c r="D23" s="12">
        <v>170.37754000000001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31.2</v>
      </c>
      <c r="Q23" s="12">
        <v>1.22</v>
      </c>
      <c r="R23" s="12">
        <v>3.32</v>
      </c>
      <c r="S23" s="12">
        <v>45.83</v>
      </c>
      <c r="T23" s="12">
        <v>88.35</v>
      </c>
      <c r="U23" s="12">
        <v>2</v>
      </c>
      <c r="V23" s="12">
        <v>0</v>
      </c>
      <c r="W23" s="12">
        <v>1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5.9329000000000001</v>
      </c>
      <c r="AK23" s="12">
        <v>0.14230000000000001</v>
      </c>
      <c r="AL23" s="14">
        <v>0.19670000000000001</v>
      </c>
      <c r="AM23" s="14">
        <v>4.7000000000000002E-3</v>
      </c>
      <c r="AN23" s="14">
        <v>3.5445000000000002</v>
      </c>
      <c r="AO23" s="14">
        <v>0.1391</v>
      </c>
      <c r="AP23" s="14">
        <v>0.28520000000000001</v>
      </c>
      <c r="AQ23" s="14">
        <v>1.12E-2</v>
      </c>
      <c r="AR23" s="14">
        <v>11.5223</v>
      </c>
      <c r="AS23" s="14">
        <v>0.3004</v>
      </c>
      <c r="AT23" s="14">
        <v>0.20180000000000001</v>
      </c>
      <c r="AU23" s="14">
        <v>5.3E-3</v>
      </c>
      <c r="AV23" s="14">
        <v>31.376799999999999</v>
      </c>
      <c r="AW23" s="14">
        <v>1.4601999999999999</v>
      </c>
      <c r="AX23" s="14">
        <v>0.38640000000000002</v>
      </c>
      <c r="AY23" s="14">
        <v>1.7999999999999999E-2</v>
      </c>
      <c r="AZ23" s="14">
        <v>0.15068493150684933</v>
      </c>
      <c r="BA23" s="14">
        <v>1.9147670961347869</v>
      </c>
      <c r="BB23" s="14">
        <v>0.3138388303298198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0.18509999999999999</v>
      </c>
      <c r="BH23" s="21">
        <v>0</v>
      </c>
      <c r="BI23" s="20">
        <f>AVERAGE(AP46)</f>
        <v>0.20979999999999999</v>
      </c>
      <c r="BJ23" s="21">
        <v>0</v>
      </c>
      <c r="BK23" s="20">
        <f>AVERAGE(AT46)</f>
        <v>0.1842</v>
      </c>
      <c r="BL23" s="21">
        <v>0</v>
      </c>
      <c r="BM23" s="20">
        <f>AVERAGE(AX46)</f>
        <v>0.2399</v>
      </c>
      <c r="BN23" s="21">
        <v>0</v>
      </c>
      <c r="BO23" s="20">
        <f>AVERAGE(AZ46)</f>
        <v>6.6933511229708725E-2</v>
      </c>
      <c r="BP23" s="21">
        <v>0</v>
      </c>
      <c r="BQ23" s="20">
        <f>AVERAGE(BA46)</f>
        <v>1.3023887079261671</v>
      </c>
      <c r="BR23" s="21">
        <v>0</v>
      </c>
      <c r="BS23" s="22">
        <f>AVERAGE(BB46)</f>
        <v>0.13133694883282243</v>
      </c>
      <c r="BT23" s="21">
        <v>0</v>
      </c>
    </row>
    <row r="24" spans="2:72" ht="13.5" customHeight="1" x14ac:dyDescent="0.2">
      <c r="B24" s="12">
        <v>170</v>
      </c>
      <c r="C24" s="12">
        <v>9.0690000000000008</v>
      </c>
      <c r="D24" s="12">
        <v>170.37787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31.2</v>
      </c>
      <c r="Q24" s="12">
        <v>1.22</v>
      </c>
      <c r="R24" s="12">
        <v>3.32</v>
      </c>
      <c r="S24" s="12">
        <v>45.73</v>
      </c>
      <c r="T24" s="12">
        <v>88.41</v>
      </c>
      <c r="U24" s="12">
        <v>2</v>
      </c>
      <c r="V24" s="12">
        <v>0</v>
      </c>
      <c r="W24" s="12">
        <v>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2.8542000000000001</v>
      </c>
      <c r="AK24" s="12">
        <v>0.30070000000000002</v>
      </c>
      <c r="AL24" s="14">
        <v>9.4399999999999998E-2</v>
      </c>
      <c r="AM24" s="14">
        <v>9.9000000000000008E-3</v>
      </c>
      <c r="AN24" s="14">
        <v>2.4721000000000002</v>
      </c>
      <c r="AO24" s="14">
        <v>0.2046</v>
      </c>
      <c r="AP24" s="14">
        <v>0.19850000000000001</v>
      </c>
      <c r="AQ24" s="14">
        <v>1.6400000000000001E-2</v>
      </c>
      <c r="AR24" s="14">
        <v>5.6729000000000003</v>
      </c>
      <c r="AS24" s="14">
        <v>0.54</v>
      </c>
      <c r="AT24" s="14">
        <v>9.9099999999999994E-2</v>
      </c>
      <c r="AU24" s="14">
        <v>9.4000000000000004E-3</v>
      </c>
      <c r="AV24" s="14">
        <v>25.450900000000001</v>
      </c>
      <c r="AW24" s="14">
        <v>1.6120000000000001</v>
      </c>
      <c r="AX24" s="14">
        <v>0.31259999999999999</v>
      </c>
      <c r="AY24" s="14">
        <v>1.9800000000000002E-2</v>
      </c>
      <c r="AZ24" s="14">
        <v>0.22324398356486005</v>
      </c>
      <c r="BA24" s="14">
        <v>3.1543895055499496</v>
      </c>
      <c r="BB24" s="14">
        <v>0.51858149137721643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0.72050000000000003</v>
      </c>
      <c r="BH24" s="26">
        <v>0</v>
      </c>
      <c r="BI24" s="25">
        <f>AVERAGE(AP51)</f>
        <v>0.70550000000000002</v>
      </c>
      <c r="BJ24" s="26">
        <v>0</v>
      </c>
      <c r="BK24" s="25">
        <f>AVERAGE(AT51)</f>
        <v>0.71950000000000003</v>
      </c>
      <c r="BL24" s="26">
        <v>0</v>
      </c>
      <c r="BM24" s="25">
        <f>AVERAGE(AX51)</f>
        <v>0.6835</v>
      </c>
      <c r="BN24" s="26">
        <v>0</v>
      </c>
      <c r="BO24" s="25">
        <f>AVERAGE(AZ51)</f>
        <v>-1.5838732901367905E-2</v>
      </c>
      <c r="BP24" s="26">
        <v>0</v>
      </c>
      <c r="BQ24" s="25">
        <f>AVERAGE(BA51)</f>
        <v>23.749131341209171</v>
      </c>
      <c r="BR24" s="26">
        <v>0</v>
      </c>
      <c r="BS24" s="25">
        <f>AVERAGE(BB51)</f>
        <v>-2.5659301496792609E-2</v>
      </c>
      <c r="BT24" s="26">
        <v>0</v>
      </c>
    </row>
    <row r="25" spans="2:72" ht="13.5" customHeight="1" x14ac:dyDescent="0.2">
      <c r="B25" s="12">
        <v>170</v>
      </c>
      <c r="C25" s="12">
        <v>9.0760000000000005</v>
      </c>
      <c r="D25" s="12">
        <v>170.37817000000001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31.2</v>
      </c>
      <c r="Q25" s="12">
        <v>1.22</v>
      </c>
      <c r="R25" s="12">
        <v>3.32</v>
      </c>
      <c r="S25" s="12">
        <v>45.64</v>
      </c>
      <c r="T25" s="12">
        <v>88.47</v>
      </c>
      <c r="U25" s="12">
        <v>2</v>
      </c>
      <c r="V25" s="12">
        <v>0</v>
      </c>
      <c r="W25" s="12">
        <v>1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4.1715999999999998</v>
      </c>
      <c r="AK25" s="12">
        <v>0.47020000000000001</v>
      </c>
      <c r="AL25" s="14">
        <v>0.13780000000000001</v>
      </c>
      <c r="AM25" s="14">
        <v>1.55E-2</v>
      </c>
      <c r="AN25" s="14">
        <v>2.7406999999999999</v>
      </c>
      <c r="AO25" s="14">
        <v>6.7599999999999993E-2</v>
      </c>
      <c r="AP25" s="14">
        <v>0.21959999999999999</v>
      </c>
      <c r="AQ25" s="14">
        <v>5.4000000000000003E-3</v>
      </c>
      <c r="AR25" s="14">
        <v>8.1295999999999999</v>
      </c>
      <c r="AS25" s="14">
        <v>0.94669999999999999</v>
      </c>
      <c r="AT25" s="14">
        <v>0.14180000000000001</v>
      </c>
      <c r="AU25" s="14">
        <v>1.6500000000000001E-2</v>
      </c>
      <c r="AV25" s="14">
        <v>24.654199999999999</v>
      </c>
      <c r="AW25" s="14">
        <v>0.24540000000000001</v>
      </c>
      <c r="AX25" s="14">
        <v>0.30220000000000002</v>
      </c>
      <c r="AY25" s="14">
        <v>3.0000000000000001E-3</v>
      </c>
      <c r="AZ25" s="14">
        <v>0.1582981985435033</v>
      </c>
      <c r="BA25" s="14">
        <v>2.1311706629055007</v>
      </c>
      <c r="BB25" s="14">
        <v>0.36126126126126124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1.0026333333333333</v>
      </c>
      <c r="BH25" s="16">
        <f>STDEV(AL52:AL54)/SQRT(BF25)</f>
        <v>3.4070188989463539E-3</v>
      </c>
      <c r="BI25" s="27">
        <f>AVERAGE(AP52:AP54)</f>
        <v>1.0024</v>
      </c>
      <c r="BJ25" s="16">
        <f>STDEV(AP52:AP54)/SQRT(BF25)</f>
        <v>3.435597958628623E-3</v>
      </c>
      <c r="BK25" s="27">
        <f>AVERAGE(AT52:AT54)</f>
        <v>1.0026333333333333</v>
      </c>
      <c r="BL25" s="16">
        <f>STDEV(AT52:AT54)/SQRT(BF25)</f>
        <v>3.4070188989463539E-3</v>
      </c>
      <c r="BM25" s="27">
        <f>AVERAGE(AX52:AX54)</f>
        <v>1.0024</v>
      </c>
      <c r="BN25" s="16">
        <f>STDEV(AX52:AX54)/SQRT(BF25)</f>
        <v>3.435597958628623E-3</v>
      </c>
      <c r="BO25" s="27">
        <f>AVERAGE(AZ52:AZ54)</f>
        <v>0.73404595681842089</v>
      </c>
      <c r="BP25" s="16">
        <f>STDEV(AZ52:AZ54)/SQRT(BF25)</f>
        <v>5.1170825307974763E-4</v>
      </c>
      <c r="BQ25" s="27">
        <f>AVERAGE(BA52:BA54)</f>
        <v>1.4165761266710435</v>
      </c>
      <c r="BR25" s="16">
        <f>STDEV(BA52:BA54)/SQRT(BF25)</f>
        <v>3.8786581645997623E-3</v>
      </c>
      <c r="BS25" s="27">
        <f>AVERAGE(BB52:BB54)</f>
        <v>0.17237852815779517</v>
      </c>
      <c r="BT25" s="16">
        <f>STDEV(BB52:BB54)/SQRT(BF25)</f>
        <v>1.326590017964909E-3</v>
      </c>
    </row>
    <row r="26" spans="2:72" ht="13.5" customHeight="1" x14ac:dyDescent="0.2">
      <c r="B26" s="12">
        <v>170</v>
      </c>
      <c r="C26" s="12">
        <v>9.23</v>
      </c>
      <c r="D26" s="12">
        <v>170.38458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31.2</v>
      </c>
      <c r="Q26" s="12">
        <v>1.22</v>
      </c>
      <c r="R26" s="12">
        <v>3.32</v>
      </c>
      <c r="S26" s="12">
        <v>43.7</v>
      </c>
      <c r="T26" s="12">
        <v>89.7</v>
      </c>
      <c r="U26" s="12">
        <v>2</v>
      </c>
      <c r="V26" s="12">
        <v>0</v>
      </c>
      <c r="W26" s="12">
        <v>1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5.7091000000000003</v>
      </c>
      <c r="AK26" s="12">
        <v>0.50870000000000004</v>
      </c>
      <c r="AL26" s="14">
        <v>0.18240000000000001</v>
      </c>
      <c r="AM26" s="14">
        <v>1.6199999999999999E-2</v>
      </c>
      <c r="AN26" s="14">
        <v>3.6781999999999999</v>
      </c>
      <c r="AO26" s="14">
        <v>0.26450000000000001</v>
      </c>
      <c r="AP26" s="14">
        <v>0.28560000000000002</v>
      </c>
      <c r="AQ26" s="14">
        <v>2.0500000000000001E-2</v>
      </c>
      <c r="AR26" s="14">
        <v>10.604200000000001</v>
      </c>
      <c r="AS26" s="14">
        <v>0.87970000000000004</v>
      </c>
      <c r="AT26" s="14">
        <v>0.1787</v>
      </c>
      <c r="AU26" s="14">
        <v>1.4800000000000001E-2</v>
      </c>
      <c r="AV26" s="14">
        <v>35.788499999999999</v>
      </c>
      <c r="AW26" s="14">
        <v>0.5554</v>
      </c>
      <c r="AX26" s="14">
        <v>0.42549999999999999</v>
      </c>
      <c r="AY26" s="14">
        <v>6.6E-3</v>
      </c>
      <c r="AZ26" s="14">
        <v>0.19673744902264093</v>
      </c>
      <c r="BA26" s="14">
        <v>2.3810856183547844</v>
      </c>
      <c r="BB26" s="14">
        <v>0.40847401522674615</v>
      </c>
      <c r="BC26" s="15"/>
    </row>
    <row r="27" spans="2:72" ht="13.5" customHeight="1" x14ac:dyDescent="0.2">
      <c r="B27" s="12">
        <v>170</v>
      </c>
      <c r="C27" s="12">
        <v>9.2219999999999995</v>
      </c>
      <c r="D27" s="12">
        <v>170.38425000000001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31.2</v>
      </c>
      <c r="Q27" s="12">
        <v>1.22</v>
      </c>
      <c r="R27" s="12">
        <v>3.32</v>
      </c>
      <c r="S27" s="12">
        <v>43.8</v>
      </c>
      <c r="T27" s="12">
        <v>89.63</v>
      </c>
      <c r="U27" s="12">
        <v>2</v>
      </c>
      <c r="V27" s="12">
        <v>0</v>
      </c>
      <c r="W27" s="12">
        <v>1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2.9931000000000001</v>
      </c>
      <c r="AK27" s="12">
        <v>8.0000000000000002E-3</v>
      </c>
      <c r="AL27" s="14">
        <v>9.5799999999999996E-2</v>
      </c>
      <c r="AM27" s="14">
        <v>2.9999999999999997E-4</v>
      </c>
      <c r="AN27" s="14">
        <v>2.4977999999999998</v>
      </c>
      <c r="AO27" s="14">
        <v>2.53E-2</v>
      </c>
      <c r="AP27" s="14">
        <v>0.1943</v>
      </c>
      <c r="AQ27" s="14">
        <v>2E-3</v>
      </c>
      <c r="AR27" s="14">
        <v>5.7891000000000004</v>
      </c>
      <c r="AS27" s="14">
        <v>8.3099999999999993E-2</v>
      </c>
      <c r="AT27" s="14">
        <v>9.7699999999999995E-2</v>
      </c>
      <c r="AU27" s="14">
        <v>1.4E-3</v>
      </c>
      <c r="AV27" s="14">
        <v>26.139399999999998</v>
      </c>
      <c r="AW27" s="14">
        <v>1.3935999999999999</v>
      </c>
      <c r="AX27" s="14">
        <v>0.31119999999999998</v>
      </c>
      <c r="AY27" s="14">
        <v>1.66E-2</v>
      </c>
      <c r="AZ27" s="14">
        <v>0.23125618199802173</v>
      </c>
      <c r="BA27" s="14">
        <v>3.1852610030706243</v>
      </c>
      <c r="BB27" s="14">
        <v>0.52213255074590359</v>
      </c>
      <c r="BC27" s="15"/>
      <c r="BD27" s="28"/>
    </row>
    <row r="28" spans="2:72" ht="13.5" customHeight="1" x14ac:dyDescent="0.2">
      <c r="B28" s="12">
        <v>170</v>
      </c>
      <c r="C28" s="12">
        <v>9.2149999999999999</v>
      </c>
      <c r="D28" s="12">
        <v>170.38396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31.2</v>
      </c>
      <c r="Q28" s="12">
        <v>1.22</v>
      </c>
      <c r="R28" s="12">
        <v>3.32</v>
      </c>
      <c r="S28" s="12">
        <v>43.89</v>
      </c>
      <c r="T28" s="12">
        <v>89.58</v>
      </c>
      <c r="U28" s="12">
        <v>2</v>
      </c>
      <c r="V28" s="12">
        <v>0</v>
      </c>
      <c r="W28" s="12">
        <v>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6.4814999999999996</v>
      </c>
      <c r="AK28" s="12">
        <v>0.95620000000000005</v>
      </c>
      <c r="AL28" s="14">
        <v>0.2077</v>
      </c>
      <c r="AM28" s="14">
        <v>3.0599999999999999E-2</v>
      </c>
      <c r="AN28" s="14">
        <v>3.9457</v>
      </c>
      <c r="AO28" s="14">
        <v>0.29289999999999999</v>
      </c>
      <c r="AP28" s="14">
        <v>0.30730000000000002</v>
      </c>
      <c r="AQ28" s="14">
        <v>2.2800000000000001E-2</v>
      </c>
      <c r="AR28" s="14">
        <v>12.193300000000001</v>
      </c>
      <c r="AS28" s="14">
        <v>2.0226999999999999</v>
      </c>
      <c r="AT28" s="14">
        <v>0.20610000000000001</v>
      </c>
      <c r="AU28" s="14">
        <v>3.4200000000000001E-2</v>
      </c>
      <c r="AV28" s="14">
        <v>34.598700000000001</v>
      </c>
      <c r="AW28" s="14">
        <v>1.2001999999999999</v>
      </c>
      <c r="AX28" s="14">
        <v>0.41239999999999999</v>
      </c>
      <c r="AY28" s="14">
        <v>1.43E-2</v>
      </c>
      <c r="AZ28" s="14">
        <v>0.14603306933444488</v>
      </c>
      <c r="BA28" s="14">
        <v>2.0009704027171273</v>
      </c>
      <c r="BB28" s="14">
        <v>0.33354890864995951</v>
      </c>
      <c r="BC28" s="15"/>
      <c r="BD28" s="28"/>
    </row>
    <row r="29" spans="2:72" ht="13.5" customHeight="1" x14ac:dyDescent="0.2">
      <c r="B29" s="12">
        <v>170</v>
      </c>
      <c r="C29" s="12">
        <v>9.2070000000000007</v>
      </c>
      <c r="D29" s="12">
        <v>170.38363000000001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31.2</v>
      </c>
      <c r="Q29" s="12">
        <v>1.22</v>
      </c>
      <c r="R29" s="12">
        <v>3.32</v>
      </c>
      <c r="S29" s="12">
        <v>43.99</v>
      </c>
      <c r="T29" s="12">
        <v>89.51</v>
      </c>
      <c r="U29" s="12">
        <v>2</v>
      </c>
      <c r="V29" s="12">
        <v>0</v>
      </c>
      <c r="W29" s="12">
        <v>1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3.3605</v>
      </c>
      <c r="AK29" s="12">
        <v>0.18840000000000001</v>
      </c>
      <c r="AL29" s="14">
        <v>0.10780000000000001</v>
      </c>
      <c r="AM29" s="14">
        <v>6.0000000000000001E-3</v>
      </c>
      <c r="AN29" s="14">
        <v>2.6791</v>
      </c>
      <c r="AO29" s="14">
        <v>2.9399999999999999E-2</v>
      </c>
      <c r="AP29" s="14">
        <v>0.2089</v>
      </c>
      <c r="AQ29" s="14">
        <v>2.3E-3</v>
      </c>
      <c r="AR29" s="14">
        <v>6.6111000000000004</v>
      </c>
      <c r="AS29" s="14">
        <v>0.2427</v>
      </c>
      <c r="AT29" s="14">
        <v>0.1119</v>
      </c>
      <c r="AU29" s="14">
        <v>4.1000000000000003E-3</v>
      </c>
      <c r="AV29" s="14">
        <v>25.642199999999999</v>
      </c>
      <c r="AW29" s="14">
        <v>0.1477</v>
      </c>
      <c r="AX29" s="14">
        <v>0.30609999999999998</v>
      </c>
      <c r="AY29" s="14">
        <v>1.8E-3</v>
      </c>
      <c r="AZ29" s="14">
        <v>0.18873786407766985</v>
      </c>
      <c r="BA29" s="14">
        <v>2.7354781054512958</v>
      </c>
      <c r="BB29" s="14">
        <v>0.46459330143540667</v>
      </c>
      <c r="BC29" s="15"/>
      <c r="BD29" s="28"/>
    </row>
    <row r="30" spans="2:72" ht="13.5" customHeight="1" x14ac:dyDescent="0.2">
      <c r="B30" s="12">
        <v>170</v>
      </c>
      <c r="C30" s="12">
        <v>9.1999999999999993</v>
      </c>
      <c r="D30" s="12">
        <v>170.38333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31.2</v>
      </c>
      <c r="Q30" s="12">
        <v>1.22</v>
      </c>
      <c r="R30" s="12">
        <v>3.32</v>
      </c>
      <c r="S30" s="12">
        <v>44.08</v>
      </c>
      <c r="T30" s="12">
        <v>89.46</v>
      </c>
      <c r="U30" s="12">
        <v>2</v>
      </c>
      <c r="V30" s="12">
        <v>0</v>
      </c>
      <c r="W30" s="12">
        <v>1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2.1976</v>
      </c>
      <c r="AK30" s="12">
        <v>0.29380000000000001</v>
      </c>
      <c r="AL30" s="14">
        <v>7.0599999999999996E-2</v>
      </c>
      <c r="AM30" s="14">
        <v>9.4000000000000004E-3</v>
      </c>
      <c r="AN30" s="14">
        <v>2.7361</v>
      </c>
      <c r="AO30" s="14">
        <v>0.15740000000000001</v>
      </c>
      <c r="AP30" s="14">
        <v>0.2137</v>
      </c>
      <c r="AQ30" s="14">
        <v>1.23E-2</v>
      </c>
      <c r="AR30" s="14">
        <v>4.1973000000000003</v>
      </c>
      <c r="AS30" s="14">
        <v>0.59940000000000004</v>
      </c>
      <c r="AT30" s="14">
        <v>7.1199999999999999E-2</v>
      </c>
      <c r="AU30" s="14">
        <v>1.0200000000000001E-2</v>
      </c>
      <c r="AV30" s="14">
        <v>31.476600000000001</v>
      </c>
      <c r="AW30" s="14">
        <v>0.84030000000000005</v>
      </c>
      <c r="AX30" s="14">
        <v>0.37609999999999999</v>
      </c>
      <c r="AY30" s="14">
        <v>0.01</v>
      </c>
      <c r="AZ30" s="14">
        <v>0.27534757544930483</v>
      </c>
      <c r="BA30" s="14">
        <v>5.2823033707865168</v>
      </c>
      <c r="BB30" s="14">
        <v>0.6816454281243014</v>
      </c>
      <c r="BC30" s="15"/>
      <c r="BD30" s="28"/>
      <c r="BF30" s="29" t="s">
        <v>175</v>
      </c>
    </row>
    <row r="31" spans="2:72" ht="13.5" customHeight="1" x14ac:dyDescent="0.2">
      <c r="B31" s="12">
        <v>170</v>
      </c>
      <c r="C31" s="12">
        <v>9.1920000000000002</v>
      </c>
      <c r="D31" s="12">
        <v>170.38300000000001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31.2</v>
      </c>
      <c r="Q31" s="12">
        <v>1.22</v>
      </c>
      <c r="R31" s="12">
        <v>3.32</v>
      </c>
      <c r="S31" s="12">
        <v>44.18</v>
      </c>
      <c r="T31" s="12">
        <v>89.39</v>
      </c>
      <c r="U31" s="12">
        <v>2</v>
      </c>
      <c r="V31" s="12">
        <v>0</v>
      </c>
      <c r="W31" s="12">
        <v>1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2.9834000000000001</v>
      </c>
      <c r="AK31" s="12">
        <v>0.1067</v>
      </c>
      <c r="AL31" s="14">
        <v>9.6000000000000002E-2</v>
      </c>
      <c r="AM31" s="14">
        <v>3.3999999999999998E-3</v>
      </c>
      <c r="AN31" s="14">
        <v>2.9056999999999999</v>
      </c>
      <c r="AO31" s="14">
        <v>0.2361</v>
      </c>
      <c r="AP31" s="14">
        <v>0.22720000000000001</v>
      </c>
      <c r="AQ31" s="14">
        <v>1.8499999999999999E-2</v>
      </c>
      <c r="AR31" s="14">
        <v>5.7922000000000002</v>
      </c>
      <c r="AS31" s="14">
        <v>4.5999999999999999E-2</v>
      </c>
      <c r="AT31" s="14">
        <v>9.8400000000000001E-2</v>
      </c>
      <c r="AU31" s="14">
        <v>8.0000000000000004E-4</v>
      </c>
      <c r="AV31" s="14">
        <v>30.413799999999998</v>
      </c>
      <c r="AW31" s="14">
        <v>2.1278000000000001</v>
      </c>
      <c r="AX31" s="14">
        <v>0.3639</v>
      </c>
      <c r="AY31" s="14">
        <v>2.5499999999999998E-2</v>
      </c>
      <c r="AZ31" s="14">
        <v>0.23126374555912704</v>
      </c>
      <c r="BA31" s="14">
        <v>3.6981707317073171</v>
      </c>
      <c r="BB31" s="14">
        <v>0.57430240103828689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170</v>
      </c>
      <c r="C32" s="12">
        <v>9.1850000000000005</v>
      </c>
      <c r="D32" s="12">
        <v>170.38271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31.2</v>
      </c>
      <c r="Q32" s="12">
        <v>1.22</v>
      </c>
      <c r="R32" s="12">
        <v>3.32</v>
      </c>
      <c r="S32" s="12">
        <v>44.27</v>
      </c>
      <c r="T32" s="12">
        <v>89.33</v>
      </c>
      <c r="U32" s="12">
        <v>2</v>
      </c>
      <c r="V32" s="12">
        <v>0</v>
      </c>
      <c r="W32" s="12">
        <v>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6.2168999999999999</v>
      </c>
      <c r="AK32" s="12">
        <v>0.16889999999999999</v>
      </c>
      <c r="AL32" s="14">
        <v>0.20039999999999999</v>
      </c>
      <c r="AM32" s="14">
        <v>5.4000000000000003E-3</v>
      </c>
      <c r="AN32" s="14">
        <v>3.7957000000000001</v>
      </c>
      <c r="AO32" s="14">
        <v>0.18179999999999999</v>
      </c>
      <c r="AP32" s="14">
        <v>0.29720000000000002</v>
      </c>
      <c r="AQ32" s="14">
        <v>1.4200000000000001E-2</v>
      </c>
      <c r="AR32" s="14">
        <v>11.719900000000001</v>
      </c>
      <c r="AS32" s="14">
        <v>0.13500000000000001</v>
      </c>
      <c r="AT32" s="14">
        <v>0.19939999999999999</v>
      </c>
      <c r="AU32" s="14">
        <v>2.3E-3</v>
      </c>
      <c r="AV32" s="14">
        <v>36.845100000000002</v>
      </c>
      <c r="AW32" s="14">
        <v>2.0238</v>
      </c>
      <c r="AX32" s="14">
        <v>0.44140000000000001</v>
      </c>
      <c r="AY32" s="14">
        <v>2.4199999999999999E-2</v>
      </c>
      <c r="AZ32" s="14">
        <v>0.1952342269157866</v>
      </c>
      <c r="BA32" s="14">
        <v>2.2136409227683052</v>
      </c>
      <c r="BB32" s="14">
        <v>0.37765293383270915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170</v>
      </c>
      <c r="C33" s="12">
        <v>9.1780000000000008</v>
      </c>
      <c r="D33" s="12">
        <v>170.38242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31.2</v>
      </c>
      <c r="Q33" s="12">
        <v>1.22</v>
      </c>
      <c r="R33" s="12">
        <v>3.32</v>
      </c>
      <c r="S33" s="12">
        <v>44.36</v>
      </c>
      <c r="T33" s="12">
        <v>89.28</v>
      </c>
      <c r="U33" s="12">
        <v>2</v>
      </c>
      <c r="V33" s="12">
        <v>0</v>
      </c>
      <c r="W33" s="12">
        <v>1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2.8378000000000001</v>
      </c>
      <c r="AK33" s="12">
        <v>2.07E-2</v>
      </c>
      <c r="AL33" s="14">
        <v>9.1600000000000001E-2</v>
      </c>
      <c r="AM33" s="14">
        <v>6.9999999999999999E-4</v>
      </c>
      <c r="AN33" s="14">
        <v>2.7898999999999998</v>
      </c>
      <c r="AO33" s="14">
        <v>4.3400000000000001E-2</v>
      </c>
      <c r="AP33" s="14">
        <v>0.21870000000000001</v>
      </c>
      <c r="AQ33" s="14">
        <v>3.3999999999999998E-3</v>
      </c>
      <c r="AR33" s="14">
        <v>5.5114999999999998</v>
      </c>
      <c r="AS33" s="14">
        <v>9.7000000000000003E-2</v>
      </c>
      <c r="AT33" s="14">
        <v>9.3899999999999997E-2</v>
      </c>
      <c r="AU33" s="14">
        <v>1.6999999999999999E-3</v>
      </c>
      <c r="AV33" s="14">
        <v>29.034700000000001</v>
      </c>
      <c r="AW33" s="14">
        <v>1.0108999999999999</v>
      </c>
      <c r="AX33" s="14">
        <v>0.34820000000000001</v>
      </c>
      <c r="AY33" s="14">
        <v>1.21E-2</v>
      </c>
      <c r="AZ33" s="14">
        <v>0.22843535014993829</v>
      </c>
      <c r="BA33" s="14">
        <v>3.7082002129925455</v>
      </c>
      <c r="BB33" s="14">
        <v>0.57520922868129387</v>
      </c>
      <c r="BC33" s="15"/>
      <c r="BD33" s="28"/>
    </row>
    <row r="34" spans="2:64" ht="13.5" customHeight="1" x14ac:dyDescent="0.2">
      <c r="B34" s="12">
        <v>170</v>
      </c>
      <c r="C34" s="12">
        <v>9.2479999999999993</v>
      </c>
      <c r="D34" s="12">
        <v>170.38533000000001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31.2</v>
      </c>
      <c r="Q34" s="12">
        <v>1.22</v>
      </c>
      <c r="R34" s="12">
        <v>3.32</v>
      </c>
      <c r="S34" s="12">
        <v>43.48</v>
      </c>
      <c r="T34" s="12">
        <v>89.84</v>
      </c>
      <c r="U34" s="12">
        <v>2</v>
      </c>
      <c r="V34" s="12">
        <v>0</v>
      </c>
      <c r="W34" s="12">
        <v>1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6.7991999999999999</v>
      </c>
      <c r="AK34" s="12">
        <v>0.71020000000000005</v>
      </c>
      <c r="AL34" s="14">
        <v>0.21640000000000001</v>
      </c>
      <c r="AM34" s="14">
        <v>2.2599999999999999E-2</v>
      </c>
      <c r="AN34" s="14">
        <v>3.8534999999999999</v>
      </c>
      <c r="AO34" s="14">
        <v>0.13300000000000001</v>
      </c>
      <c r="AP34" s="14">
        <v>0.29830000000000001</v>
      </c>
      <c r="AQ34" s="14">
        <v>1.03E-2</v>
      </c>
      <c r="AR34" s="14">
        <v>13.108700000000001</v>
      </c>
      <c r="AS34" s="14">
        <v>1.1948000000000001</v>
      </c>
      <c r="AT34" s="14">
        <v>0.22009999999999999</v>
      </c>
      <c r="AU34" s="14">
        <v>2.01E-2</v>
      </c>
      <c r="AV34" s="14">
        <v>33.417299999999997</v>
      </c>
      <c r="AW34" s="14">
        <v>0.17680000000000001</v>
      </c>
      <c r="AX34" s="14">
        <v>0.3962</v>
      </c>
      <c r="AY34" s="14">
        <v>2.0999999999999999E-3</v>
      </c>
      <c r="AZ34" s="14">
        <v>0.1409647228221742</v>
      </c>
      <c r="BA34" s="14">
        <v>1.8000908677873695</v>
      </c>
      <c r="BB34" s="14">
        <v>0.28573746552003898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170</v>
      </c>
      <c r="C35" s="12">
        <v>9.2560000000000002</v>
      </c>
      <c r="D35" s="12">
        <v>170.38567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31.2</v>
      </c>
      <c r="Q35" s="12">
        <v>1.22</v>
      </c>
      <c r="R35" s="12">
        <v>3.32</v>
      </c>
      <c r="S35" s="12">
        <v>43.38</v>
      </c>
      <c r="T35" s="12">
        <v>89.91</v>
      </c>
      <c r="U35" s="12">
        <v>2</v>
      </c>
      <c r="V35" s="12">
        <v>0</v>
      </c>
      <c r="W35" s="12">
        <v>1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6.0426000000000002</v>
      </c>
      <c r="AK35" s="12">
        <v>5.9400000000000001E-2</v>
      </c>
      <c r="AL35" s="14">
        <v>0.192</v>
      </c>
      <c r="AM35" s="14">
        <v>1.9E-3</v>
      </c>
      <c r="AN35" s="14">
        <v>3.6842999999999999</v>
      </c>
      <c r="AO35" s="14">
        <v>5.1299999999999998E-2</v>
      </c>
      <c r="AP35" s="14">
        <v>0.28470000000000001</v>
      </c>
      <c r="AQ35" s="14">
        <v>4.0000000000000001E-3</v>
      </c>
      <c r="AR35" s="14">
        <v>11.617100000000001</v>
      </c>
      <c r="AS35" s="14">
        <v>0.2137</v>
      </c>
      <c r="AT35" s="14">
        <v>0.19470000000000001</v>
      </c>
      <c r="AU35" s="14">
        <v>3.5999999999999999E-3</v>
      </c>
      <c r="AV35" s="14">
        <v>34.646599999999999</v>
      </c>
      <c r="AW35" s="14">
        <v>0.753</v>
      </c>
      <c r="AX35" s="14">
        <v>0.41020000000000001</v>
      </c>
      <c r="AY35" s="14">
        <v>8.8999999999999999E-3</v>
      </c>
      <c r="AZ35" s="14">
        <v>0.18060152539933802</v>
      </c>
      <c r="BA35" s="14">
        <v>2.1068310220852591</v>
      </c>
      <c r="BB35" s="14">
        <v>0.3562572326004298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170</v>
      </c>
      <c r="C36" s="12">
        <v>9.2629999999999999</v>
      </c>
      <c r="D36" s="12">
        <v>170.38596000000001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31.2</v>
      </c>
      <c r="Q36" s="12">
        <v>1.22</v>
      </c>
      <c r="R36" s="12">
        <v>3.32</v>
      </c>
      <c r="S36" s="12">
        <v>43.29</v>
      </c>
      <c r="T36" s="12">
        <v>89.97</v>
      </c>
      <c r="U36" s="12">
        <v>2</v>
      </c>
      <c r="V36" s="12">
        <v>0</v>
      </c>
      <c r="W36" s="12">
        <v>1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3.1004999999999998</v>
      </c>
      <c r="AK36" s="12">
        <v>1.12E-2</v>
      </c>
      <c r="AL36" s="14">
        <v>9.8400000000000001E-2</v>
      </c>
      <c r="AM36" s="14">
        <v>4.0000000000000002E-4</v>
      </c>
      <c r="AN36" s="14">
        <v>2.9998999999999998</v>
      </c>
      <c r="AO36" s="14">
        <v>9.4700000000000006E-2</v>
      </c>
      <c r="AP36" s="14">
        <v>0.2316</v>
      </c>
      <c r="AQ36" s="14">
        <v>7.3000000000000001E-3</v>
      </c>
      <c r="AR36" s="14">
        <v>6.1775000000000002</v>
      </c>
      <c r="AS36" s="14">
        <v>1.7399999999999999E-2</v>
      </c>
      <c r="AT36" s="14">
        <v>0.10340000000000001</v>
      </c>
      <c r="AU36" s="14">
        <v>2.9999999999999997E-4</v>
      </c>
      <c r="AV36" s="14">
        <v>31.982099999999999</v>
      </c>
      <c r="AW36" s="14">
        <v>0.28079999999999999</v>
      </c>
      <c r="AX36" s="14">
        <v>0.37819999999999998</v>
      </c>
      <c r="AY36" s="14">
        <v>3.3E-3</v>
      </c>
      <c r="AZ36" s="14">
        <v>0.24040669071826826</v>
      </c>
      <c r="BA36" s="14">
        <v>3.6576402321083168</v>
      </c>
      <c r="BB36" s="14">
        <v>0.57059800664451832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170</v>
      </c>
      <c r="C37" s="12">
        <v>9.2710000000000008</v>
      </c>
      <c r="D37" s="12">
        <v>170.38629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31.2</v>
      </c>
      <c r="Q37" s="12">
        <v>1.22</v>
      </c>
      <c r="R37" s="12">
        <v>3.32</v>
      </c>
      <c r="S37" s="12">
        <v>43.19</v>
      </c>
      <c r="T37" s="12">
        <v>90.03</v>
      </c>
      <c r="U37" s="12">
        <v>2</v>
      </c>
      <c r="V37" s="12">
        <v>0</v>
      </c>
      <c r="W37" s="12">
        <v>1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3.0430000000000001</v>
      </c>
      <c r="AK37" s="12">
        <v>0.29809999999999998</v>
      </c>
      <c r="AL37" s="14">
        <v>9.64E-2</v>
      </c>
      <c r="AM37" s="14">
        <v>9.4000000000000004E-3</v>
      </c>
      <c r="AN37" s="14">
        <v>2.665</v>
      </c>
      <c r="AO37" s="14">
        <v>1.21E-2</v>
      </c>
      <c r="AP37" s="14">
        <v>0.2054</v>
      </c>
      <c r="AQ37" s="14">
        <v>8.9999999999999998E-4</v>
      </c>
      <c r="AR37" s="14">
        <v>6.0685000000000002</v>
      </c>
      <c r="AS37" s="14">
        <v>0.48409999999999997</v>
      </c>
      <c r="AT37" s="14">
        <v>0.1014</v>
      </c>
      <c r="AU37" s="14">
        <v>8.0999999999999996E-3</v>
      </c>
      <c r="AV37" s="14">
        <v>27.2958</v>
      </c>
      <c r="AW37" s="14">
        <v>2.9100000000000001E-2</v>
      </c>
      <c r="AX37" s="14">
        <v>0.32240000000000002</v>
      </c>
      <c r="AY37" s="14">
        <v>2.9999999999999997E-4</v>
      </c>
      <c r="AZ37" s="14">
        <v>0.22167487684729065</v>
      </c>
      <c r="BA37" s="14">
        <v>3.1794871794871797</v>
      </c>
      <c r="BB37" s="14">
        <v>0.52147239263803691</v>
      </c>
      <c r="BC37" s="15"/>
      <c r="BD37" s="28"/>
      <c r="BG37" s="30">
        <v>2</v>
      </c>
    </row>
    <row r="38" spans="2:64" ht="13.5" customHeight="1" x14ac:dyDescent="0.2">
      <c r="B38" s="12">
        <v>170</v>
      </c>
      <c r="C38" s="12">
        <v>9.2780000000000005</v>
      </c>
      <c r="D38" s="12">
        <v>170.38658000000001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31.2</v>
      </c>
      <c r="Q38" s="12">
        <v>1.22</v>
      </c>
      <c r="R38" s="12">
        <v>3.32</v>
      </c>
      <c r="S38" s="12">
        <v>43.1</v>
      </c>
      <c r="T38" s="12">
        <v>90.09</v>
      </c>
      <c r="U38" s="12">
        <v>2</v>
      </c>
      <c r="V38" s="12">
        <v>0</v>
      </c>
      <c r="W38" s="12">
        <v>1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2.7850999999999999</v>
      </c>
      <c r="AK38" s="12">
        <v>0.32050000000000001</v>
      </c>
      <c r="AL38" s="14">
        <v>8.8099999999999998E-2</v>
      </c>
      <c r="AM38" s="14">
        <v>1.01E-2</v>
      </c>
      <c r="AN38" s="14">
        <v>2.8098000000000001</v>
      </c>
      <c r="AO38" s="14">
        <v>3.3E-3</v>
      </c>
      <c r="AP38" s="14">
        <v>0.21629999999999999</v>
      </c>
      <c r="AQ38" s="14">
        <v>2.9999999999999997E-4</v>
      </c>
      <c r="AR38" s="14">
        <v>5.4158999999999997</v>
      </c>
      <c r="AS38" s="14">
        <v>0.54579999999999995</v>
      </c>
      <c r="AT38" s="14">
        <v>9.0399999999999994E-2</v>
      </c>
      <c r="AU38" s="14">
        <v>9.1000000000000004E-3</v>
      </c>
      <c r="AV38" s="14">
        <v>30.289000000000001</v>
      </c>
      <c r="AW38" s="14">
        <v>0.29330000000000001</v>
      </c>
      <c r="AX38" s="14">
        <v>0.35730000000000001</v>
      </c>
      <c r="AY38" s="14">
        <v>3.5000000000000001E-3</v>
      </c>
      <c r="AZ38" s="14">
        <v>0.24581589958158997</v>
      </c>
      <c r="BA38" s="14">
        <v>3.9524336283185844</v>
      </c>
      <c r="BB38" s="14">
        <v>0.5961581416126871</v>
      </c>
      <c r="BC38" s="15"/>
      <c r="BD38" s="28"/>
      <c r="BG38" s="30">
        <v>3</v>
      </c>
      <c r="BH38" s="34"/>
    </row>
    <row r="39" spans="2:64" ht="13.5" customHeight="1" x14ac:dyDescent="0.2">
      <c r="B39" s="12">
        <v>170</v>
      </c>
      <c r="C39" s="12">
        <v>9.2889999999999997</v>
      </c>
      <c r="D39" s="12">
        <v>170.38704000000001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31.2</v>
      </c>
      <c r="Q39" s="12">
        <v>1.22</v>
      </c>
      <c r="R39" s="12">
        <v>3.32</v>
      </c>
      <c r="S39" s="12">
        <v>42.96</v>
      </c>
      <c r="T39" s="12">
        <v>90.18</v>
      </c>
      <c r="U39" s="12">
        <v>2</v>
      </c>
      <c r="V39" s="12">
        <v>0</v>
      </c>
      <c r="W39" s="12">
        <v>1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3.1065</v>
      </c>
      <c r="AK39" s="12">
        <v>0.20480000000000001</v>
      </c>
      <c r="AL39" s="14">
        <v>9.8100000000000007E-2</v>
      </c>
      <c r="AM39" s="14">
        <v>6.4999999999999997E-3</v>
      </c>
      <c r="AN39" s="14">
        <v>2.7711000000000001</v>
      </c>
      <c r="AO39" s="14">
        <v>8.6499999999999994E-2</v>
      </c>
      <c r="AP39" s="14">
        <v>0.21290000000000001</v>
      </c>
      <c r="AQ39" s="14">
        <v>6.6E-3</v>
      </c>
      <c r="AR39" s="14">
        <v>5.8583999999999996</v>
      </c>
      <c r="AS39" s="14">
        <v>0.36070000000000002</v>
      </c>
      <c r="AT39" s="14">
        <v>9.7500000000000003E-2</v>
      </c>
      <c r="AU39" s="14">
        <v>6.0000000000000001E-3</v>
      </c>
      <c r="AV39" s="14">
        <v>28.666599999999999</v>
      </c>
      <c r="AW39" s="14">
        <v>0.88819999999999999</v>
      </c>
      <c r="AX39" s="14">
        <v>0.33760000000000001</v>
      </c>
      <c r="AY39" s="14">
        <v>1.0500000000000001E-2</v>
      </c>
      <c r="AZ39" s="14">
        <v>0.22652134423251591</v>
      </c>
      <c r="BA39" s="14">
        <v>3.4625641025641025</v>
      </c>
      <c r="BB39" s="14">
        <v>0.55182716616869687</v>
      </c>
      <c r="BC39" s="15"/>
      <c r="BD39" s="28"/>
    </row>
    <row r="40" spans="2:64" ht="13.5" customHeight="1" x14ac:dyDescent="0.2">
      <c r="B40" s="12">
        <v>170</v>
      </c>
      <c r="C40" s="12">
        <v>9.2970000000000006</v>
      </c>
      <c r="D40" s="12">
        <v>170.38737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31.2</v>
      </c>
      <c r="Q40" s="12">
        <v>1.22</v>
      </c>
      <c r="R40" s="12">
        <v>3.32</v>
      </c>
      <c r="S40" s="12">
        <v>42.86</v>
      </c>
      <c r="T40" s="12">
        <v>90.25</v>
      </c>
      <c r="U40" s="12">
        <v>2</v>
      </c>
      <c r="V40" s="12">
        <v>0</v>
      </c>
      <c r="W40" s="12">
        <v>1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5.3834</v>
      </c>
      <c r="AK40" s="12">
        <v>0.83399999999999996</v>
      </c>
      <c r="AL40" s="14">
        <v>0.16969999999999999</v>
      </c>
      <c r="AM40" s="14">
        <v>2.63E-2</v>
      </c>
      <c r="AN40" s="14">
        <v>3.5794999999999999</v>
      </c>
      <c r="AO40" s="14">
        <v>0.2707</v>
      </c>
      <c r="AP40" s="14">
        <v>0.27460000000000001</v>
      </c>
      <c r="AQ40" s="14">
        <v>2.0799999999999999E-2</v>
      </c>
      <c r="AR40" s="14">
        <v>10.475899999999999</v>
      </c>
      <c r="AS40" s="14">
        <v>1.6802999999999999</v>
      </c>
      <c r="AT40" s="14">
        <v>0.1741</v>
      </c>
      <c r="AU40" s="14">
        <v>2.7900000000000001E-2</v>
      </c>
      <c r="AV40" s="14">
        <v>33.623199999999997</v>
      </c>
      <c r="AW40" s="14">
        <v>1.6182000000000001</v>
      </c>
      <c r="AX40" s="14">
        <v>0.39539999999999997</v>
      </c>
      <c r="AY40" s="14">
        <v>1.9E-2</v>
      </c>
      <c r="AZ40" s="14">
        <v>0.18029850746268652</v>
      </c>
      <c r="BA40" s="14">
        <v>2.2711085582998276</v>
      </c>
      <c r="BB40" s="14">
        <v>0.3885864793678665</v>
      </c>
      <c r="BC40" s="15"/>
      <c r="BD40" s="28"/>
    </row>
    <row r="41" spans="2:64" ht="13.5" customHeight="1" x14ac:dyDescent="0.2">
      <c r="B41" s="12">
        <v>170</v>
      </c>
      <c r="C41" s="12">
        <v>9.3059999999999992</v>
      </c>
      <c r="D41" s="12">
        <v>170.38775000000001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31.2</v>
      </c>
      <c r="Q41" s="12">
        <v>1.22</v>
      </c>
      <c r="R41" s="12">
        <v>3.32</v>
      </c>
      <c r="S41" s="12">
        <v>42.75</v>
      </c>
      <c r="T41" s="12">
        <v>90.32</v>
      </c>
      <c r="U41" s="12">
        <v>2</v>
      </c>
      <c r="V41" s="12">
        <v>0</v>
      </c>
      <c r="W41" s="12">
        <v>1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5.4988999999999999</v>
      </c>
      <c r="AK41" s="12">
        <v>1.6799999999999999E-2</v>
      </c>
      <c r="AL41" s="14">
        <v>0.17299999999999999</v>
      </c>
      <c r="AM41" s="14">
        <v>5.0000000000000001E-4</v>
      </c>
      <c r="AN41" s="14">
        <v>3.5108000000000001</v>
      </c>
      <c r="AO41" s="14">
        <v>6.1600000000000002E-2</v>
      </c>
      <c r="AP41" s="14">
        <v>0.26889999999999997</v>
      </c>
      <c r="AQ41" s="14">
        <v>4.7000000000000002E-3</v>
      </c>
      <c r="AR41" s="14">
        <v>10.9278</v>
      </c>
      <c r="AS41" s="14">
        <v>0.1144</v>
      </c>
      <c r="AT41" s="14">
        <v>0.18129999999999999</v>
      </c>
      <c r="AU41" s="14">
        <v>1.9E-3</v>
      </c>
      <c r="AV41" s="14">
        <v>33.313299999999998</v>
      </c>
      <c r="AW41" s="14">
        <v>0.22259999999999999</v>
      </c>
      <c r="AX41" s="14">
        <v>0.39119999999999999</v>
      </c>
      <c r="AY41" s="14">
        <v>2.5999999999999999E-3</v>
      </c>
      <c r="AZ41" s="14">
        <v>0.18527495833964555</v>
      </c>
      <c r="BA41" s="14">
        <v>2.1577495863210148</v>
      </c>
      <c r="BB41" s="14">
        <v>0.36663755458515285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170</v>
      </c>
      <c r="C46" s="12">
        <v>9.1530000000000005</v>
      </c>
      <c r="D46" s="12">
        <v>170.38138000000001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31.2</v>
      </c>
      <c r="Q46" s="12">
        <v>1.22</v>
      </c>
      <c r="R46" s="12">
        <v>3.32</v>
      </c>
      <c r="S46" s="12">
        <v>44.67</v>
      </c>
      <c r="T46" s="12">
        <v>89.08</v>
      </c>
      <c r="U46" s="12">
        <v>2</v>
      </c>
      <c r="V46" s="12">
        <v>0</v>
      </c>
      <c r="W46" s="12">
        <v>1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5.7065000000000001</v>
      </c>
      <c r="AK46" s="12">
        <v>2.4E-2</v>
      </c>
      <c r="AL46" s="14">
        <v>0.18509999999999999</v>
      </c>
      <c r="AM46" s="14">
        <v>8.0000000000000004E-4</v>
      </c>
      <c r="AN46" s="14">
        <v>2.6634000000000002</v>
      </c>
      <c r="AO46" s="14">
        <v>2.3400000000000001E-2</v>
      </c>
      <c r="AP46" s="14">
        <v>0.20979999999999999</v>
      </c>
      <c r="AQ46" s="14">
        <v>1.8E-3</v>
      </c>
      <c r="AR46" s="14">
        <v>10.755699999999999</v>
      </c>
      <c r="AS46" s="14">
        <v>0.13009999999999999</v>
      </c>
      <c r="AT46" s="14">
        <v>0.1842</v>
      </c>
      <c r="AU46" s="14">
        <v>2.2000000000000001E-3</v>
      </c>
      <c r="AV46" s="14">
        <v>19.920200000000001</v>
      </c>
      <c r="AW46" s="14">
        <v>0.2954</v>
      </c>
      <c r="AX46" s="14">
        <v>0.2399</v>
      </c>
      <c r="AY46" s="14">
        <v>3.5999999999999999E-3</v>
      </c>
      <c r="AZ46" s="14">
        <v>6.6933511229708725E-2</v>
      </c>
      <c r="BA46" s="14">
        <v>1.3023887079261671</v>
      </c>
      <c r="BB46" s="14">
        <v>0.13133694883282243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170</v>
      </c>
      <c r="C48" s="12">
        <v>9.1630000000000003</v>
      </c>
      <c r="D48" s="12">
        <v>170.38179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31.2</v>
      </c>
      <c r="Q48" s="12">
        <v>1.22</v>
      </c>
      <c r="R48" s="12">
        <v>3.32</v>
      </c>
      <c r="S48" s="12">
        <v>44.54</v>
      </c>
      <c r="T48" s="12">
        <v>89.16</v>
      </c>
      <c r="U48" s="12">
        <v>2</v>
      </c>
      <c r="V48" s="12">
        <v>0</v>
      </c>
      <c r="W48" s="12">
        <v>1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9.0870999999999995</v>
      </c>
      <c r="AK48" s="12">
        <v>3.4099999999999998E-2</v>
      </c>
      <c r="AL48" s="14">
        <v>0.29420000000000002</v>
      </c>
      <c r="AM48" s="14">
        <v>1.1000000000000001E-3</v>
      </c>
      <c r="AN48" s="14">
        <v>4.0388000000000002</v>
      </c>
      <c r="AO48" s="14">
        <v>1.95E-2</v>
      </c>
      <c r="AP48" s="14">
        <v>0.31759999999999999</v>
      </c>
      <c r="AQ48" s="14">
        <v>1.5E-3</v>
      </c>
      <c r="AR48" s="14">
        <v>16.941700000000001</v>
      </c>
      <c r="AS48" s="14">
        <v>3.49E-2</v>
      </c>
      <c r="AT48" s="14">
        <v>0.28949999999999998</v>
      </c>
      <c r="AU48" s="14">
        <v>5.9999999999999995E-4</v>
      </c>
      <c r="AV48" s="14">
        <v>29.569299999999998</v>
      </c>
      <c r="AW48" s="14">
        <v>7.2800000000000004E-2</v>
      </c>
      <c r="AX48" s="14">
        <v>0.35549999999999998</v>
      </c>
      <c r="AY48" s="14">
        <v>8.9999999999999998E-4</v>
      </c>
      <c r="AZ48" s="14">
        <v>5.6306640915168606E-2</v>
      </c>
      <c r="BA48" s="14">
        <v>1.2279792746113989</v>
      </c>
      <c r="BB48" s="14">
        <v>0.10232558139534884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170</v>
      </c>
      <c r="C50" s="12">
        <v>9.1280000000000001</v>
      </c>
      <c r="D50" s="12">
        <v>170.38032999999999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31.2</v>
      </c>
      <c r="Q50" s="12">
        <v>1.22</v>
      </c>
      <c r="R50" s="12">
        <v>3.32</v>
      </c>
      <c r="S50" s="12">
        <v>44.98</v>
      </c>
      <c r="T50" s="12">
        <v>88.88</v>
      </c>
      <c r="U50" s="12">
        <v>2</v>
      </c>
      <c r="V50" s="12">
        <v>0</v>
      </c>
      <c r="W50" s="12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7.5803000000000003</v>
      </c>
      <c r="AK50" s="12">
        <v>9.1000000000000004E-3</v>
      </c>
      <c r="AL50" s="14">
        <v>0.2472</v>
      </c>
      <c r="AM50" s="14">
        <v>2.9999999999999997E-4</v>
      </c>
      <c r="AN50" s="14">
        <v>3.3772000000000002</v>
      </c>
      <c r="AO50" s="14">
        <v>1.5E-3</v>
      </c>
      <c r="AP50" s="14">
        <v>0.26729999999999998</v>
      </c>
      <c r="AQ50" s="14">
        <v>1E-4</v>
      </c>
      <c r="AR50" s="14">
        <v>14.1775</v>
      </c>
      <c r="AS50" s="14">
        <v>5.1900000000000002E-2</v>
      </c>
      <c r="AT50" s="14">
        <v>0.24410000000000001</v>
      </c>
      <c r="AU50" s="14">
        <v>8.9999999999999998E-4</v>
      </c>
      <c r="AV50" s="14">
        <v>25.373899999999999</v>
      </c>
      <c r="AW50" s="14">
        <v>4.1999999999999997E-3</v>
      </c>
      <c r="AX50" s="14">
        <v>0.30690000000000001</v>
      </c>
      <c r="AY50" s="14">
        <v>1E-4</v>
      </c>
      <c r="AZ50" s="14">
        <v>6.8965517241379351E-2</v>
      </c>
      <c r="BA50" s="14">
        <v>1.2572716099959034</v>
      </c>
      <c r="BB50" s="14">
        <v>0.11397459165154263</v>
      </c>
    </row>
    <row r="51" spans="2:54" ht="13.5" customHeight="1" x14ac:dyDescent="0.2">
      <c r="B51" s="12">
        <v>170</v>
      </c>
      <c r="C51" s="12">
        <v>9.1189999999999998</v>
      </c>
      <c r="D51" s="12">
        <v>170.37996000000001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31.2</v>
      </c>
      <c r="Q51" s="12">
        <v>1.22</v>
      </c>
      <c r="R51" s="12">
        <v>3.32</v>
      </c>
      <c r="S51" s="12">
        <v>45.1</v>
      </c>
      <c r="T51" s="12">
        <v>88.81</v>
      </c>
      <c r="U51" s="12">
        <v>2</v>
      </c>
      <c r="V51" s="12">
        <v>0</v>
      </c>
      <c r="W51" s="12">
        <v>1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22.06</v>
      </c>
      <c r="AK51" s="38">
        <v>4.5499999999999999E-2</v>
      </c>
      <c r="AL51" s="38">
        <v>0.72050000000000003</v>
      </c>
      <c r="AM51" s="38">
        <v>1.4999999999999998E-3</v>
      </c>
      <c r="AN51" s="38">
        <v>8.9055</v>
      </c>
      <c r="AO51" s="38">
        <v>1.9E-2</v>
      </c>
      <c r="AP51" s="38">
        <v>0.70550000000000002</v>
      </c>
      <c r="AQ51" s="38">
        <v>1.4999999999999998E-3</v>
      </c>
      <c r="AR51" s="38">
        <v>41.731999999999999</v>
      </c>
      <c r="AS51" s="38">
        <v>9.5999999999999988E-2</v>
      </c>
      <c r="AT51" s="38">
        <v>0.71950000000000003</v>
      </c>
      <c r="AU51" s="38">
        <v>1.4999999999999998E-3</v>
      </c>
      <c r="AV51" s="38">
        <v>56.501100000000001</v>
      </c>
      <c r="AW51" s="38">
        <v>6.8599999999999994E-2</v>
      </c>
      <c r="AX51" s="38">
        <v>0.6835</v>
      </c>
      <c r="AY51" s="38">
        <v>8.0000000000000004E-4</v>
      </c>
      <c r="AZ51" s="14">
        <v>-1.5838732901367905E-2</v>
      </c>
      <c r="BA51" s="14">
        <v>23.749131341209171</v>
      </c>
      <c r="BB51" s="14">
        <v>-2.5659301496792609E-2</v>
      </c>
    </row>
    <row r="52" spans="2:54" ht="13.5" customHeight="1" x14ac:dyDescent="0.2">
      <c r="B52" s="12">
        <v>170</v>
      </c>
      <c r="C52" s="12">
        <v>8.9139999999999997</v>
      </c>
      <c r="D52" s="12">
        <v>170.37142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31.2</v>
      </c>
      <c r="Q52" s="12">
        <v>1.22</v>
      </c>
      <c r="R52" s="12">
        <v>3.32</v>
      </c>
      <c r="S52" s="12">
        <v>47.67</v>
      </c>
      <c r="T52" s="12">
        <v>87.22</v>
      </c>
      <c r="U52" s="12">
        <v>2</v>
      </c>
      <c r="V52" s="12">
        <v>0</v>
      </c>
      <c r="W52" s="12">
        <v>1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28.868400000000001</v>
      </c>
      <c r="AK52" s="12">
        <v>8.4500000000000006E-2</v>
      </c>
      <c r="AL52" s="14">
        <v>0.99680000000000002</v>
      </c>
      <c r="AM52" s="14">
        <v>2.8999999999999998E-3</v>
      </c>
      <c r="AN52" s="14">
        <v>11.8917</v>
      </c>
      <c r="AO52" s="14">
        <v>3.7600000000000001E-2</v>
      </c>
      <c r="AP52" s="14">
        <v>0.99650000000000005</v>
      </c>
      <c r="AQ52" s="14">
        <v>3.0999999999999999E-3</v>
      </c>
      <c r="AR52" s="14">
        <v>54.623399999999997</v>
      </c>
      <c r="AS52" s="14">
        <v>0.1368</v>
      </c>
      <c r="AT52" s="14">
        <v>0.99680000000000002</v>
      </c>
      <c r="AU52" s="14">
        <v>2.5000000000000001E-3</v>
      </c>
      <c r="AV52" s="14">
        <v>77.242900000000006</v>
      </c>
      <c r="AW52" s="14">
        <v>0.24</v>
      </c>
      <c r="AX52" s="14">
        <v>0.99650000000000005</v>
      </c>
      <c r="AY52" s="14">
        <v>3.0999999999999999E-3</v>
      </c>
      <c r="AZ52" s="38">
        <v>0.73317432287798456</v>
      </c>
      <c r="BA52" s="38">
        <v>1.4140990857398112</v>
      </c>
      <c r="BB52" s="38">
        <v>0.17153359122080478</v>
      </c>
    </row>
    <row r="53" spans="2:54" ht="13.5" customHeight="1" x14ac:dyDescent="0.2">
      <c r="B53" s="12">
        <v>170</v>
      </c>
      <c r="C53" s="12">
        <v>9.109</v>
      </c>
      <c r="D53" s="12">
        <v>170.37953999999999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31.2</v>
      </c>
      <c r="Q53" s="12">
        <v>1.22</v>
      </c>
      <c r="R53" s="12">
        <v>3.32</v>
      </c>
      <c r="S53" s="12">
        <v>45.22</v>
      </c>
      <c r="T53" s="12">
        <v>88.73</v>
      </c>
      <c r="U53" s="12">
        <v>2</v>
      </c>
      <c r="V53" s="12">
        <v>0</v>
      </c>
      <c r="W53" s="12">
        <v>1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30.622299999999999</v>
      </c>
      <c r="AK53" s="12">
        <v>4.9599999999999998E-2</v>
      </c>
      <c r="AL53" s="14">
        <v>1.0024999999999999</v>
      </c>
      <c r="AM53" s="14">
        <v>1.6000000000000001E-3</v>
      </c>
      <c r="AN53" s="14">
        <v>12.618600000000001</v>
      </c>
      <c r="AO53" s="14">
        <v>2.9100000000000001E-2</v>
      </c>
      <c r="AP53" s="14">
        <v>1.0023</v>
      </c>
      <c r="AQ53" s="14">
        <v>2.3E-3</v>
      </c>
      <c r="AR53" s="14">
        <v>57.996000000000002</v>
      </c>
      <c r="AS53" s="14">
        <v>9.3600000000000003E-2</v>
      </c>
      <c r="AT53" s="14">
        <v>1.0024999999999999</v>
      </c>
      <c r="AU53" s="14">
        <v>1.6000000000000001E-3</v>
      </c>
      <c r="AV53" s="14">
        <v>82.596800000000002</v>
      </c>
      <c r="AW53" s="14">
        <v>0.18060000000000001</v>
      </c>
      <c r="AX53" s="14">
        <v>1.0023</v>
      </c>
      <c r="AY53" s="14">
        <v>2.2000000000000001E-3</v>
      </c>
      <c r="AZ53" s="38">
        <v>0.73494623768844114</v>
      </c>
      <c r="BA53" s="38">
        <v>1.4241809779984826</v>
      </c>
      <c r="BB53" s="38">
        <v>0.17497908854507485</v>
      </c>
    </row>
    <row r="54" spans="2:54" ht="13.5" customHeight="1" x14ac:dyDescent="0.2">
      <c r="B54" s="12">
        <v>170</v>
      </c>
      <c r="C54" s="12">
        <v>9.3309999999999995</v>
      </c>
      <c r="D54" s="12">
        <v>170.38879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31.2</v>
      </c>
      <c r="Q54" s="12">
        <v>1.22</v>
      </c>
      <c r="R54" s="12">
        <v>3.32</v>
      </c>
      <c r="S54" s="12">
        <v>42.43</v>
      </c>
      <c r="T54" s="12">
        <v>90.53</v>
      </c>
      <c r="U54" s="12">
        <v>2</v>
      </c>
      <c r="V54" s="12">
        <v>0</v>
      </c>
      <c r="W54" s="12">
        <v>1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32.214199999999998</v>
      </c>
      <c r="AK54" s="12">
        <v>2.7799999999999998E-2</v>
      </c>
      <c r="AL54" s="14">
        <v>1.0085999999999999</v>
      </c>
      <c r="AM54" s="14">
        <v>8.9999999999999998E-4</v>
      </c>
      <c r="AN54" s="14">
        <v>13.227</v>
      </c>
      <c r="AO54" s="14">
        <v>1.3299999999999999E-2</v>
      </c>
      <c r="AP54" s="14">
        <v>1.0084</v>
      </c>
      <c r="AQ54" s="14">
        <v>1E-3</v>
      </c>
      <c r="AR54" s="14">
        <v>61.093699999999998</v>
      </c>
      <c r="AS54" s="14">
        <v>8.8999999999999999E-3</v>
      </c>
      <c r="AT54" s="14">
        <v>1.0085999999999999</v>
      </c>
      <c r="AU54" s="14">
        <v>1E-4</v>
      </c>
      <c r="AV54" s="14">
        <v>86.230599999999995</v>
      </c>
      <c r="AW54" s="14">
        <v>8.6599999999999996E-2</v>
      </c>
      <c r="AX54" s="14">
        <v>1.0084</v>
      </c>
      <c r="AY54" s="14">
        <v>1E-3</v>
      </c>
      <c r="AZ54" s="38">
        <v>0.73401730988883696</v>
      </c>
      <c r="BA54" s="38">
        <v>1.4114483162748368</v>
      </c>
      <c r="BB54" s="38">
        <v>0.17062290470750582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EB8B-63C6-450C-BF82-86B4F4B57283}">
  <sheetPr codeName="Sheet22"/>
  <dimension ref="A1:BT54"/>
  <sheetViews>
    <sheetView workbookViewId="0">
      <selection activeCell="D44" sqref="D44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172</v>
      </c>
      <c r="C10" s="12">
        <v>9.0039999999999996</v>
      </c>
      <c r="D10" s="12">
        <v>172.37517</v>
      </c>
      <c r="E10" s="12">
        <v>1</v>
      </c>
      <c r="F10" s="12">
        <v>3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31.2</v>
      </c>
      <c r="Q10" s="12">
        <v>1.22</v>
      </c>
      <c r="R10" s="12">
        <v>3.32</v>
      </c>
      <c r="S10" s="12">
        <v>46.63</v>
      </c>
      <c r="T10" s="12">
        <v>87.83</v>
      </c>
      <c r="U10" s="12">
        <v>3</v>
      </c>
      <c r="V10" s="12">
        <v>0</v>
      </c>
      <c r="W10" s="12">
        <v>1</v>
      </c>
      <c r="X10" s="12">
        <v>2</v>
      </c>
      <c r="Y10" s="12">
        <v>4</v>
      </c>
      <c r="Z10" s="12">
        <v>2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4.5163000000000002</v>
      </c>
      <c r="AK10" s="12">
        <v>0.4022</v>
      </c>
      <c r="AL10" s="14">
        <v>0.1497</v>
      </c>
      <c r="AM10" s="14">
        <v>1.3299999999999999E-2</v>
      </c>
      <c r="AN10" s="14">
        <v>2.9704000000000002</v>
      </c>
      <c r="AO10" s="14">
        <v>0.1961</v>
      </c>
      <c r="AP10" s="14">
        <v>0.24959999999999999</v>
      </c>
      <c r="AQ10" s="14">
        <v>1.6500000000000001E-2</v>
      </c>
      <c r="AR10" s="14">
        <v>8.6167999999999996</v>
      </c>
      <c r="AS10" s="14">
        <v>0.76619999999999999</v>
      </c>
      <c r="AT10" s="14">
        <v>0.15060000000000001</v>
      </c>
      <c r="AU10" s="14">
        <v>1.34E-2</v>
      </c>
      <c r="AV10" s="14">
        <v>30.557300000000001</v>
      </c>
      <c r="AW10" s="14">
        <v>1.0483</v>
      </c>
      <c r="AX10" s="14">
        <v>0.38040000000000002</v>
      </c>
      <c r="AY10" s="14">
        <v>1.3100000000000001E-2</v>
      </c>
      <c r="AZ10" s="14">
        <v>0.20761904761904765</v>
      </c>
      <c r="BA10" s="14">
        <v>2.5258964143426295</v>
      </c>
      <c r="BB10" s="14">
        <v>0.43276836158192089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0.1293</v>
      </c>
      <c r="BH10" s="16">
        <f>DSTDEV(PlotSort,"PhxRed",$BG$35:$BG$38)/SQRT($BF10)</f>
        <v>5.1037831214244943E-3</v>
      </c>
      <c r="BI10" s="16">
        <f>DAVERAGE(PlotSort,"PhxRedEdge",$BG$35:$BG$38)</f>
        <v>0.24533437499999997</v>
      </c>
      <c r="BJ10" s="16">
        <f>DSTDEV(PlotSort,"PhxRedEdge",$BG$35:$BG$38)/SQRT($BF10)</f>
        <v>4.722590431433262E-3</v>
      </c>
      <c r="BK10" s="16">
        <f>DAVERAGE(PlotSort,"TMRed",$BG$35:$BG$38)</f>
        <v>0.13274687499999999</v>
      </c>
      <c r="BL10" s="16">
        <f>DSTDEV(PlotSort,"TMRed",$BG$35:$BG$38)/SQRT($BF10)</f>
        <v>5.0811831947933416E-3</v>
      </c>
      <c r="BM10" s="16">
        <f>DAVERAGE(PlotSort,"TMNIR",$BG$35:$BG$38)</f>
        <v>0.38765312499999999</v>
      </c>
      <c r="BN10" s="16">
        <f>DSTDEV(PlotSort,"TMNIR",$BG$35:$BG$38)/SQRT($BF10)</f>
        <v>7.9300842542259827E-3</v>
      </c>
      <c r="BO10" s="16">
        <f>DAVERAGE(PlotSort,"NRR",$BG$35:$BG$38)</f>
        <v>0.22386815871780699</v>
      </c>
      <c r="BP10" s="16">
        <f>DSTDEV(PlotSort,"NRR",$BG$35:$BG$38)/SQRT($BF10)</f>
        <v>6.0534393630941987E-3</v>
      </c>
      <c r="BQ10" s="16">
        <f>DAVERAGE(PlotSort,"rvi",$BG$35:$BG$38)</f>
        <v>3.0758442128888275</v>
      </c>
      <c r="BR10" s="16">
        <f>DSTDEV(PlotSort,"rvi",$BG$35:$BG$38)/SQRT($BF10)</f>
        <v>0.14403645109885313</v>
      </c>
      <c r="BS10" s="17">
        <f>DAVERAGE(PlotSort,"ndvi",$BG$35:$BG$38)</f>
        <v>0.49073992682567436</v>
      </c>
      <c r="BT10" s="16">
        <f>DSTDEV(PlotSort,"ndvi",$BG$35:$BG$38)/SQRT($BF10)</f>
        <v>1.5418108157515847E-2</v>
      </c>
    </row>
    <row r="11" spans="1:72" ht="13.5" customHeight="1" x14ac:dyDescent="0.2">
      <c r="B11" s="12">
        <v>172</v>
      </c>
      <c r="C11" s="12">
        <v>8.9909999999999997</v>
      </c>
      <c r="D11" s="12">
        <v>172.37461999999999</v>
      </c>
      <c r="E11" s="12">
        <v>1</v>
      </c>
      <c r="F11" s="12">
        <v>3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31.2</v>
      </c>
      <c r="Q11" s="12">
        <v>1.22</v>
      </c>
      <c r="R11" s="12">
        <v>3.32</v>
      </c>
      <c r="S11" s="12">
        <v>46.79</v>
      </c>
      <c r="T11" s="12">
        <v>87.73</v>
      </c>
      <c r="U11" s="12">
        <v>3</v>
      </c>
      <c r="V11" s="12">
        <v>0</v>
      </c>
      <c r="W11" s="12">
        <v>1</v>
      </c>
      <c r="X11" s="12">
        <v>2</v>
      </c>
      <c r="Y11" s="12">
        <v>4</v>
      </c>
      <c r="Z11" s="12">
        <v>2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4.5759999999999996</v>
      </c>
      <c r="AK11" s="12">
        <v>0.12659999999999999</v>
      </c>
      <c r="AL11" s="14">
        <v>0.1522</v>
      </c>
      <c r="AM11" s="14">
        <v>4.1999999999999997E-3</v>
      </c>
      <c r="AN11" s="14">
        <v>3.1446999999999998</v>
      </c>
      <c r="AO11" s="14">
        <v>2.0899999999999998E-2</v>
      </c>
      <c r="AP11" s="14">
        <v>0.26519999999999999</v>
      </c>
      <c r="AQ11" s="14">
        <v>1.8E-3</v>
      </c>
      <c r="AR11" s="14">
        <v>8.9529999999999994</v>
      </c>
      <c r="AS11" s="14">
        <v>0.26369999999999999</v>
      </c>
      <c r="AT11" s="14">
        <v>0.157</v>
      </c>
      <c r="AU11" s="14">
        <v>4.5999999999999999E-3</v>
      </c>
      <c r="AV11" s="14">
        <v>32.606099999999998</v>
      </c>
      <c r="AW11" s="14">
        <v>0.48880000000000001</v>
      </c>
      <c r="AX11" s="14">
        <v>0.40720000000000001</v>
      </c>
      <c r="AY11" s="14">
        <v>6.1000000000000004E-3</v>
      </c>
      <c r="AZ11" s="14">
        <v>0.21118381915526474</v>
      </c>
      <c r="BA11" s="14">
        <v>2.5936305732484075</v>
      </c>
      <c r="BB11" s="14">
        <v>0.44345976604041115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0.13471249999999999</v>
      </c>
      <c r="BH11" s="16">
        <f>DSTDEV(PlotSort,"PhxRed",$BG$31:$BG$32)/SQRT($BF11)</f>
        <v>6.2881891603757357E-3</v>
      </c>
      <c r="BI11" s="16">
        <f>DAVERAGE(PlotSort,"PhxRedEdge",$BG$31:$BG$32)</f>
        <v>0.25928125000000002</v>
      </c>
      <c r="BJ11" s="16">
        <f>DSTDEV(PlotSort,"PhxRedEdge",$BG$31:$BG$32)/SQRT($BF11)</f>
        <v>5.4952041116929102E-3</v>
      </c>
      <c r="BK11" s="16">
        <f>DAVERAGE(PlotSort,"TMRed",$BG$31:$BG$32)</f>
        <v>0.138825</v>
      </c>
      <c r="BL11" s="16">
        <f>DSTDEV(PlotSort,"TMRed",$BG$31:$BG$32)/SQRT($BF11)</f>
        <v>6.0830125486198401E-3</v>
      </c>
      <c r="BM11" s="16">
        <f>DAVERAGE(PlotSort,"TMNIR",$BG$31:$BG$32)</f>
        <v>0.40952499999999997</v>
      </c>
      <c r="BN11" s="16">
        <f>DSTDEV(PlotSort,"TMNIR",$BG$31:$BG$32)/SQRT($BF11)</f>
        <v>6.8492061583806906E-3</v>
      </c>
      <c r="BO11" s="16">
        <f>DAVERAGE(PlotSort,"NRR",$BG$31:$BG$32)</f>
        <v>0.22508114942261762</v>
      </c>
      <c r="BP11" s="16">
        <f>DSTDEV(PlotSort,"NRR",$BG$31:$BG$32)/SQRT($BF11)</f>
        <v>7.2098590033468288E-3</v>
      </c>
      <c r="BQ11" s="16">
        <f>DAVERAGE(PlotSort,"rvi",$BG$31:$BG$32)</f>
        <v>3.0397966878923874</v>
      </c>
      <c r="BR11" s="16">
        <f>DSTDEV(PlotSort,"rvi",$BG$31:$BG$32)/SQRT($BF11)</f>
        <v>0.15254643320782826</v>
      </c>
      <c r="BS11" s="17">
        <f>DAVERAGE(PlotSort,"ndvi",$BG$31:$BG$32)</f>
        <v>0.49542066970780357</v>
      </c>
      <c r="BT11" s="16">
        <f>DSTDEV(PlotSort,"ndvi",$BG$31:$BG$32)/SQRT($BF11)</f>
        <v>1.7260568188329922E-2</v>
      </c>
    </row>
    <row r="12" spans="1:72" ht="13.5" customHeight="1" x14ac:dyDescent="0.2">
      <c r="B12" s="12">
        <v>172</v>
      </c>
      <c r="C12" s="12">
        <v>8.9789999999999992</v>
      </c>
      <c r="D12" s="12">
        <v>172.37413000000001</v>
      </c>
      <c r="E12" s="12">
        <v>1</v>
      </c>
      <c r="F12" s="12">
        <v>3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31.2</v>
      </c>
      <c r="Q12" s="12">
        <v>1.22</v>
      </c>
      <c r="R12" s="12">
        <v>3.32</v>
      </c>
      <c r="S12" s="12">
        <v>46.94</v>
      </c>
      <c r="T12" s="12">
        <v>87.64</v>
      </c>
      <c r="U12" s="12">
        <v>3</v>
      </c>
      <c r="V12" s="12">
        <v>0</v>
      </c>
      <c r="W12" s="12">
        <v>1</v>
      </c>
      <c r="X12" s="12">
        <v>2</v>
      </c>
      <c r="Y12" s="12">
        <v>4</v>
      </c>
      <c r="Z12" s="12">
        <v>2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2.5687000000000002</v>
      </c>
      <c r="AK12" s="12">
        <v>0.42699999999999999</v>
      </c>
      <c r="AL12" s="14">
        <v>8.5699999999999998E-2</v>
      </c>
      <c r="AM12" s="14">
        <v>1.4200000000000001E-2</v>
      </c>
      <c r="AN12" s="14">
        <v>2.7660999999999998</v>
      </c>
      <c r="AO12" s="14">
        <v>0.1663</v>
      </c>
      <c r="AP12" s="14">
        <v>0.23400000000000001</v>
      </c>
      <c r="AQ12" s="14">
        <v>1.41E-2</v>
      </c>
      <c r="AR12" s="14">
        <v>4.9255000000000004</v>
      </c>
      <c r="AS12" s="14">
        <v>0.90739999999999998</v>
      </c>
      <c r="AT12" s="14">
        <v>8.6699999999999999E-2</v>
      </c>
      <c r="AU12" s="14">
        <v>1.6E-2</v>
      </c>
      <c r="AV12" s="14">
        <v>33.342399999999998</v>
      </c>
      <c r="AW12" s="14">
        <v>1.6036999999999999</v>
      </c>
      <c r="AX12" s="14">
        <v>0.41770000000000002</v>
      </c>
      <c r="AY12" s="14">
        <v>2.01E-2</v>
      </c>
      <c r="AZ12" s="14">
        <v>0.28187816479975447</v>
      </c>
      <c r="BA12" s="14">
        <v>4.817762399077278</v>
      </c>
      <c r="BB12" s="14">
        <v>0.6562252180808883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0.12388749999999998</v>
      </c>
      <c r="BH12" s="16">
        <f>DSTDEV(PlotSort,"PhxRed",$BH$31:$BH$32)/SQRT($BF12)</f>
        <v>8.8135495828865918E-3</v>
      </c>
      <c r="BI12" s="16">
        <f>DAVERAGE(PlotSort,"PhxRedEdge",$BH$31:$BH$32)</f>
        <v>0.23138750000000002</v>
      </c>
      <c r="BJ12" s="16">
        <f>DSTDEV(PlotSort,"PhxRedEdge",$BH$31:$BH$32)/SQRT($BF12)</f>
        <v>6.8975108734962796E-3</v>
      </c>
      <c r="BK12" s="16">
        <f>DAVERAGE(PlotSort,"TMRed",$BH$31:$BH$32)</f>
        <v>0.12666875</v>
      </c>
      <c r="BL12" s="16">
        <f>DSTDEV(PlotSort,"TMRed",$BH$31:$BH$32)/SQRT($BF12)</f>
        <v>8.8389371474082573E-3</v>
      </c>
      <c r="BM12" s="16">
        <f>DAVERAGE(PlotSort,"TMNIR",$BH$31:$BH$32)</f>
        <v>0.36578125</v>
      </c>
      <c r="BN12" s="16">
        <f>DSTDEV(PlotSort,"TMNIR",$BH$31:$BH$32)/SQRT($BF12)</f>
        <v>1.3480560753513417E-2</v>
      </c>
      <c r="BO12" s="16">
        <f>DAVERAGE(PlotSort,"NRR",$BH$31:$BH$32)</f>
        <v>0.22265516801299642</v>
      </c>
      <c r="BP12" s="16">
        <f>DSTDEV(PlotSort,"NRR",$BH$31:$BH$32)/SQRT($BF12)</f>
        <v>1.0872761810853592E-2</v>
      </c>
      <c r="BQ12" s="16">
        <f>DAVERAGE(PlotSort,"rvi",$BH$31:$BH$32)</f>
        <v>3.1118917378852675</v>
      </c>
      <c r="BR12" s="16">
        <f>DSTDEV(PlotSort,"rvi",$BH$31:$BH$32)/SQRT($BF12)</f>
        <v>0.27023610170443929</v>
      </c>
      <c r="BS12" s="17">
        <f>DAVERAGE(PlotSort,"ndvi",$BH$31:$BH$32)</f>
        <v>0.48605918394354536</v>
      </c>
      <c r="BT12" s="16">
        <f>DSTDEV(PlotSort,"ndvi",$BH$31:$BH$32)/SQRT($BF12)</f>
        <v>2.836442338044097E-2</v>
      </c>
    </row>
    <row r="13" spans="1:72" ht="13.5" customHeight="1" x14ac:dyDescent="0.2">
      <c r="B13" s="12">
        <v>172</v>
      </c>
      <c r="C13" s="12">
        <v>8.9670000000000005</v>
      </c>
      <c r="D13" s="12">
        <v>172.37362999999999</v>
      </c>
      <c r="E13" s="12">
        <v>1</v>
      </c>
      <c r="F13" s="12">
        <v>3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31.2</v>
      </c>
      <c r="Q13" s="12">
        <v>1.22</v>
      </c>
      <c r="R13" s="12">
        <v>3.32</v>
      </c>
      <c r="S13" s="12">
        <v>47.09</v>
      </c>
      <c r="T13" s="12">
        <v>87.55</v>
      </c>
      <c r="U13" s="12">
        <v>3</v>
      </c>
      <c r="V13" s="12">
        <v>0</v>
      </c>
      <c r="W13" s="12">
        <v>1</v>
      </c>
      <c r="X13" s="12">
        <v>2</v>
      </c>
      <c r="Y13" s="12">
        <v>4</v>
      </c>
      <c r="Z13" s="12">
        <v>2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3.3113000000000001</v>
      </c>
      <c r="AK13" s="12">
        <v>0.60929999999999995</v>
      </c>
      <c r="AL13" s="14">
        <v>0.1108</v>
      </c>
      <c r="AM13" s="14">
        <v>2.0400000000000001E-2</v>
      </c>
      <c r="AN13" s="14">
        <v>2.5510000000000002</v>
      </c>
      <c r="AO13" s="14">
        <v>0.19209999999999999</v>
      </c>
      <c r="AP13" s="14">
        <v>0.2165</v>
      </c>
      <c r="AQ13" s="14">
        <v>1.6299999999999999E-2</v>
      </c>
      <c r="AR13" s="14">
        <v>6.2808000000000002</v>
      </c>
      <c r="AS13" s="14">
        <v>1.2363999999999999</v>
      </c>
      <c r="AT13" s="14">
        <v>0.1109</v>
      </c>
      <c r="AU13" s="14">
        <v>2.18E-2</v>
      </c>
      <c r="AV13" s="14">
        <v>27.470600000000001</v>
      </c>
      <c r="AW13" s="14">
        <v>1.9925999999999999</v>
      </c>
      <c r="AX13" s="14">
        <v>0.34510000000000002</v>
      </c>
      <c r="AY13" s="14">
        <v>2.5000000000000001E-2</v>
      </c>
      <c r="AZ13" s="14">
        <v>0.22898860398860402</v>
      </c>
      <c r="BA13" s="14">
        <v>3.1118124436429215</v>
      </c>
      <c r="BB13" s="14">
        <v>0.51359649122807016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0.1499875</v>
      </c>
      <c r="BH13" s="16">
        <f>DSTDEV(PlotSort,"PhxRed",$BJ$35:$BJ$36)/SQRT($BF13)</f>
        <v>1.1964880715482084E-2</v>
      </c>
      <c r="BI13" s="16">
        <f>DAVERAGE(PlotSort,"PhxRedEdge",$BJ$35:$BJ$36)</f>
        <v>0.24629999999999996</v>
      </c>
      <c r="BJ13" s="16">
        <f>DSTDEV(PlotSort,"PhxRedEdge",$BJ$35:$BJ$36)/SQRT($BF13)</f>
        <v>1.6095119047178877E-2</v>
      </c>
      <c r="BK13" s="16">
        <f>DAVERAGE(PlotSort,"TMRed",$BJ$35:$BJ$36)</f>
        <v>0.15236249999999998</v>
      </c>
      <c r="BL13" s="16">
        <f>DSTDEV(PlotSort,"TMRed",$BJ$35:$BJ$36)/SQRT($BF13)</f>
        <v>1.231387048210272E-2</v>
      </c>
      <c r="BM13" s="16">
        <f>DAVERAGE(PlotSort,"TMNIR",$BJ$35:$BJ$36)</f>
        <v>0.35641250000000002</v>
      </c>
      <c r="BN13" s="16">
        <f>DSTDEV(PlotSort,"TMNIR",$BJ$35:$BJ$36)/SQRT($BF13)</f>
        <v>2.3695587575236748E-2</v>
      </c>
      <c r="BO13" s="16">
        <f>DAVERAGE(PlotSort,"NRR",$BJ$35:$BJ$36)</f>
        <v>0.18240245462823407</v>
      </c>
      <c r="BP13" s="16">
        <f>DSTDEV(PlotSort,"NRR",$BJ$35:$BJ$36)/SQRT($BF13)</f>
        <v>7.4255102022099638E-3</v>
      </c>
      <c r="BQ13" s="16">
        <f>DAVERAGE(PlotSort,"rvi",$BJ$35:$BJ$36)</f>
        <v>2.3711152440536623</v>
      </c>
      <c r="BR13" s="16">
        <f>DSTDEV(PlotSort,"rvi",$BJ$35:$BJ$36)/SQRT($BF13)</f>
        <v>9.9318885041112137E-2</v>
      </c>
      <c r="BS13" s="17">
        <f>DAVERAGE(PlotSort,"ndvi",$BJ$35:$BJ$36)</f>
        <v>0.4029545197275195</v>
      </c>
      <c r="BT13" s="16">
        <f>DSTDEV(PlotSort,"ndvi",$BJ$35:$BJ$36)/SQRT($BF13)</f>
        <v>1.833606883698484E-2</v>
      </c>
    </row>
    <row r="14" spans="1:72" ht="13.5" customHeight="1" x14ac:dyDescent="0.2">
      <c r="B14" s="12">
        <v>172</v>
      </c>
      <c r="C14" s="12">
        <v>8.952</v>
      </c>
      <c r="D14" s="12">
        <v>172.37299999999999</v>
      </c>
      <c r="E14" s="12">
        <v>1</v>
      </c>
      <c r="F14" s="12">
        <v>3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31.2</v>
      </c>
      <c r="Q14" s="12">
        <v>1.22</v>
      </c>
      <c r="R14" s="12">
        <v>3.32</v>
      </c>
      <c r="S14" s="12">
        <v>47.28</v>
      </c>
      <c r="T14" s="12">
        <v>87.43</v>
      </c>
      <c r="U14" s="12">
        <v>3</v>
      </c>
      <c r="V14" s="12">
        <v>0</v>
      </c>
      <c r="W14" s="12">
        <v>1</v>
      </c>
      <c r="X14" s="12">
        <v>2</v>
      </c>
      <c r="Y14" s="12">
        <v>4</v>
      </c>
      <c r="Z14" s="12">
        <v>2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2.5613000000000001</v>
      </c>
      <c r="AK14" s="12">
        <v>0.1143</v>
      </c>
      <c r="AL14" s="14">
        <v>8.5999999999999993E-2</v>
      </c>
      <c r="AM14" s="14">
        <v>3.8E-3</v>
      </c>
      <c r="AN14" s="14">
        <v>2.6997</v>
      </c>
      <c r="AO14" s="14">
        <v>0.1348</v>
      </c>
      <c r="AP14" s="14">
        <v>0.23</v>
      </c>
      <c r="AQ14" s="14">
        <v>1.15E-2</v>
      </c>
      <c r="AR14" s="14">
        <v>5.0895000000000001</v>
      </c>
      <c r="AS14" s="14">
        <v>0.17030000000000001</v>
      </c>
      <c r="AT14" s="14">
        <v>9.0200000000000002E-2</v>
      </c>
      <c r="AU14" s="14">
        <v>3.0000000000000001E-3</v>
      </c>
      <c r="AV14" s="14">
        <v>31.886399999999998</v>
      </c>
      <c r="AW14" s="14">
        <v>1.0794999999999999</v>
      </c>
      <c r="AX14" s="14">
        <v>0.40210000000000001</v>
      </c>
      <c r="AY14" s="14">
        <v>1.3599999999999999E-2</v>
      </c>
      <c r="AZ14" s="14">
        <v>0.27226704635342508</v>
      </c>
      <c r="BA14" s="14">
        <v>4.4578713968957873</v>
      </c>
      <c r="BB14" s="14">
        <v>0.63355677432459878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0.13217499999999999</v>
      </c>
      <c r="BH14" s="16">
        <f>DSTDEV(PlotSort,"PhxRed",$BK$35:$BK$36)/SQRT($BF14)</f>
        <v>4.718944090931103E-3</v>
      </c>
      <c r="BI14" s="16">
        <f>DAVERAGE(PlotSort,"PhxRedEdge",$BK$35:$BK$36)</f>
        <v>0.24314375000000002</v>
      </c>
      <c r="BJ14" s="16">
        <f>DSTDEV(PlotSort,"PhxRedEdge",$BK$35:$BK$36)/SQRT($BF14)</f>
        <v>4.4475908740950233E-3</v>
      </c>
      <c r="BK14" s="16">
        <f>DAVERAGE(PlotSort,"TMRed",$BK$35:$BK$36)</f>
        <v>0.13701250000000001</v>
      </c>
      <c r="BL14" s="16">
        <f>DSTDEV(PlotSort,"TMRed",$BK$35:$BK$36)/SQRT($BF14)</f>
        <v>4.5468074880440305E-3</v>
      </c>
      <c r="BM14" s="16">
        <f>DAVERAGE(PlotSort,"TMNIR",$BK$35:$BK$36)</f>
        <v>0.38225625000000002</v>
      </c>
      <c r="BN14" s="16">
        <f>DSTDEV(PlotSort,"TMNIR",$BK$35:$BK$36)/SQRT($BF14)</f>
        <v>6.2126052975650485E-3</v>
      </c>
      <c r="BO14" s="16">
        <f>DAVERAGE(PlotSort,"NRR",$BK$35:$BK$36)</f>
        <v>0.22267666010195031</v>
      </c>
      <c r="BP14" s="16">
        <f>DSTDEV(PlotSort,"NRR",$BK$35:$BK$36)/SQRT($BF14)</f>
        <v>3.6358567201508801E-3</v>
      </c>
      <c r="BQ14" s="16">
        <f>DAVERAGE(PlotSort,"rvi",$BK$35:$BK$36)</f>
        <v>2.8315845465087679</v>
      </c>
      <c r="BR14" s="16">
        <f>DSTDEV(PlotSort,"rvi",$BK$35:$BK$36)/SQRT($BF14)</f>
        <v>7.6683976645447058E-2</v>
      </c>
      <c r="BS14" s="17">
        <f>DAVERAGE(PlotSort,"ndvi",$BK$35:$BK$36)</f>
        <v>0.47399923242457664</v>
      </c>
      <c r="BT14" s="16">
        <f>DSTDEV(PlotSort,"ndvi",$BK$35:$BK$36)/SQRT($BF14)</f>
        <v>1.0744881257519068E-2</v>
      </c>
    </row>
    <row r="15" spans="1:72" ht="13.5" customHeight="1" x14ac:dyDescent="0.2">
      <c r="B15" s="12">
        <v>172</v>
      </c>
      <c r="C15" s="12">
        <v>8.9369999999999994</v>
      </c>
      <c r="D15" s="12">
        <v>172.37237999999999</v>
      </c>
      <c r="E15" s="12">
        <v>1</v>
      </c>
      <c r="F15" s="12">
        <v>3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31.2</v>
      </c>
      <c r="Q15" s="12">
        <v>1.22</v>
      </c>
      <c r="R15" s="12">
        <v>3.32</v>
      </c>
      <c r="S15" s="12">
        <v>47.47</v>
      </c>
      <c r="T15" s="12">
        <v>87.32</v>
      </c>
      <c r="U15" s="12">
        <v>3</v>
      </c>
      <c r="V15" s="12">
        <v>0</v>
      </c>
      <c r="W15" s="12">
        <v>1</v>
      </c>
      <c r="X15" s="12">
        <v>2</v>
      </c>
      <c r="Y15" s="12">
        <v>4</v>
      </c>
      <c r="Z15" s="12">
        <v>2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3.1709000000000001</v>
      </c>
      <c r="AK15" s="12">
        <v>0.27710000000000001</v>
      </c>
      <c r="AL15" s="14">
        <v>0.1069</v>
      </c>
      <c r="AM15" s="14">
        <v>9.2999999999999992E-3</v>
      </c>
      <c r="AN15" s="14">
        <v>2.3753000000000002</v>
      </c>
      <c r="AO15" s="14">
        <v>1.01E-2</v>
      </c>
      <c r="AP15" s="14">
        <v>0.20319999999999999</v>
      </c>
      <c r="AQ15" s="14">
        <v>8.9999999999999998E-4</v>
      </c>
      <c r="AR15" s="14">
        <v>6.3106999999999998</v>
      </c>
      <c r="AS15" s="14">
        <v>0.48770000000000002</v>
      </c>
      <c r="AT15" s="14">
        <v>0.1123</v>
      </c>
      <c r="AU15" s="14">
        <v>8.6999999999999994E-3</v>
      </c>
      <c r="AV15" s="14">
        <v>24.908000000000001</v>
      </c>
      <c r="AW15" s="14">
        <v>2.0799999999999999E-2</v>
      </c>
      <c r="AX15" s="14">
        <v>0.31530000000000002</v>
      </c>
      <c r="AY15" s="14">
        <v>2.9999999999999997E-4</v>
      </c>
      <c r="AZ15" s="14">
        <v>0.21620057859209266</v>
      </c>
      <c r="BA15" s="14">
        <v>2.8076580587711488</v>
      </c>
      <c r="BB15" s="14">
        <v>0.47474275023386342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0.1028625</v>
      </c>
      <c r="BH15" s="16">
        <f>DSTDEV(PlotSort,"PhxRed",$BL$35:$BL$36)/SQRT($BF15)</f>
        <v>9.6596350400593792E-3</v>
      </c>
      <c r="BI15" s="16">
        <f>DAVERAGE(PlotSort,"PhxRedEdge",$BL$35:$BL$36)</f>
        <v>0.24875</v>
      </c>
      <c r="BJ15" s="16">
        <f>DSTDEV(PlotSort,"PhxRedEdge",$BL$35:$BL$36)/SQRT($BF15)</f>
        <v>8.7332901671052423E-3</v>
      </c>
      <c r="BK15" s="16">
        <f>DAVERAGE(PlotSort,"TMRed",$BL$35:$BL$36)</f>
        <v>0.10460000000000001</v>
      </c>
      <c r="BL15" s="16">
        <f>DSTDEV(PlotSort,"TMRed",$BL$35:$BL$36)/SQRT($BF15)</f>
        <v>8.8768157096369253E-3</v>
      </c>
      <c r="BM15" s="16">
        <f>DAVERAGE(PlotSort,"TMNIR",$BL$35:$BL$36)</f>
        <v>0.4296875</v>
      </c>
      <c r="BN15" s="16">
        <f>DSTDEV(PlotSort,"TMNIR",$BL$35:$BL$36)/SQRT($BF15)</f>
        <v>9.2100767311058315E-3</v>
      </c>
      <c r="BO15" s="16">
        <f>DAVERAGE(PlotSort,"NRR",$BL$35:$BL$36)</f>
        <v>0.2677168600390934</v>
      </c>
      <c r="BP15" s="16">
        <f>DSTDEV(PlotSort,"NRR",$BL$35:$BL$36)/SQRT($BF15)</f>
        <v>9.1433533337713507E-3</v>
      </c>
      <c r="BQ15" s="16">
        <f>DAVERAGE(PlotSort,"rvi",$BL$35:$BL$36)</f>
        <v>4.269092514484111</v>
      </c>
      <c r="BR15" s="16">
        <f>DSTDEV(PlotSort,"rvi",$BL$35:$BL$36)/SQRT($BF15)</f>
        <v>0.28404243896225828</v>
      </c>
      <c r="BS15" s="17">
        <f>DAVERAGE(PlotSort,"ndvi",$BL$35:$BL$36)</f>
        <v>0.61200672272602497</v>
      </c>
      <c r="BT15" s="16">
        <f>DSTDEV(PlotSort,"ndvi",$BL$35:$BL$36)/SQRT($BF15)</f>
        <v>2.2380815693672739E-2</v>
      </c>
    </row>
    <row r="16" spans="1:72" ht="13.5" customHeight="1" x14ac:dyDescent="0.2">
      <c r="B16" s="12">
        <v>172</v>
      </c>
      <c r="C16" s="12">
        <v>8.9260000000000002</v>
      </c>
      <c r="D16" s="12">
        <v>172.37191999999999</v>
      </c>
      <c r="E16" s="12">
        <v>1</v>
      </c>
      <c r="F16" s="12">
        <v>3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31.2</v>
      </c>
      <c r="Q16" s="12">
        <v>1.22</v>
      </c>
      <c r="R16" s="12">
        <v>3.32</v>
      </c>
      <c r="S16" s="12">
        <v>47.61</v>
      </c>
      <c r="T16" s="12">
        <v>87.23</v>
      </c>
      <c r="U16" s="12">
        <v>3</v>
      </c>
      <c r="V16" s="12">
        <v>0</v>
      </c>
      <c r="W16" s="12">
        <v>1</v>
      </c>
      <c r="X16" s="12">
        <v>2</v>
      </c>
      <c r="Y16" s="12">
        <v>4</v>
      </c>
      <c r="Z16" s="12">
        <v>2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3.2281</v>
      </c>
      <c r="AK16" s="12">
        <v>0.63500000000000001</v>
      </c>
      <c r="AL16" s="14">
        <v>0.10920000000000001</v>
      </c>
      <c r="AM16" s="14">
        <v>2.1499999999999998E-2</v>
      </c>
      <c r="AN16" s="14">
        <v>2.5242</v>
      </c>
      <c r="AO16" s="14">
        <v>0.219</v>
      </c>
      <c r="AP16" s="14">
        <v>0.21659999999999999</v>
      </c>
      <c r="AQ16" s="14">
        <v>1.8800000000000001E-2</v>
      </c>
      <c r="AR16" s="14">
        <v>6.0407999999999999</v>
      </c>
      <c r="AS16" s="14">
        <v>0.82650000000000001</v>
      </c>
      <c r="AT16" s="14">
        <v>0.10780000000000001</v>
      </c>
      <c r="AU16" s="14">
        <v>1.4800000000000001E-2</v>
      </c>
      <c r="AV16" s="14">
        <v>27.7056</v>
      </c>
      <c r="AW16" s="14">
        <v>1.8532999999999999</v>
      </c>
      <c r="AX16" s="14">
        <v>0.35170000000000001</v>
      </c>
      <c r="AY16" s="14">
        <v>2.35E-2</v>
      </c>
      <c r="AZ16" s="14">
        <v>0.23772655287700162</v>
      </c>
      <c r="BA16" s="14">
        <v>3.2625231910946195</v>
      </c>
      <c r="BB16" s="14">
        <v>0.53079434167573447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0.13214374999999998</v>
      </c>
      <c r="BH16" s="16">
        <f>DSTDEV(PlotSort,"PhxRed",$BI$31:$BI$32)/SQRT($BF16)</f>
        <v>8.305314406802055E-3</v>
      </c>
      <c r="BI16" s="16">
        <f>DAVERAGE(PlotSort,"PhxRedEdge",$BI$31:$BI$32)</f>
        <v>0.24915625000000005</v>
      </c>
      <c r="BJ16" s="16">
        <f>DSTDEV(PlotSort,"PhxRedEdge",$BI$31:$BI$32)/SQRT($BF16)</f>
        <v>7.2273437302948634E-3</v>
      </c>
      <c r="BK16" s="16">
        <f>DAVERAGE(PlotSort,"TMRed",$BI$31:$BI$32)</f>
        <v>0.13576250000000001</v>
      </c>
      <c r="BL16" s="16">
        <f>DSTDEV(PlotSort,"TMRed",$BI$31:$BI$32)/SQRT($BF16)</f>
        <v>8.428270260458717E-3</v>
      </c>
      <c r="BM16" s="16">
        <f>DAVERAGE(PlotSort,"TMNIR",$BI$31:$BI$32)</f>
        <v>0.39111874999999996</v>
      </c>
      <c r="BN16" s="16">
        <f>DSTDEV(PlotSort,"TMNIR",$BI$31:$BI$32)/SQRT($BF16)</f>
        <v>1.0781555309686774E-2</v>
      </c>
      <c r="BO16" s="16">
        <f>DAVERAGE(PlotSort,"NRR",$BI$31:$BI$32)</f>
        <v>0.22145008128272561</v>
      </c>
      <c r="BP16" s="16">
        <f>DSTDEV(PlotSort,"NRR",$BI$31:$BI$32)/SQRT($BF16)</f>
        <v>8.7923367228657841E-3</v>
      </c>
      <c r="BQ16" s="16">
        <f>DAVERAGE(PlotSort,"rvi",$BI$31:$BI$32)</f>
        <v>3.0296814141210655</v>
      </c>
      <c r="BR16" s="16">
        <f>DSTDEV(PlotSort,"rvi",$BI$31:$BI$32)/SQRT($BF16)</f>
        <v>0.19096974093376357</v>
      </c>
      <c r="BS16" s="17">
        <f>DAVERAGE(PlotSort,"ndvi",$BI$31:$BI$32)</f>
        <v>0.48779279799645819</v>
      </c>
      <c r="BT16" s="16">
        <f>DSTDEV(PlotSort,"ndvi",$BI$31:$BI$32)/SQRT($BF16)</f>
        <v>2.2929327795104787E-2</v>
      </c>
    </row>
    <row r="17" spans="2:72" ht="13.5" customHeight="1" x14ac:dyDescent="0.2">
      <c r="B17" s="12">
        <v>172</v>
      </c>
      <c r="C17" s="12">
        <v>8.9130000000000003</v>
      </c>
      <c r="D17" s="12">
        <v>172.37137999999999</v>
      </c>
      <c r="E17" s="12">
        <v>1</v>
      </c>
      <c r="F17" s="12">
        <v>3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31.2</v>
      </c>
      <c r="Q17" s="12">
        <v>1.22</v>
      </c>
      <c r="R17" s="12">
        <v>3.32</v>
      </c>
      <c r="S17" s="12">
        <v>47.77</v>
      </c>
      <c r="T17" s="12">
        <v>87.13</v>
      </c>
      <c r="U17" s="12">
        <v>3</v>
      </c>
      <c r="V17" s="12">
        <v>0</v>
      </c>
      <c r="W17" s="12">
        <v>1</v>
      </c>
      <c r="X17" s="12">
        <v>2</v>
      </c>
      <c r="Y17" s="12">
        <v>4</v>
      </c>
      <c r="Z17" s="12">
        <v>2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3.6423999999999999</v>
      </c>
      <c r="AK17" s="12">
        <v>0.52700000000000002</v>
      </c>
      <c r="AL17" s="14">
        <v>0.1236</v>
      </c>
      <c r="AM17" s="14">
        <v>1.7899999999999999E-2</v>
      </c>
      <c r="AN17" s="14">
        <v>2.7946</v>
      </c>
      <c r="AO17" s="14">
        <v>4.4900000000000002E-2</v>
      </c>
      <c r="AP17" s="14">
        <v>0.24060000000000001</v>
      </c>
      <c r="AQ17" s="14">
        <v>3.8999999999999998E-3</v>
      </c>
      <c r="AR17" s="14">
        <v>7.4130000000000003</v>
      </c>
      <c r="AS17" s="14">
        <v>1.0007999999999999</v>
      </c>
      <c r="AT17" s="14">
        <v>0.1328</v>
      </c>
      <c r="AU17" s="14">
        <v>1.7899999999999999E-2</v>
      </c>
      <c r="AV17" s="14">
        <v>30.7362</v>
      </c>
      <c r="AW17" s="14">
        <v>0.38269999999999998</v>
      </c>
      <c r="AX17" s="14">
        <v>0.39140000000000003</v>
      </c>
      <c r="AY17" s="14">
        <v>4.8999999999999998E-3</v>
      </c>
      <c r="AZ17" s="14">
        <v>0.23860759493670888</v>
      </c>
      <c r="BA17" s="14">
        <v>2.947289156626506</v>
      </c>
      <c r="BB17" s="14">
        <v>0.49332315909958041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0.12645625000000002</v>
      </c>
      <c r="BH17" s="16">
        <f>DSTDEV(PlotSort,"PhxRed",$BJ$31:$BJ$32)/SQRT($BF17)</f>
        <v>6.3918383831779221E-3</v>
      </c>
      <c r="BI17" s="16">
        <f>DAVERAGE(PlotSort,"PhxRedEdge",$BJ$31:$BJ$32)</f>
        <v>0.24151249999999999</v>
      </c>
      <c r="BJ17" s="16">
        <f>DSTDEV(PlotSort,"PhxRedEdge",$BJ$31:$BJ$32)/SQRT($BF17)</f>
        <v>6.2945207654488498E-3</v>
      </c>
      <c r="BK17" s="16">
        <f>DAVERAGE(PlotSort,"TMRed",$BJ$31:$BJ$32)</f>
        <v>0.12973125000000002</v>
      </c>
      <c r="BL17" s="16">
        <f>DSTDEV(PlotSort,"TMRed",$BJ$31:$BJ$32)/SQRT($BF17)</f>
        <v>6.1843281432450567E-3</v>
      </c>
      <c r="BM17" s="16">
        <f>DAVERAGE(PlotSort,"TMNIR",$BJ$31:$BJ$32)</f>
        <v>0.38418749999999996</v>
      </c>
      <c r="BN17" s="16">
        <f>DSTDEV(PlotSort,"TMNIR",$BJ$31:$BJ$32)/SQRT($BF17)</f>
        <v>1.1817873116597603E-2</v>
      </c>
      <c r="BO17" s="16">
        <f>DAVERAGE(PlotSort,"NRR",$BJ$31:$BJ$32)</f>
        <v>0.2262862361528884</v>
      </c>
      <c r="BP17" s="16">
        <f>DSTDEV(PlotSort,"NRR",$BJ$31:$BJ$32)/SQRT($BF17)</f>
        <v>8.593504411643256E-3</v>
      </c>
      <c r="BQ17" s="16">
        <f>DAVERAGE(PlotSort,"rvi",$BJ$31:$BJ$32)</f>
        <v>3.122007011656589</v>
      </c>
      <c r="BR17" s="16">
        <f>DSTDEV(PlotSort,"rvi",$BJ$31:$BJ$32)/SQRT($BF17)</f>
        <v>0.21857290897511764</v>
      </c>
      <c r="BS17" s="17">
        <f>DAVERAGE(PlotSort,"ndvi",$BJ$31:$BJ$32)</f>
        <v>0.49368705565489063</v>
      </c>
      <c r="BT17" s="16">
        <f>DSTDEV(PlotSort,"ndvi",$BJ$31:$BJ$32)/SQRT($BF17)</f>
        <v>2.1512356006088886E-2</v>
      </c>
    </row>
    <row r="18" spans="2:72" ht="13.5" customHeight="1" x14ac:dyDescent="0.2">
      <c r="B18" s="12">
        <v>172</v>
      </c>
      <c r="C18" s="12">
        <v>9.0190000000000001</v>
      </c>
      <c r="D18" s="12">
        <v>172.37578999999999</v>
      </c>
      <c r="E18" s="12">
        <v>1</v>
      </c>
      <c r="F18" s="12">
        <v>3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31.2</v>
      </c>
      <c r="Q18" s="12">
        <v>1.22</v>
      </c>
      <c r="R18" s="12">
        <v>3.32</v>
      </c>
      <c r="S18" s="12">
        <v>46.44</v>
      </c>
      <c r="T18" s="12">
        <v>87.95</v>
      </c>
      <c r="U18" s="12">
        <v>3</v>
      </c>
      <c r="V18" s="12">
        <v>0</v>
      </c>
      <c r="W18" s="12">
        <v>1</v>
      </c>
      <c r="X18" s="12">
        <v>2</v>
      </c>
      <c r="Y18" s="12">
        <v>4</v>
      </c>
      <c r="Z18" s="12">
        <v>2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2.5142000000000002</v>
      </c>
      <c r="AK18" s="12">
        <v>0.1255</v>
      </c>
      <c r="AL18" s="14">
        <v>8.3000000000000004E-2</v>
      </c>
      <c r="AM18" s="14">
        <v>4.1000000000000003E-3</v>
      </c>
      <c r="AN18" s="14">
        <v>2.7444000000000002</v>
      </c>
      <c r="AO18" s="14">
        <v>0.13200000000000001</v>
      </c>
      <c r="AP18" s="14">
        <v>0.22969999999999999</v>
      </c>
      <c r="AQ18" s="14">
        <v>1.0999999999999999E-2</v>
      </c>
      <c r="AR18" s="14">
        <v>5.0019</v>
      </c>
      <c r="AS18" s="14">
        <v>6.2100000000000002E-2</v>
      </c>
      <c r="AT18" s="14">
        <v>8.7099999999999997E-2</v>
      </c>
      <c r="AU18" s="14">
        <v>1.1000000000000001E-3</v>
      </c>
      <c r="AV18" s="14">
        <v>33.045000000000002</v>
      </c>
      <c r="AW18" s="14">
        <v>1.3311999999999999</v>
      </c>
      <c r="AX18" s="14">
        <v>0.40989999999999999</v>
      </c>
      <c r="AY18" s="14">
        <v>1.6500000000000001E-2</v>
      </c>
      <c r="AZ18" s="14">
        <v>0.28173858661663542</v>
      </c>
      <c r="BA18" s="14">
        <v>4.7060849598163035</v>
      </c>
      <c r="BB18" s="14">
        <v>0.64949698189134808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0.12525</v>
      </c>
      <c r="BH18" s="16">
        <f>DSTDEV(PlotSort,"PhxRed",$BH$35:$BH$36)/SQRT($BF18)</f>
        <v>9.0600220750282987E-3</v>
      </c>
      <c r="BI18" s="16">
        <f>DAVERAGE(PlotSort,"PhxRedEdge",$BH$35:$BH$36)</f>
        <v>0.24023749999999999</v>
      </c>
      <c r="BJ18" s="16">
        <f>DSTDEV(PlotSort,"PhxRedEdge",$BH$35:$BH$36)/SQRT($BF18)</f>
        <v>6.0765730130833895E-3</v>
      </c>
      <c r="BK18" s="16">
        <f>DAVERAGE(PlotSort,"TMRed",$BH$35:$BH$36)</f>
        <v>0.12908749999999999</v>
      </c>
      <c r="BL18" s="16">
        <f>DSTDEV(PlotSort,"TMRed",$BH$35:$BH$36)/SQRT($BF18)</f>
        <v>9.2512200771934262E-3</v>
      </c>
      <c r="BM18" s="16">
        <f>DAVERAGE(PlotSort,"TMNIR",$BH$35:$BH$36)</f>
        <v>0.38273125000000008</v>
      </c>
      <c r="BN18" s="16">
        <f>DSTDEV(PlotSort,"TMNIR",$BH$35:$BH$36)/SQRT($BF18)</f>
        <v>7.1974805704843681E-3</v>
      </c>
      <c r="BO18" s="16">
        <f>DAVERAGE(PlotSort,"NRR",$BH$35:$BH$36)</f>
        <v>0.22921413696552057</v>
      </c>
      <c r="BP18" s="16">
        <f>DSTDEV(PlotSort,"NRR",$BH$35:$BH$36)/SQRT($BF18)</f>
        <v>1.0546545639751723E-2</v>
      </c>
      <c r="BQ18" s="16">
        <f>DAVERAGE(PlotSort,"rvi",$BH$35:$BH$36)</f>
        <v>3.2070221610909653</v>
      </c>
      <c r="BR18" s="16">
        <f>DSTDEV(PlotSort,"rvi",$BH$35:$BH$36)/SQRT($BF18)</f>
        <v>0.25187045685809678</v>
      </c>
      <c r="BS18" s="17">
        <f>DAVERAGE(PlotSort,"ndvi",$BH$35:$BH$36)</f>
        <v>0.50068819063710424</v>
      </c>
      <c r="BT18" s="16">
        <f>DSTDEV(PlotSort,"ndvi",$BH$35:$BH$36)/SQRT($BF18)</f>
        <v>2.7223814072247908E-2</v>
      </c>
    </row>
    <row r="19" spans="2:72" ht="13.5" customHeight="1" x14ac:dyDescent="0.2">
      <c r="B19" s="12">
        <v>172</v>
      </c>
      <c r="C19" s="12">
        <v>9.0280000000000005</v>
      </c>
      <c r="D19" s="12">
        <v>172.37617</v>
      </c>
      <c r="E19" s="12">
        <v>1</v>
      </c>
      <c r="F19" s="12">
        <v>3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31.2</v>
      </c>
      <c r="Q19" s="12">
        <v>1.22</v>
      </c>
      <c r="R19" s="12">
        <v>3.32</v>
      </c>
      <c r="S19" s="12">
        <v>46.33</v>
      </c>
      <c r="T19" s="12">
        <v>88.02</v>
      </c>
      <c r="U19" s="12">
        <v>3</v>
      </c>
      <c r="V19" s="12">
        <v>0</v>
      </c>
      <c r="W19" s="12">
        <v>1</v>
      </c>
      <c r="X19" s="12">
        <v>2</v>
      </c>
      <c r="Y19" s="12">
        <v>4</v>
      </c>
      <c r="Z19" s="12">
        <v>2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4.3593000000000002</v>
      </c>
      <c r="AK19" s="12">
        <v>2.3999999999999998E-3</v>
      </c>
      <c r="AL19" s="14">
        <v>0.14360000000000001</v>
      </c>
      <c r="AM19" s="14">
        <v>1E-4</v>
      </c>
      <c r="AN19" s="14">
        <v>2.7902999999999998</v>
      </c>
      <c r="AO19" s="14">
        <v>0.1255</v>
      </c>
      <c r="AP19" s="14">
        <v>0.23300000000000001</v>
      </c>
      <c r="AQ19" s="14">
        <v>1.0500000000000001E-2</v>
      </c>
      <c r="AR19" s="14">
        <v>8.5104000000000006</v>
      </c>
      <c r="AS19" s="14">
        <v>2.7699999999999999E-2</v>
      </c>
      <c r="AT19" s="14">
        <v>0.14779999999999999</v>
      </c>
      <c r="AU19" s="14">
        <v>5.0000000000000001E-4</v>
      </c>
      <c r="AV19" s="14">
        <v>28.485600000000002</v>
      </c>
      <c r="AW19" s="14">
        <v>1.5683</v>
      </c>
      <c r="AX19" s="14">
        <v>0.35260000000000002</v>
      </c>
      <c r="AY19" s="14">
        <v>1.9400000000000001E-2</v>
      </c>
      <c r="AZ19" s="14">
        <v>0.20423497267759563</v>
      </c>
      <c r="BA19" s="14">
        <v>2.3856562922868747</v>
      </c>
      <c r="BB19" s="14">
        <v>0.40927258193445254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0.13335</v>
      </c>
      <c r="BH19" s="16">
        <f>DSTDEV(PlotSort,"PhxRed",$BI$35:$BI$36)/SQRT($BF19)</f>
        <v>6.0708319034544177E-3</v>
      </c>
      <c r="BI19" s="16">
        <f>DAVERAGE(PlotSort,"PhxRedEdge",$BI$35:$BI$36)</f>
        <v>0.25043124999999999</v>
      </c>
      <c r="BJ19" s="16">
        <f>DSTDEV(PlotSort,"PhxRedEdge",$BI$35:$BI$36)/SQRT($BF19)</f>
        <v>7.957374560483713E-3</v>
      </c>
      <c r="BK19" s="16">
        <f>DAVERAGE(PlotSort,"TMRed",$BI$35:$BI$36)</f>
        <v>0.13640625000000001</v>
      </c>
      <c r="BL19" s="16">
        <f>DSTDEV(PlotSort,"TMRed",$BI$35:$BI$36)/SQRT($BF19)</f>
        <v>5.7170903784908951E-3</v>
      </c>
      <c r="BM19" s="16">
        <f>DAVERAGE(PlotSort,"TMNIR",$BI$35:$BI$36)</f>
        <v>0.39257500000000001</v>
      </c>
      <c r="BN19" s="16">
        <f>DSTDEV(PlotSort,"TMNIR",$BI$35:$BI$36)/SQRT($BF19)</f>
        <v>1.540737783228097E-2</v>
      </c>
      <c r="BO19" s="16">
        <f>DAVERAGE(PlotSort,"NRR",$BI$35:$BI$36)</f>
        <v>0.21852218047009345</v>
      </c>
      <c r="BP19" s="16">
        <f>DSTDEV(PlotSort,"NRR",$BI$35:$BI$36)/SQRT($BF19)</f>
        <v>7.4400922742254736E-3</v>
      </c>
      <c r="BQ19" s="16">
        <f>DAVERAGE(PlotSort,"rvi",$BI$35:$BI$36)</f>
        <v>2.9446662646866884</v>
      </c>
      <c r="BR19" s="16">
        <f>DSTDEV(PlotSort,"rvi",$BI$35:$BI$36)/SQRT($BF19)</f>
        <v>0.17532296076892648</v>
      </c>
      <c r="BS19" s="17">
        <f>DAVERAGE(PlotSort,"ndvi",$BI$35:$BI$36)</f>
        <v>0.48079166301424447</v>
      </c>
      <c r="BT19" s="16">
        <f>DSTDEV(PlotSort,"ndvi",$BI$35:$BI$36)/SQRT($BF19)</f>
        <v>1.873652036507369E-2</v>
      </c>
    </row>
    <row r="20" spans="2:72" ht="13.5" customHeight="1" x14ac:dyDescent="0.2">
      <c r="B20" s="12">
        <v>172</v>
      </c>
      <c r="C20" s="12">
        <v>9.0370000000000008</v>
      </c>
      <c r="D20" s="12">
        <v>172.37654000000001</v>
      </c>
      <c r="E20" s="12">
        <v>1</v>
      </c>
      <c r="F20" s="12">
        <v>3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31.2</v>
      </c>
      <c r="Q20" s="12">
        <v>1.22</v>
      </c>
      <c r="R20" s="12">
        <v>3.32</v>
      </c>
      <c r="S20" s="12">
        <v>46.21</v>
      </c>
      <c r="T20" s="12">
        <v>88.09</v>
      </c>
      <c r="U20" s="12">
        <v>3</v>
      </c>
      <c r="V20" s="12">
        <v>0</v>
      </c>
      <c r="W20" s="12">
        <v>1</v>
      </c>
      <c r="X20" s="12">
        <v>2</v>
      </c>
      <c r="Y20" s="12">
        <v>4</v>
      </c>
      <c r="Z20" s="12">
        <v>2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3.3031000000000001</v>
      </c>
      <c r="AK20" s="12">
        <v>0.29609999999999997</v>
      </c>
      <c r="AL20" s="14">
        <v>0.1086</v>
      </c>
      <c r="AM20" s="14">
        <v>9.7000000000000003E-3</v>
      </c>
      <c r="AN20" s="14">
        <v>2.7052</v>
      </c>
      <c r="AO20" s="14">
        <v>9.2799999999999994E-2</v>
      </c>
      <c r="AP20" s="14">
        <v>0.22539999999999999</v>
      </c>
      <c r="AQ20" s="14">
        <v>7.7000000000000002E-3</v>
      </c>
      <c r="AR20" s="14">
        <v>6.7366999999999999</v>
      </c>
      <c r="AS20" s="14">
        <v>0.439</v>
      </c>
      <c r="AT20" s="14">
        <v>0.1167</v>
      </c>
      <c r="AU20" s="14">
        <v>7.6E-3</v>
      </c>
      <c r="AV20" s="14">
        <v>30.700800000000001</v>
      </c>
      <c r="AW20" s="14">
        <v>0.1144</v>
      </c>
      <c r="AX20" s="14">
        <v>0.37919999999999998</v>
      </c>
      <c r="AY20" s="14">
        <v>1.4E-3</v>
      </c>
      <c r="AZ20" s="14">
        <v>0.25438306318226922</v>
      </c>
      <c r="BA20" s="14">
        <v>3.2493573264781488</v>
      </c>
      <c r="BB20" s="14">
        <v>0.52934059286146395</v>
      </c>
      <c r="BC20" s="15"/>
    </row>
    <row r="21" spans="2:72" ht="13.5" customHeight="1" x14ac:dyDescent="0.2">
      <c r="B21" s="12">
        <v>172</v>
      </c>
      <c r="C21" s="12">
        <v>9.0449999999999999</v>
      </c>
      <c r="D21" s="12">
        <v>172.37688</v>
      </c>
      <c r="E21" s="12">
        <v>1</v>
      </c>
      <c r="F21" s="12">
        <v>3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31.2</v>
      </c>
      <c r="Q21" s="12">
        <v>1.22</v>
      </c>
      <c r="R21" s="12">
        <v>3.32</v>
      </c>
      <c r="S21" s="12">
        <v>46.11</v>
      </c>
      <c r="T21" s="12">
        <v>88.15</v>
      </c>
      <c r="U21" s="12">
        <v>3</v>
      </c>
      <c r="V21" s="12">
        <v>0</v>
      </c>
      <c r="W21" s="12">
        <v>1</v>
      </c>
      <c r="X21" s="12">
        <v>2</v>
      </c>
      <c r="Y21" s="12">
        <v>4</v>
      </c>
      <c r="Z21" s="12">
        <v>2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2.4817999999999998</v>
      </c>
      <c r="AK21" s="12">
        <v>0.5484</v>
      </c>
      <c r="AL21" s="14">
        <v>8.14E-2</v>
      </c>
      <c r="AM21" s="14">
        <v>1.7999999999999999E-2</v>
      </c>
      <c r="AN21" s="14">
        <v>2.7021999999999999</v>
      </c>
      <c r="AO21" s="14">
        <v>0.26090000000000002</v>
      </c>
      <c r="AP21" s="14">
        <v>0.22470000000000001</v>
      </c>
      <c r="AQ21" s="14">
        <v>2.1700000000000001E-2</v>
      </c>
      <c r="AR21" s="14">
        <v>4.7641</v>
      </c>
      <c r="AS21" s="14">
        <v>0.87390000000000001</v>
      </c>
      <c r="AT21" s="14">
        <v>8.2400000000000001E-2</v>
      </c>
      <c r="AU21" s="14">
        <v>1.5100000000000001E-2</v>
      </c>
      <c r="AV21" s="14">
        <v>33.779200000000003</v>
      </c>
      <c r="AW21" s="14">
        <v>1.9365000000000001</v>
      </c>
      <c r="AX21" s="14">
        <v>0.41639999999999999</v>
      </c>
      <c r="AY21" s="14">
        <v>2.3900000000000001E-2</v>
      </c>
      <c r="AZ21" s="14">
        <v>0.29901731399157694</v>
      </c>
      <c r="BA21" s="14">
        <v>5.0533980582524274</v>
      </c>
      <c r="BB21" s="14">
        <v>0.6696070569366479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0.25140000000000001</v>
      </c>
      <c r="BH21" s="21">
        <v>0</v>
      </c>
      <c r="BI21" s="20">
        <f>AVERAGE(AP50)</f>
        <v>0.2717</v>
      </c>
      <c r="BJ21" s="21">
        <v>0</v>
      </c>
      <c r="BK21" s="20">
        <f>AVERAGE(AT50)</f>
        <v>0.2482</v>
      </c>
      <c r="BL21" s="21">
        <v>0</v>
      </c>
      <c r="BM21" s="20">
        <f>AVERAGE(AX50)</f>
        <v>0.31130000000000002</v>
      </c>
      <c r="BN21" s="21">
        <v>0</v>
      </c>
      <c r="BO21" s="20">
        <f>AVERAGE(AZ50)</f>
        <v>6.7924528301886833E-2</v>
      </c>
      <c r="BP21" s="21">
        <v>0</v>
      </c>
      <c r="BQ21" s="20">
        <f>AVERAGE(BA50)</f>
        <v>1.2542304593070106</v>
      </c>
      <c r="BR21" s="21">
        <v>0</v>
      </c>
      <c r="BS21" s="22">
        <f>AVERAGE(BB50)</f>
        <v>0.11277926720285973</v>
      </c>
      <c r="BT21" s="21">
        <v>0</v>
      </c>
    </row>
    <row r="22" spans="2:72" ht="13.5" customHeight="1" x14ac:dyDescent="0.2">
      <c r="B22" s="12">
        <v>172</v>
      </c>
      <c r="C22" s="12">
        <v>9.0549999999999997</v>
      </c>
      <c r="D22" s="12">
        <v>172.37728999999999</v>
      </c>
      <c r="E22" s="12">
        <v>1</v>
      </c>
      <c r="F22" s="12">
        <v>3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31.2</v>
      </c>
      <c r="Q22" s="12">
        <v>1.22</v>
      </c>
      <c r="R22" s="12">
        <v>3.32</v>
      </c>
      <c r="S22" s="12">
        <v>45.99</v>
      </c>
      <c r="T22" s="12">
        <v>88.23</v>
      </c>
      <c r="U22" s="12">
        <v>3</v>
      </c>
      <c r="V22" s="12">
        <v>0</v>
      </c>
      <c r="W22" s="12">
        <v>1</v>
      </c>
      <c r="X22" s="12">
        <v>2</v>
      </c>
      <c r="Y22" s="12">
        <v>4</v>
      </c>
      <c r="Z22" s="12">
        <v>2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4.9207000000000001</v>
      </c>
      <c r="AK22" s="12">
        <v>0.25319999999999998</v>
      </c>
      <c r="AL22" s="14">
        <v>0.161</v>
      </c>
      <c r="AM22" s="14">
        <v>8.3000000000000001E-3</v>
      </c>
      <c r="AN22" s="14">
        <v>3.2856000000000001</v>
      </c>
      <c r="AO22" s="14">
        <v>0.1017</v>
      </c>
      <c r="AP22" s="14">
        <v>0.27250000000000002</v>
      </c>
      <c r="AQ22" s="14">
        <v>8.3999999999999995E-3</v>
      </c>
      <c r="AR22" s="14">
        <v>9.3082999999999991</v>
      </c>
      <c r="AS22" s="14">
        <v>0.52880000000000005</v>
      </c>
      <c r="AT22" s="14">
        <v>0.16059999999999999</v>
      </c>
      <c r="AU22" s="14">
        <v>9.1000000000000004E-3</v>
      </c>
      <c r="AV22" s="14">
        <v>31.695</v>
      </c>
      <c r="AW22" s="14">
        <v>1.5246</v>
      </c>
      <c r="AX22" s="14">
        <v>0.38969999999999999</v>
      </c>
      <c r="AY22" s="14">
        <v>1.8700000000000001E-2</v>
      </c>
      <c r="AZ22" s="14">
        <v>0.1769858048927816</v>
      </c>
      <c r="BA22" s="14">
        <v>2.4265255292652554</v>
      </c>
      <c r="BB22" s="14">
        <v>0.41631837179720149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0.30180000000000001</v>
      </c>
      <c r="BH22" s="21">
        <v>0</v>
      </c>
      <c r="BI22" s="20">
        <f>AVERAGE(AP48)</f>
        <v>0.32569999999999999</v>
      </c>
      <c r="BJ22" s="21">
        <v>0</v>
      </c>
      <c r="BK22" s="20">
        <f>AVERAGE(AT48)</f>
        <v>0.29480000000000001</v>
      </c>
      <c r="BL22" s="21">
        <v>0</v>
      </c>
      <c r="BM22" s="20">
        <f>AVERAGE(AX48)</f>
        <v>0.35630000000000001</v>
      </c>
      <c r="BN22" s="21">
        <v>0</v>
      </c>
      <c r="BO22" s="20">
        <f>AVERAGE(AZ48)</f>
        <v>4.4868035190615864E-2</v>
      </c>
      <c r="BP22" s="21">
        <v>0</v>
      </c>
      <c r="BQ22" s="20">
        <f>AVERAGE(BA48)</f>
        <v>1.2086160108548167</v>
      </c>
      <c r="BR22" s="21">
        <v>0</v>
      </c>
      <c r="BS22" s="22">
        <f>AVERAGE(BB48)</f>
        <v>9.4455536783904157E-2</v>
      </c>
      <c r="BT22" s="21">
        <v>0</v>
      </c>
    </row>
    <row r="23" spans="2:72" ht="13.5" customHeight="1" x14ac:dyDescent="0.2">
      <c r="B23" s="12">
        <v>172</v>
      </c>
      <c r="C23" s="12">
        <v>9.0630000000000006</v>
      </c>
      <c r="D23" s="12">
        <v>172.37762000000001</v>
      </c>
      <c r="E23" s="12">
        <v>1</v>
      </c>
      <c r="F23" s="12">
        <v>3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31.2</v>
      </c>
      <c r="Q23" s="12">
        <v>1.22</v>
      </c>
      <c r="R23" s="12">
        <v>3.32</v>
      </c>
      <c r="S23" s="12">
        <v>45.89</v>
      </c>
      <c r="T23" s="12">
        <v>88.29</v>
      </c>
      <c r="U23" s="12">
        <v>3</v>
      </c>
      <c r="V23" s="12">
        <v>0</v>
      </c>
      <c r="W23" s="12">
        <v>1</v>
      </c>
      <c r="X23" s="12">
        <v>2</v>
      </c>
      <c r="Y23" s="12">
        <v>4</v>
      </c>
      <c r="Z23" s="12">
        <v>2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6.0206</v>
      </c>
      <c r="AK23" s="12">
        <v>0.45100000000000001</v>
      </c>
      <c r="AL23" s="14">
        <v>0.1966</v>
      </c>
      <c r="AM23" s="14">
        <v>1.47E-2</v>
      </c>
      <c r="AN23" s="14">
        <v>3.3471000000000002</v>
      </c>
      <c r="AO23" s="14">
        <v>0.17</v>
      </c>
      <c r="AP23" s="14">
        <v>0.27700000000000002</v>
      </c>
      <c r="AQ23" s="14">
        <v>1.41E-2</v>
      </c>
      <c r="AR23" s="14">
        <v>11.6899</v>
      </c>
      <c r="AS23" s="14">
        <v>0.59409999999999996</v>
      </c>
      <c r="AT23" s="14">
        <v>0.20119999999999999</v>
      </c>
      <c r="AU23" s="14">
        <v>1.0200000000000001E-2</v>
      </c>
      <c r="AV23" s="14">
        <v>31.1584</v>
      </c>
      <c r="AW23" s="14">
        <v>0.74670000000000003</v>
      </c>
      <c r="AX23" s="14">
        <v>0.38240000000000002</v>
      </c>
      <c r="AY23" s="14">
        <v>9.1999999999999998E-3</v>
      </c>
      <c r="AZ23" s="14">
        <v>0.15984228086138913</v>
      </c>
      <c r="BA23" s="14">
        <v>1.9005964214711732</v>
      </c>
      <c r="BB23" s="14">
        <v>0.31048663468128862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0.24479999999999999</v>
      </c>
      <c r="BH23" s="21">
        <v>0</v>
      </c>
      <c r="BI23" s="20">
        <f>AVERAGE(AP46)</f>
        <v>0.27089999999999997</v>
      </c>
      <c r="BJ23" s="21">
        <v>0</v>
      </c>
      <c r="BK23" s="20">
        <f>AVERAGE(AT46)</f>
        <v>0.24179999999999999</v>
      </c>
      <c r="BL23" s="21">
        <v>0</v>
      </c>
      <c r="BM23" s="20">
        <f>AVERAGE(AX46)</f>
        <v>0.30249999999999999</v>
      </c>
      <c r="BN23" s="21">
        <v>0</v>
      </c>
      <c r="BO23" s="20">
        <f>AVERAGE(AZ46)</f>
        <v>5.5109870945238962E-2</v>
      </c>
      <c r="BP23" s="21">
        <v>0</v>
      </c>
      <c r="BQ23" s="20">
        <f>AVERAGE(BA46)</f>
        <v>1.2510339123242349</v>
      </c>
      <c r="BR23" s="21">
        <v>0</v>
      </c>
      <c r="BS23" s="22">
        <f>AVERAGE(BB46)</f>
        <v>0.11151938269336763</v>
      </c>
      <c r="BT23" s="21">
        <v>0</v>
      </c>
    </row>
    <row r="24" spans="2:72" ht="13.5" customHeight="1" x14ac:dyDescent="0.2">
      <c r="B24" s="12">
        <v>172</v>
      </c>
      <c r="C24" s="12">
        <v>9.0739999999999998</v>
      </c>
      <c r="D24" s="12">
        <v>172.37808000000001</v>
      </c>
      <c r="E24" s="12">
        <v>1</v>
      </c>
      <c r="F24" s="12">
        <v>3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31.2</v>
      </c>
      <c r="Q24" s="12">
        <v>1.22</v>
      </c>
      <c r="R24" s="12">
        <v>3.32</v>
      </c>
      <c r="S24" s="12">
        <v>45.75</v>
      </c>
      <c r="T24" s="12">
        <v>88.38</v>
      </c>
      <c r="U24" s="12">
        <v>3</v>
      </c>
      <c r="V24" s="12">
        <v>0</v>
      </c>
      <c r="W24" s="12">
        <v>1</v>
      </c>
      <c r="X24" s="12">
        <v>2</v>
      </c>
      <c r="Y24" s="12">
        <v>4</v>
      </c>
      <c r="Z24" s="12">
        <v>2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3.6629</v>
      </c>
      <c r="AK24" s="12">
        <v>0.21790000000000001</v>
      </c>
      <c r="AL24" s="14">
        <v>0.1193</v>
      </c>
      <c r="AM24" s="14">
        <v>7.1000000000000004E-3</v>
      </c>
      <c r="AN24" s="14">
        <v>2.8574000000000002</v>
      </c>
      <c r="AO24" s="14">
        <v>8.2000000000000007E-3</v>
      </c>
      <c r="AP24" s="14">
        <v>0.23580000000000001</v>
      </c>
      <c r="AQ24" s="14">
        <v>6.9999999999999999E-4</v>
      </c>
      <c r="AR24" s="14">
        <v>7.3902999999999999</v>
      </c>
      <c r="AS24" s="14">
        <v>0.73129999999999995</v>
      </c>
      <c r="AT24" s="14">
        <v>0.12690000000000001</v>
      </c>
      <c r="AU24" s="14">
        <v>1.26E-2</v>
      </c>
      <c r="AV24" s="14">
        <v>31.071000000000002</v>
      </c>
      <c r="AW24" s="14">
        <v>0.70099999999999996</v>
      </c>
      <c r="AX24" s="14">
        <v>0.38030000000000003</v>
      </c>
      <c r="AY24" s="14">
        <v>8.6E-3</v>
      </c>
      <c r="AZ24" s="14">
        <v>0.23453984742736569</v>
      </c>
      <c r="BA24" s="14">
        <v>2.9968479117415288</v>
      </c>
      <c r="BB24" s="14">
        <v>0.49960567823343843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0.72150000000000003</v>
      </c>
      <c r="BH24" s="26">
        <v>0</v>
      </c>
      <c r="BI24" s="25">
        <f>AVERAGE(AP51)</f>
        <v>0.70799999999999996</v>
      </c>
      <c r="BJ24" s="26">
        <v>0</v>
      </c>
      <c r="BK24" s="25">
        <f>AVERAGE(AT51)</f>
        <v>0.71799999999999997</v>
      </c>
      <c r="BL24" s="26">
        <v>0</v>
      </c>
      <c r="BM24" s="25">
        <f>AVERAGE(AX51)</f>
        <v>0.68820000000000003</v>
      </c>
      <c r="BN24" s="26">
        <v>0</v>
      </c>
      <c r="BO24" s="25">
        <f>AVERAGE(AZ51)</f>
        <v>-1.4181349376880053E-2</v>
      </c>
      <c r="BP24" s="26">
        <v>0</v>
      </c>
      <c r="BQ24" s="25">
        <f>AVERAGE(BA51)</f>
        <v>23.962395543175489</v>
      </c>
      <c r="BR24" s="26">
        <v>0</v>
      </c>
      <c r="BS24" s="25">
        <f>AVERAGE(BB51)</f>
        <v>-2.1191864599630163E-2</v>
      </c>
      <c r="BT24" s="26">
        <v>0</v>
      </c>
    </row>
    <row r="25" spans="2:72" ht="13.5" customHeight="1" x14ac:dyDescent="0.2">
      <c r="B25" s="12">
        <v>172</v>
      </c>
      <c r="C25" s="12">
        <v>9.0850000000000009</v>
      </c>
      <c r="D25" s="12">
        <v>172.37853999999999</v>
      </c>
      <c r="E25" s="12">
        <v>1</v>
      </c>
      <c r="F25" s="12">
        <v>3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31.2</v>
      </c>
      <c r="Q25" s="12">
        <v>1.22</v>
      </c>
      <c r="R25" s="12">
        <v>3.32</v>
      </c>
      <c r="S25" s="12">
        <v>45.61</v>
      </c>
      <c r="T25" s="12">
        <v>88.46</v>
      </c>
      <c r="U25" s="12">
        <v>3</v>
      </c>
      <c r="V25" s="12">
        <v>0</v>
      </c>
      <c r="W25" s="12">
        <v>1</v>
      </c>
      <c r="X25" s="12">
        <v>2</v>
      </c>
      <c r="Y25" s="12">
        <v>4</v>
      </c>
      <c r="Z25" s="12">
        <v>2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5.7378</v>
      </c>
      <c r="AK25" s="12">
        <v>0.1467</v>
      </c>
      <c r="AL25" s="14">
        <v>0.18640000000000001</v>
      </c>
      <c r="AM25" s="14">
        <v>4.7999999999999996E-3</v>
      </c>
      <c r="AN25" s="14">
        <v>3.5232000000000001</v>
      </c>
      <c r="AO25" s="14">
        <v>4.3499999999999997E-2</v>
      </c>
      <c r="AP25" s="14">
        <v>0.28999999999999998</v>
      </c>
      <c r="AQ25" s="14">
        <v>3.5999999999999999E-3</v>
      </c>
      <c r="AR25" s="14">
        <v>11.3574</v>
      </c>
      <c r="AS25" s="14">
        <v>0.30170000000000002</v>
      </c>
      <c r="AT25" s="14">
        <v>0.19439999999999999</v>
      </c>
      <c r="AU25" s="14">
        <v>5.1999999999999998E-3</v>
      </c>
      <c r="AV25" s="14">
        <v>32.953400000000002</v>
      </c>
      <c r="AW25" s="14">
        <v>0.91520000000000001</v>
      </c>
      <c r="AX25" s="14">
        <v>0.40229999999999999</v>
      </c>
      <c r="AY25" s="14">
        <v>1.12E-2</v>
      </c>
      <c r="AZ25" s="14">
        <v>0.16221291347681643</v>
      </c>
      <c r="BA25" s="14">
        <v>2.0694444444444446</v>
      </c>
      <c r="BB25" s="14">
        <v>0.34841628959276016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1.0022333333333331</v>
      </c>
      <c r="BH25" s="16">
        <f>STDEV(AL52:AL54)/SQRT(BF25)</f>
        <v>5.0551403980942334E-3</v>
      </c>
      <c r="BI25" s="27">
        <f>AVERAGE(AP52:AP54)</f>
        <v>1.002</v>
      </c>
      <c r="BJ25" s="16">
        <f>STDEV(AP52:AP54)/SQRT(BF25)</f>
        <v>5.0846173241782108E-3</v>
      </c>
      <c r="BK25" s="27">
        <f>AVERAGE(AT52:AT54)</f>
        <v>1.0022333333333331</v>
      </c>
      <c r="BL25" s="16">
        <f>STDEV(AT52:AT54)/SQRT(BF25)</f>
        <v>5.0551403980942334E-3</v>
      </c>
      <c r="BM25" s="27">
        <f>AVERAGE(AX52:AX54)</f>
        <v>1.002</v>
      </c>
      <c r="BN25" s="16">
        <f>STDEV(AX52:AX54)/SQRT(BF25)</f>
        <v>5.0846173241782108E-3</v>
      </c>
      <c r="BO25" s="27">
        <f>AVERAGE(AZ52:AZ54)</f>
        <v>0.74148658397535172</v>
      </c>
      <c r="BP25" s="16">
        <f>STDEV(AZ52:AZ54)/SQRT(BF25)</f>
        <v>7.4220967378832838E-4</v>
      </c>
      <c r="BQ25" s="27">
        <f>AVERAGE(BA52:BA54)</f>
        <v>1.4033387894335532</v>
      </c>
      <c r="BR25" s="16">
        <f>STDEV(BA52:BA54)/SQRT(BF25)</f>
        <v>2.8246720515099871E-3</v>
      </c>
      <c r="BS25" s="27">
        <f>AVERAGE(BB52:BB54)</f>
        <v>0.16782206156640692</v>
      </c>
      <c r="BT25" s="16">
        <f>STDEV(BB52:BB54)/SQRT(BF25)</f>
        <v>9.7695385888404767E-4</v>
      </c>
    </row>
    <row r="26" spans="2:72" ht="13.5" customHeight="1" x14ac:dyDescent="0.2">
      <c r="B26" s="12">
        <v>172</v>
      </c>
      <c r="C26" s="12">
        <v>9.298</v>
      </c>
      <c r="D26" s="12">
        <v>172.38741999999999</v>
      </c>
      <c r="E26" s="12">
        <v>1</v>
      </c>
      <c r="F26" s="12">
        <v>3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31.2</v>
      </c>
      <c r="Q26" s="12">
        <v>1.22</v>
      </c>
      <c r="R26" s="12">
        <v>3.32</v>
      </c>
      <c r="S26" s="12">
        <v>42.93</v>
      </c>
      <c r="T26" s="12">
        <v>90.18</v>
      </c>
      <c r="U26" s="12">
        <v>3</v>
      </c>
      <c r="V26" s="12">
        <v>0</v>
      </c>
      <c r="W26" s="12">
        <v>1</v>
      </c>
      <c r="X26" s="12">
        <v>2</v>
      </c>
      <c r="Y26" s="12">
        <v>4</v>
      </c>
      <c r="Z26" s="12">
        <v>2</v>
      </c>
      <c r="AA26" s="12">
        <v>180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5.0525000000000002</v>
      </c>
      <c r="AK26" s="12">
        <v>0.14000000000000001</v>
      </c>
      <c r="AL26" s="14">
        <v>0.15329999999999999</v>
      </c>
      <c r="AM26" s="14">
        <v>4.1999999999999997E-3</v>
      </c>
      <c r="AN26" s="14">
        <v>3.3092000000000001</v>
      </c>
      <c r="AO26" s="14">
        <v>0.10630000000000001</v>
      </c>
      <c r="AP26" s="14">
        <v>0.25330000000000003</v>
      </c>
      <c r="AQ26" s="14">
        <v>8.0999999999999996E-3</v>
      </c>
      <c r="AR26" s="14">
        <v>9.6476000000000006</v>
      </c>
      <c r="AS26" s="14">
        <v>0.40860000000000002</v>
      </c>
      <c r="AT26" s="14">
        <v>0.15409999999999999</v>
      </c>
      <c r="AU26" s="14">
        <v>6.4999999999999997E-3</v>
      </c>
      <c r="AV26" s="14">
        <v>34.263800000000003</v>
      </c>
      <c r="AW26" s="14">
        <v>1.3229</v>
      </c>
      <c r="AX26" s="14">
        <v>0.3906</v>
      </c>
      <c r="AY26" s="14">
        <v>1.5100000000000001E-2</v>
      </c>
      <c r="AZ26" s="14">
        <v>0.21323186830253141</v>
      </c>
      <c r="BA26" s="14">
        <v>2.5347177157689815</v>
      </c>
      <c r="BB26" s="14">
        <v>0.43418395447035069</v>
      </c>
      <c r="BC26" s="15"/>
    </row>
    <row r="27" spans="2:72" ht="13.5" customHeight="1" x14ac:dyDescent="0.2">
      <c r="B27" s="12">
        <v>172</v>
      </c>
      <c r="C27" s="12">
        <v>9.2840000000000007</v>
      </c>
      <c r="D27" s="12">
        <v>172.38683</v>
      </c>
      <c r="E27" s="12">
        <v>1</v>
      </c>
      <c r="F27" s="12">
        <v>3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31.2</v>
      </c>
      <c r="Q27" s="12">
        <v>1.22</v>
      </c>
      <c r="R27" s="12">
        <v>3.32</v>
      </c>
      <c r="S27" s="12">
        <v>43.11</v>
      </c>
      <c r="T27" s="12">
        <v>90.06</v>
      </c>
      <c r="U27" s="12">
        <v>3</v>
      </c>
      <c r="V27" s="12">
        <v>0</v>
      </c>
      <c r="W27" s="12">
        <v>1</v>
      </c>
      <c r="X27" s="12">
        <v>2</v>
      </c>
      <c r="Y27" s="12">
        <v>4</v>
      </c>
      <c r="Z27" s="12">
        <v>2</v>
      </c>
      <c r="AA27" s="12">
        <v>180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3.8243</v>
      </c>
      <c r="AK27" s="12">
        <v>0.69159999999999999</v>
      </c>
      <c r="AL27" s="14">
        <v>0.11650000000000001</v>
      </c>
      <c r="AM27" s="14">
        <v>2.1100000000000001E-2</v>
      </c>
      <c r="AN27" s="14">
        <v>3.2705000000000002</v>
      </c>
      <c r="AO27" s="14">
        <v>0.29199999999999998</v>
      </c>
      <c r="AP27" s="14">
        <v>0.2515</v>
      </c>
      <c r="AQ27" s="14">
        <v>2.2499999999999999E-2</v>
      </c>
      <c r="AR27" s="14">
        <v>7.7881</v>
      </c>
      <c r="AS27" s="14">
        <v>1.6029</v>
      </c>
      <c r="AT27" s="14">
        <v>0.1249</v>
      </c>
      <c r="AU27" s="14">
        <v>2.5700000000000001E-2</v>
      </c>
      <c r="AV27" s="14">
        <v>35.7136</v>
      </c>
      <c r="AW27" s="14">
        <v>1.7867</v>
      </c>
      <c r="AX27" s="14">
        <v>0.40899999999999997</v>
      </c>
      <c r="AY27" s="14">
        <v>2.0500000000000001E-2</v>
      </c>
      <c r="AZ27" s="14">
        <v>0.23845571536714608</v>
      </c>
      <c r="BA27" s="14">
        <v>3.2746196957566052</v>
      </c>
      <c r="BB27" s="14">
        <v>0.53212212024723726</v>
      </c>
      <c r="BC27" s="15"/>
      <c r="BD27" s="28"/>
    </row>
    <row r="28" spans="2:72" ht="13.5" customHeight="1" x14ac:dyDescent="0.2">
      <c r="B28" s="12">
        <v>172</v>
      </c>
      <c r="C28" s="12">
        <v>9.2729999999999997</v>
      </c>
      <c r="D28" s="12">
        <v>172.38637</v>
      </c>
      <c r="E28" s="12">
        <v>1</v>
      </c>
      <c r="F28" s="12">
        <v>3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31.2</v>
      </c>
      <c r="Q28" s="12">
        <v>1.22</v>
      </c>
      <c r="R28" s="12">
        <v>3.32</v>
      </c>
      <c r="S28" s="12">
        <v>43.25</v>
      </c>
      <c r="T28" s="12">
        <v>89.97</v>
      </c>
      <c r="U28" s="12">
        <v>3</v>
      </c>
      <c r="V28" s="12">
        <v>0</v>
      </c>
      <c r="W28" s="12">
        <v>1</v>
      </c>
      <c r="X28" s="12">
        <v>2</v>
      </c>
      <c r="Y28" s="12">
        <v>4</v>
      </c>
      <c r="Z28" s="12">
        <v>2</v>
      </c>
      <c r="AA28" s="12">
        <v>180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3.5489000000000002</v>
      </c>
      <c r="AK28" s="12">
        <v>0.27800000000000002</v>
      </c>
      <c r="AL28" s="14">
        <v>0.1085</v>
      </c>
      <c r="AM28" s="14">
        <v>8.5000000000000006E-3</v>
      </c>
      <c r="AN28" s="14">
        <v>2.4405999999999999</v>
      </c>
      <c r="AO28" s="14">
        <v>0.1176</v>
      </c>
      <c r="AP28" s="14">
        <v>0.18840000000000001</v>
      </c>
      <c r="AQ28" s="14">
        <v>9.1000000000000004E-3</v>
      </c>
      <c r="AR28" s="14">
        <v>6.8623000000000003</v>
      </c>
      <c r="AS28" s="14">
        <v>0.54579999999999995</v>
      </c>
      <c r="AT28" s="14">
        <v>0.1105</v>
      </c>
      <c r="AU28" s="14">
        <v>8.8000000000000005E-3</v>
      </c>
      <c r="AV28" s="14">
        <v>23.1005</v>
      </c>
      <c r="AW28" s="14">
        <v>0.26419999999999999</v>
      </c>
      <c r="AX28" s="14">
        <v>0.26550000000000001</v>
      </c>
      <c r="AY28" s="14">
        <v>3.0000000000000001E-3</v>
      </c>
      <c r="AZ28" s="14">
        <v>0.16986120290812953</v>
      </c>
      <c r="BA28" s="14">
        <v>2.4027149321266967</v>
      </c>
      <c r="BB28" s="14">
        <v>0.41223404255319157</v>
      </c>
      <c r="BC28" s="15"/>
      <c r="BD28" s="28"/>
    </row>
    <row r="29" spans="2:72" ht="13.5" customHeight="1" x14ac:dyDescent="0.2">
      <c r="B29" s="12">
        <v>172</v>
      </c>
      <c r="C29" s="12">
        <v>9.2590000000000003</v>
      </c>
      <c r="D29" s="12">
        <v>172.38578999999999</v>
      </c>
      <c r="E29" s="12">
        <v>1</v>
      </c>
      <c r="F29" s="12">
        <v>3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31.2</v>
      </c>
      <c r="Q29" s="12">
        <v>1.22</v>
      </c>
      <c r="R29" s="12">
        <v>3.32</v>
      </c>
      <c r="S29" s="12">
        <v>43.42</v>
      </c>
      <c r="T29" s="12">
        <v>89.86</v>
      </c>
      <c r="U29" s="12">
        <v>3</v>
      </c>
      <c r="V29" s="12">
        <v>0</v>
      </c>
      <c r="W29" s="12">
        <v>1</v>
      </c>
      <c r="X29" s="12">
        <v>2</v>
      </c>
      <c r="Y29" s="12">
        <v>4</v>
      </c>
      <c r="Z29" s="12">
        <v>2</v>
      </c>
      <c r="AA29" s="12">
        <v>180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5.4084000000000003</v>
      </c>
      <c r="AK29" s="12">
        <v>0.18490000000000001</v>
      </c>
      <c r="AL29" s="14">
        <v>0.16619999999999999</v>
      </c>
      <c r="AM29" s="14">
        <v>5.7000000000000002E-3</v>
      </c>
      <c r="AN29" s="14">
        <v>3.8509000000000002</v>
      </c>
      <c r="AO29" s="14">
        <v>1.8100000000000002E-2</v>
      </c>
      <c r="AP29" s="14">
        <v>0.29870000000000002</v>
      </c>
      <c r="AQ29" s="14">
        <v>1.4E-3</v>
      </c>
      <c r="AR29" s="14">
        <v>10.184900000000001</v>
      </c>
      <c r="AS29" s="14">
        <v>0.38979999999999998</v>
      </c>
      <c r="AT29" s="14">
        <v>0.1648</v>
      </c>
      <c r="AU29" s="14">
        <v>6.3E-3</v>
      </c>
      <c r="AV29" s="14">
        <v>39.280799999999999</v>
      </c>
      <c r="AW29" s="14">
        <v>0.62819999999999998</v>
      </c>
      <c r="AX29" s="14">
        <v>0.4536</v>
      </c>
      <c r="AY29" s="14">
        <v>7.3000000000000001E-3</v>
      </c>
      <c r="AZ29" s="14">
        <v>0.20590190083743187</v>
      </c>
      <c r="BA29" s="14">
        <v>2.7524271844660193</v>
      </c>
      <c r="BB29" s="14">
        <v>0.46701164294954717</v>
      </c>
      <c r="BC29" s="15"/>
      <c r="BD29" s="28"/>
    </row>
    <row r="30" spans="2:72" ht="13.5" customHeight="1" x14ac:dyDescent="0.2">
      <c r="B30" s="12">
        <v>172</v>
      </c>
      <c r="C30" s="12">
        <v>9.2449999999999992</v>
      </c>
      <c r="D30" s="12">
        <v>172.38521</v>
      </c>
      <c r="E30" s="12">
        <v>1</v>
      </c>
      <c r="F30" s="12">
        <v>3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31.2</v>
      </c>
      <c r="Q30" s="12">
        <v>1.22</v>
      </c>
      <c r="R30" s="12">
        <v>3.32</v>
      </c>
      <c r="S30" s="12">
        <v>43.6</v>
      </c>
      <c r="T30" s="12">
        <v>89.74</v>
      </c>
      <c r="U30" s="12">
        <v>3</v>
      </c>
      <c r="V30" s="12">
        <v>0</v>
      </c>
      <c r="W30" s="12">
        <v>1</v>
      </c>
      <c r="X30" s="12">
        <v>2</v>
      </c>
      <c r="Y30" s="12">
        <v>4</v>
      </c>
      <c r="Z30" s="12">
        <v>2</v>
      </c>
      <c r="AA30" s="12">
        <v>180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2.7469000000000001</v>
      </c>
      <c r="AK30" s="12">
        <v>0.19439999999999999</v>
      </c>
      <c r="AL30" s="14">
        <v>8.48E-2</v>
      </c>
      <c r="AM30" s="14">
        <v>6.0000000000000001E-3</v>
      </c>
      <c r="AN30" s="14">
        <v>3.2069000000000001</v>
      </c>
      <c r="AO30" s="14">
        <v>0.12609999999999999</v>
      </c>
      <c r="AP30" s="14">
        <v>0.25</v>
      </c>
      <c r="AQ30" s="14">
        <v>9.7999999999999997E-3</v>
      </c>
      <c r="AR30" s="14">
        <v>5.5155000000000003</v>
      </c>
      <c r="AS30" s="14">
        <v>0.49890000000000001</v>
      </c>
      <c r="AT30" s="14">
        <v>8.9599999999999999E-2</v>
      </c>
      <c r="AU30" s="14">
        <v>8.0999999999999996E-3</v>
      </c>
      <c r="AV30" s="14">
        <v>39.372300000000003</v>
      </c>
      <c r="AW30" s="14">
        <v>0.67810000000000004</v>
      </c>
      <c r="AX30" s="14">
        <v>0.45679999999999998</v>
      </c>
      <c r="AY30" s="14">
        <v>7.9000000000000008E-3</v>
      </c>
      <c r="AZ30" s="14">
        <v>0.29258630447085454</v>
      </c>
      <c r="BA30" s="14">
        <v>5.0982142857142856</v>
      </c>
      <c r="BB30" s="14">
        <v>0.67203513909224011</v>
      </c>
      <c r="BC30" s="15"/>
      <c r="BD30" s="28"/>
      <c r="BF30" s="29" t="s">
        <v>175</v>
      </c>
    </row>
    <row r="31" spans="2:72" ht="13.5" customHeight="1" x14ac:dyDescent="0.2">
      <c r="B31" s="12">
        <v>172</v>
      </c>
      <c r="C31" s="12">
        <v>9.2330000000000005</v>
      </c>
      <c r="D31" s="12">
        <v>172.38471000000001</v>
      </c>
      <c r="E31" s="12">
        <v>1</v>
      </c>
      <c r="F31" s="12">
        <v>3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31.2</v>
      </c>
      <c r="Q31" s="12">
        <v>1.22</v>
      </c>
      <c r="R31" s="12">
        <v>3.32</v>
      </c>
      <c r="S31" s="12">
        <v>43.75</v>
      </c>
      <c r="T31" s="12">
        <v>89.64</v>
      </c>
      <c r="U31" s="12">
        <v>3</v>
      </c>
      <c r="V31" s="12">
        <v>0</v>
      </c>
      <c r="W31" s="12">
        <v>1</v>
      </c>
      <c r="X31" s="12">
        <v>2</v>
      </c>
      <c r="Y31" s="12">
        <v>4</v>
      </c>
      <c r="Z31" s="12">
        <v>2</v>
      </c>
      <c r="AA31" s="12">
        <v>180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3.8552</v>
      </c>
      <c r="AK31" s="12">
        <v>0.40629999999999999</v>
      </c>
      <c r="AL31" s="14">
        <v>0.1195</v>
      </c>
      <c r="AM31" s="14">
        <v>1.26E-2</v>
      </c>
      <c r="AN31" s="14">
        <v>3.1444000000000001</v>
      </c>
      <c r="AO31" s="14">
        <v>0.22420000000000001</v>
      </c>
      <c r="AP31" s="14">
        <v>0.2462</v>
      </c>
      <c r="AQ31" s="14">
        <v>1.7600000000000001E-2</v>
      </c>
      <c r="AR31" s="14">
        <v>7.7563000000000004</v>
      </c>
      <c r="AS31" s="14">
        <v>0.83450000000000002</v>
      </c>
      <c r="AT31" s="14">
        <v>0.12659999999999999</v>
      </c>
      <c r="AU31" s="14">
        <v>1.3599999999999999E-2</v>
      </c>
      <c r="AV31" s="14">
        <v>34.3658</v>
      </c>
      <c r="AW31" s="14">
        <v>1.8491</v>
      </c>
      <c r="AX31" s="14">
        <v>0.40029999999999999</v>
      </c>
      <c r="AY31" s="14">
        <v>2.1499999999999998E-2</v>
      </c>
      <c r="AZ31" s="14">
        <v>0.23836040216550658</v>
      </c>
      <c r="BA31" s="14">
        <v>3.1619273301737758</v>
      </c>
      <c r="BB31" s="14">
        <v>0.51945340671854245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172</v>
      </c>
      <c r="C32" s="12">
        <v>9.2210000000000001</v>
      </c>
      <c r="D32" s="12">
        <v>172.38421</v>
      </c>
      <c r="E32" s="12">
        <v>1</v>
      </c>
      <c r="F32" s="12">
        <v>3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31.2</v>
      </c>
      <c r="Q32" s="12">
        <v>1.22</v>
      </c>
      <c r="R32" s="12">
        <v>3.32</v>
      </c>
      <c r="S32" s="12">
        <v>43.9</v>
      </c>
      <c r="T32" s="12">
        <v>89.55</v>
      </c>
      <c r="U32" s="12">
        <v>3</v>
      </c>
      <c r="V32" s="12">
        <v>0</v>
      </c>
      <c r="W32" s="12">
        <v>1</v>
      </c>
      <c r="X32" s="12">
        <v>2</v>
      </c>
      <c r="Y32" s="12">
        <v>4</v>
      </c>
      <c r="Z32" s="12">
        <v>2</v>
      </c>
      <c r="AA32" s="12">
        <v>180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5.5292000000000003</v>
      </c>
      <c r="AK32" s="12">
        <v>9.8699999999999996E-2</v>
      </c>
      <c r="AL32" s="14">
        <v>0.17199999999999999</v>
      </c>
      <c r="AM32" s="14">
        <v>3.0999999999999999E-3</v>
      </c>
      <c r="AN32" s="14">
        <v>3.4563000000000001</v>
      </c>
      <c r="AO32" s="14">
        <v>0.1258</v>
      </c>
      <c r="AP32" s="14">
        <v>0.27179999999999999</v>
      </c>
      <c r="AQ32" s="14">
        <v>9.9000000000000008E-3</v>
      </c>
      <c r="AR32" s="14">
        <v>10.298</v>
      </c>
      <c r="AS32" s="14">
        <v>0.28120000000000001</v>
      </c>
      <c r="AT32" s="14">
        <v>0.16869999999999999</v>
      </c>
      <c r="AU32" s="14">
        <v>4.5999999999999999E-3</v>
      </c>
      <c r="AV32" s="14">
        <v>34.9544</v>
      </c>
      <c r="AW32" s="14">
        <v>1.0275000000000001</v>
      </c>
      <c r="AX32" s="14">
        <v>0.4088</v>
      </c>
      <c r="AY32" s="14">
        <v>1.2E-2</v>
      </c>
      <c r="AZ32" s="14">
        <v>0.20129297678518956</v>
      </c>
      <c r="BA32" s="14">
        <v>2.4232365145228218</v>
      </c>
      <c r="BB32" s="14">
        <v>0.41575757575757577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172</v>
      </c>
      <c r="C33" s="12">
        <v>9.2119999999999997</v>
      </c>
      <c r="D33" s="12">
        <v>172.38382999999999</v>
      </c>
      <c r="E33" s="12">
        <v>1</v>
      </c>
      <c r="F33" s="12">
        <v>3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31.2</v>
      </c>
      <c r="Q33" s="12">
        <v>1.22</v>
      </c>
      <c r="R33" s="12">
        <v>3.32</v>
      </c>
      <c r="S33" s="12">
        <v>44.01</v>
      </c>
      <c r="T33" s="12">
        <v>89.47</v>
      </c>
      <c r="U33" s="12">
        <v>3</v>
      </c>
      <c r="V33" s="12">
        <v>0</v>
      </c>
      <c r="W33" s="12">
        <v>1</v>
      </c>
      <c r="X33" s="12">
        <v>2</v>
      </c>
      <c r="Y33" s="12">
        <v>4</v>
      </c>
      <c r="Z33" s="12">
        <v>2</v>
      </c>
      <c r="AA33" s="12">
        <v>180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4.9080000000000004</v>
      </c>
      <c r="AK33" s="12">
        <v>0.20019999999999999</v>
      </c>
      <c r="AL33" s="14">
        <v>0.1532</v>
      </c>
      <c r="AM33" s="14">
        <v>6.1999999999999998E-3</v>
      </c>
      <c r="AN33" s="14">
        <v>3.7637999999999998</v>
      </c>
      <c r="AO33" s="14">
        <v>2.7199999999999998E-2</v>
      </c>
      <c r="AP33" s="14">
        <v>0.2969</v>
      </c>
      <c r="AQ33" s="14">
        <v>2.0999999999999999E-3</v>
      </c>
      <c r="AR33" s="14">
        <v>8.9850999999999992</v>
      </c>
      <c r="AS33" s="14">
        <v>0.50690000000000002</v>
      </c>
      <c r="AT33" s="14">
        <v>0.1477</v>
      </c>
      <c r="AU33" s="14">
        <v>8.3000000000000001E-3</v>
      </c>
      <c r="AV33" s="14">
        <v>40.743000000000002</v>
      </c>
      <c r="AW33" s="14">
        <v>8.9399999999999993E-2</v>
      </c>
      <c r="AX33" s="14">
        <v>0.47789999999999999</v>
      </c>
      <c r="AY33" s="14">
        <v>1E-3</v>
      </c>
      <c r="AZ33" s="14">
        <v>0.23360867320598866</v>
      </c>
      <c r="BA33" s="14">
        <v>3.2356127285037237</v>
      </c>
      <c r="BB33" s="14">
        <v>0.52781329923273657</v>
      </c>
      <c r="BC33" s="15"/>
      <c r="BD33" s="28"/>
    </row>
    <row r="34" spans="2:64" ht="13.5" customHeight="1" x14ac:dyDescent="0.2">
      <c r="B34" s="12">
        <v>172</v>
      </c>
      <c r="C34" s="12">
        <v>9.3249999999999993</v>
      </c>
      <c r="D34" s="12">
        <v>172.38854000000001</v>
      </c>
      <c r="E34" s="12">
        <v>1</v>
      </c>
      <c r="F34" s="12">
        <v>3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31.2</v>
      </c>
      <c r="Q34" s="12">
        <v>1.22</v>
      </c>
      <c r="R34" s="12">
        <v>3.32</v>
      </c>
      <c r="S34" s="12">
        <v>42.59</v>
      </c>
      <c r="T34" s="12">
        <v>90.4</v>
      </c>
      <c r="U34" s="12">
        <v>3</v>
      </c>
      <c r="V34" s="12">
        <v>0</v>
      </c>
      <c r="W34" s="12">
        <v>1</v>
      </c>
      <c r="X34" s="12">
        <v>2</v>
      </c>
      <c r="Y34" s="12">
        <v>4</v>
      </c>
      <c r="Z34" s="12">
        <v>2</v>
      </c>
      <c r="AA34" s="12">
        <v>180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4.0439999999999996</v>
      </c>
      <c r="AK34" s="12">
        <v>0.50780000000000003</v>
      </c>
      <c r="AL34" s="14">
        <v>0.1216</v>
      </c>
      <c r="AM34" s="14">
        <v>1.5299999999999999E-2</v>
      </c>
      <c r="AN34" s="14">
        <v>2.6395</v>
      </c>
      <c r="AO34" s="14">
        <v>0.22869999999999999</v>
      </c>
      <c r="AP34" s="14">
        <v>0.2001</v>
      </c>
      <c r="AQ34" s="14">
        <v>1.7299999999999999E-2</v>
      </c>
      <c r="AR34" s="14">
        <v>7.8103999999999996</v>
      </c>
      <c r="AS34" s="14">
        <v>0.75990000000000002</v>
      </c>
      <c r="AT34" s="14">
        <v>0.1236</v>
      </c>
      <c r="AU34" s="14">
        <v>1.2E-2</v>
      </c>
      <c r="AV34" s="14">
        <v>24.922599999999999</v>
      </c>
      <c r="AW34" s="14">
        <v>1.7867</v>
      </c>
      <c r="AX34" s="14">
        <v>0.28170000000000001</v>
      </c>
      <c r="AY34" s="14">
        <v>2.0199999999999999E-2</v>
      </c>
      <c r="AZ34" s="14">
        <v>0.16936488169364883</v>
      </c>
      <c r="BA34" s="14">
        <v>2.279126213592233</v>
      </c>
      <c r="BB34" s="14">
        <v>0.39008142116950412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172</v>
      </c>
      <c r="C35" s="12">
        <v>9.3350000000000009</v>
      </c>
      <c r="D35" s="12">
        <v>172.38896</v>
      </c>
      <c r="E35" s="12">
        <v>1</v>
      </c>
      <c r="F35" s="12">
        <v>3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31.2</v>
      </c>
      <c r="Q35" s="12">
        <v>1.22</v>
      </c>
      <c r="R35" s="12">
        <v>3.32</v>
      </c>
      <c r="S35" s="12">
        <v>42.47</v>
      </c>
      <c r="T35" s="12">
        <v>90.48</v>
      </c>
      <c r="U35" s="12">
        <v>3</v>
      </c>
      <c r="V35" s="12">
        <v>0</v>
      </c>
      <c r="W35" s="12">
        <v>1</v>
      </c>
      <c r="X35" s="12">
        <v>2</v>
      </c>
      <c r="Y35" s="12">
        <v>4</v>
      </c>
      <c r="Z35" s="12">
        <v>2</v>
      </c>
      <c r="AA35" s="12">
        <v>180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5.2259000000000002</v>
      </c>
      <c r="AK35" s="12">
        <v>0.18729999999999999</v>
      </c>
      <c r="AL35" s="14">
        <v>0.15659999999999999</v>
      </c>
      <c r="AM35" s="14">
        <v>5.5999999999999999E-3</v>
      </c>
      <c r="AN35" s="14">
        <v>3.3201000000000001</v>
      </c>
      <c r="AO35" s="14">
        <v>2.8899999999999999E-2</v>
      </c>
      <c r="AP35" s="14">
        <v>0.25090000000000001</v>
      </c>
      <c r="AQ35" s="14">
        <v>2.2000000000000001E-3</v>
      </c>
      <c r="AR35" s="14">
        <v>10.433400000000001</v>
      </c>
      <c r="AS35" s="14">
        <v>0.44519999999999998</v>
      </c>
      <c r="AT35" s="14">
        <v>0.1646</v>
      </c>
      <c r="AU35" s="14">
        <v>7.0000000000000001E-3</v>
      </c>
      <c r="AV35" s="14">
        <v>33.440199999999997</v>
      </c>
      <c r="AW35" s="14">
        <v>1.2500000000000001E-2</v>
      </c>
      <c r="AX35" s="14">
        <v>0.37669999999999998</v>
      </c>
      <c r="AY35" s="14">
        <v>1E-4</v>
      </c>
      <c r="AZ35" s="14">
        <v>0.20044614404079028</v>
      </c>
      <c r="BA35" s="14">
        <v>2.2885783718104493</v>
      </c>
      <c r="BB35" s="14">
        <v>0.3918344725660447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172</v>
      </c>
      <c r="C36" s="12">
        <v>9.3460000000000001</v>
      </c>
      <c r="D36" s="12">
        <v>172.38942</v>
      </c>
      <c r="E36" s="12">
        <v>1</v>
      </c>
      <c r="F36" s="12">
        <v>3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31.2</v>
      </c>
      <c r="Q36" s="12">
        <v>1.22</v>
      </c>
      <c r="R36" s="12">
        <v>3.32</v>
      </c>
      <c r="S36" s="12">
        <v>42.33</v>
      </c>
      <c r="T36" s="12">
        <v>90.57</v>
      </c>
      <c r="U36" s="12">
        <v>3</v>
      </c>
      <c r="V36" s="12">
        <v>0</v>
      </c>
      <c r="W36" s="12">
        <v>1</v>
      </c>
      <c r="X36" s="12">
        <v>2</v>
      </c>
      <c r="Y36" s="12">
        <v>4</v>
      </c>
      <c r="Z36" s="12">
        <v>2</v>
      </c>
      <c r="AA36" s="12">
        <v>180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4.2068000000000003</v>
      </c>
      <c r="AK36" s="12">
        <v>4.0399999999999998E-2</v>
      </c>
      <c r="AL36" s="14">
        <v>0.12570000000000001</v>
      </c>
      <c r="AM36" s="14">
        <v>1.1999999999999999E-3</v>
      </c>
      <c r="AN36" s="14">
        <v>3.4058999999999999</v>
      </c>
      <c r="AO36" s="14">
        <v>4.5699999999999998E-2</v>
      </c>
      <c r="AP36" s="14">
        <v>0.25640000000000002</v>
      </c>
      <c r="AQ36" s="14">
        <v>3.3999999999999998E-3</v>
      </c>
      <c r="AR36" s="14">
        <v>8.3312000000000008</v>
      </c>
      <c r="AS36" s="14">
        <v>0.26950000000000002</v>
      </c>
      <c r="AT36" s="14">
        <v>0.13100000000000001</v>
      </c>
      <c r="AU36" s="14">
        <v>4.1999999999999997E-3</v>
      </c>
      <c r="AV36" s="14">
        <v>37.242400000000004</v>
      </c>
      <c r="AW36" s="14">
        <v>0.16639999999999999</v>
      </c>
      <c r="AX36" s="14">
        <v>0.41799999999999998</v>
      </c>
      <c r="AY36" s="14">
        <v>1.9E-3</v>
      </c>
      <c r="AZ36" s="14">
        <v>0.23962040332147089</v>
      </c>
      <c r="BA36" s="14">
        <v>3.1908396946564883</v>
      </c>
      <c r="BB36" s="14">
        <v>0.5227686703096539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172</v>
      </c>
      <c r="C37" s="12">
        <v>9.3550000000000004</v>
      </c>
      <c r="D37" s="12">
        <v>172.38979</v>
      </c>
      <c r="E37" s="12">
        <v>1</v>
      </c>
      <c r="F37" s="12">
        <v>3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31.2</v>
      </c>
      <c r="Q37" s="12">
        <v>1.22</v>
      </c>
      <c r="R37" s="12">
        <v>3.32</v>
      </c>
      <c r="S37" s="12">
        <v>42.22</v>
      </c>
      <c r="T37" s="12">
        <v>90.65</v>
      </c>
      <c r="U37" s="12">
        <v>3</v>
      </c>
      <c r="V37" s="12">
        <v>0</v>
      </c>
      <c r="W37" s="12">
        <v>1</v>
      </c>
      <c r="X37" s="12">
        <v>2</v>
      </c>
      <c r="Y37" s="12">
        <v>4</v>
      </c>
      <c r="Z37" s="12">
        <v>2</v>
      </c>
      <c r="AA37" s="12">
        <v>180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4.5698999999999996</v>
      </c>
      <c r="AK37" s="12">
        <v>0.35730000000000001</v>
      </c>
      <c r="AL37" s="14">
        <v>0.1361</v>
      </c>
      <c r="AM37" s="14">
        <v>1.06E-2</v>
      </c>
      <c r="AN37" s="14">
        <v>3.4024000000000001</v>
      </c>
      <c r="AO37" s="14">
        <v>0.1333</v>
      </c>
      <c r="AP37" s="14">
        <v>0.25540000000000002</v>
      </c>
      <c r="AQ37" s="14">
        <v>0.01</v>
      </c>
      <c r="AR37" s="14">
        <v>9.1075999999999997</v>
      </c>
      <c r="AS37" s="14">
        <v>0.69640000000000002</v>
      </c>
      <c r="AT37" s="14">
        <v>0.14280000000000001</v>
      </c>
      <c r="AU37" s="14">
        <v>1.09E-2</v>
      </c>
      <c r="AV37" s="14">
        <v>35.447400000000002</v>
      </c>
      <c r="AW37" s="14">
        <v>0.94220000000000004</v>
      </c>
      <c r="AX37" s="14">
        <v>0.3967</v>
      </c>
      <c r="AY37" s="14">
        <v>1.0500000000000001E-2</v>
      </c>
      <c r="AZ37" s="14">
        <v>0.21668455758319272</v>
      </c>
      <c r="BA37" s="14">
        <v>2.7780112044817926</v>
      </c>
      <c r="BB37" s="14">
        <v>0.47062094531974052</v>
      </c>
      <c r="BC37" s="15"/>
      <c r="BD37" s="28"/>
      <c r="BG37" s="30">
        <v>2</v>
      </c>
    </row>
    <row r="38" spans="2:64" ht="13.5" customHeight="1" x14ac:dyDescent="0.2">
      <c r="B38" s="12">
        <v>172</v>
      </c>
      <c r="C38" s="12">
        <v>9.3650000000000002</v>
      </c>
      <c r="D38" s="12">
        <v>172.39021</v>
      </c>
      <c r="E38" s="12">
        <v>1</v>
      </c>
      <c r="F38" s="12">
        <v>3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31.2</v>
      </c>
      <c r="Q38" s="12">
        <v>1.22</v>
      </c>
      <c r="R38" s="12">
        <v>3.32</v>
      </c>
      <c r="S38" s="12">
        <v>42.09</v>
      </c>
      <c r="T38" s="12">
        <v>90.73</v>
      </c>
      <c r="U38" s="12">
        <v>3</v>
      </c>
      <c r="V38" s="12">
        <v>0</v>
      </c>
      <c r="W38" s="12">
        <v>1</v>
      </c>
      <c r="X38" s="12">
        <v>2</v>
      </c>
      <c r="Y38" s="12">
        <v>4</v>
      </c>
      <c r="Z38" s="12">
        <v>2</v>
      </c>
      <c r="AA38" s="12">
        <v>180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4.1459000000000001</v>
      </c>
      <c r="AK38" s="12">
        <v>9.7000000000000003E-2</v>
      </c>
      <c r="AL38" s="14">
        <v>0.1231</v>
      </c>
      <c r="AM38" s="14">
        <v>2.8999999999999998E-3</v>
      </c>
      <c r="AN38" s="14">
        <v>3.5867</v>
      </c>
      <c r="AO38" s="14">
        <v>0.114</v>
      </c>
      <c r="AP38" s="14">
        <v>0.26829999999999998</v>
      </c>
      <c r="AQ38" s="14">
        <v>8.5000000000000006E-3</v>
      </c>
      <c r="AR38" s="14">
        <v>7.8117999999999999</v>
      </c>
      <c r="AS38" s="14">
        <v>3.2599999999999997E-2</v>
      </c>
      <c r="AT38" s="14">
        <v>0.1221</v>
      </c>
      <c r="AU38" s="14">
        <v>5.0000000000000001E-4</v>
      </c>
      <c r="AV38" s="14">
        <v>39.322400000000002</v>
      </c>
      <c r="AW38" s="14">
        <v>1.1439999999999999</v>
      </c>
      <c r="AX38" s="14">
        <v>0.43869999999999998</v>
      </c>
      <c r="AY38" s="14">
        <v>1.2800000000000001E-2</v>
      </c>
      <c r="AZ38" s="14">
        <v>0.24101838755304103</v>
      </c>
      <c r="BA38" s="14">
        <v>3.5929565929565928</v>
      </c>
      <c r="BB38" s="14">
        <v>0.56455064194008564</v>
      </c>
      <c r="BC38" s="15"/>
      <c r="BD38" s="28"/>
      <c r="BG38" s="30">
        <v>3</v>
      </c>
      <c r="BH38" s="34"/>
    </row>
    <row r="39" spans="2:64" ht="13.5" customHeight="1" x14ac:dyDescent="0.2">
      <c r="B39" s="12">
        <v>172</v>
      </c>
      <c r="C39" s="12">
        <v>9.3740000000000006</v>
      </c>
      <c r="D39" s="12">
        <v>172.39058</v>
      </c>
      <c r="E39" s="12">
        <v>1</v>
      </c>
      <c r="F39" s="12">
        <v>3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31.2</v>
      </c>
      <c r="Q39" s="12">
        <v>1.22</v>
      </c>
      <c r="R39" s="12">
        <v>3.32</v>
      </c>
      <c r="S39" s="12">
        <v>41.98</v>
      </c>
      <c r="T39" s="12">
        <v>90.81</v>
      </c>
      <c r="U39" s="12">
        <v>3</v>
      </c>
      <c r="V39" s="12">
        <v>0</v>
      </c>
      <c r="W39" s="12">
        <v>1</v>
      </c>
      <c r="X39" s="12">
        <v>2</v>
      </c>
      <c r="Y39" s="12">
        <v>4</v>
      </c>
      <c r="Z39" s="12">
        <v>2</v>
      </c>
      <c r="AA39" s="12">
        <v>180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4.3433000000000002</v>
      </c>
      <c r="AK39" s="12">
        <v>0.1976</v>
      </c>
      <c r="AL39" s="14">
        <v>0.12859999999999999</v>
      </c>
      <c r="AM39" s="14">
        <v>5.8999999999999999E-3</v>
      </c>
      <c r="AN39" s="14">
        <v>3.5139999999999998</v>
      </c>
      <c r="AO39" s="14">
        <v>4.4000000000000003E-3</v>
      </c>
      <c r="AP39" s="14">
        <v>0.26200000000000001</v>
      </c>
      <c r="AQ39" s="14">
        <v>2.9999999999999997E-4</v>
      </c>
      <c r="AR39" s="14">
        <v>8.7052999999999994</v>
      </c>
      <c r="AS39" s="14">
        <v>0.28789999999999999</v>
      </c>
      <c r="AT39" s="14">
        <v>0.1356</v>
      </c>
      <c r="AU39" s="14">
        <v>4.4999999999999997E-3</v>
      </c>
      <c r="AV39" s="14">
        <v>36.853400000000001</v>
      </c>
      <c r="AW39" s="14">
        <v>0.5595</v>
      </c>
      <c r="AX39" s="14">
        <v>0.41</v>
      </c>
      <c r="AY39" s="14">
        <v>6.1999999999999998E-3</v>
      </c>
      <c r="AZ39" s="14">
        <v>0.22023809523809521</v>
      </c>
      <c r="BA39" s="14">
        <v>3.0235988200589969</v>
      </c>
      <c r="BB39" s="14">
        <v>0.50293255131964809</v>
      </c>
      <c r="BC39" s="15"/>
      <c r="BD39" s="28"/>
    </row>
    <row r="40" spans="2:64" ht="13.5" customHeight="1" x14ac:dyDescent="0.2">
      <c r="B40" s="12">
        <v>172</v>
      </c>
      <c r="C40" s="12">
        <v>9.3859999999999992</v>
      </c>
      <c r="D40" s="12">
        <v>172.39107999999999</v>
      </c>
      <c r="E40" s="12">
        <v>1</v>
      </c>
      <c r="F40" s="12">
        <v>3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31.2</v>
      </c>
      <c r="Q40" s="12">
        <v>1.22</v>
      </c>
      <c r="R40" s="12">
        <v>3.32</v>
      </c>
      <c r="S40" s="12">
        <v>41.83</v>
      </c>
      <c r="T40" s="12">
        <v>90.91</v>
      </c>
      <c r="U40" s="12">
        <v>3</v>
      </c>
      <c r="V40" s="12">
        <v>0</v>
      </c>
      <c r="W40" s="12">
        <v>1</v>
      </c>
      <c r="X40" s="12">
        <v>2</v>
      </c>
      <c r="Y40" s="12">
        <v>4</v>
      </c>
      <c r="Z40" s="12">
        <v>2</v>
      </c>
      <c r="AA40" s="12">
        <v>180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3.7265999999999999</v>
      </c>
      <c r="AK40" s="12">
        <v>0.18190000000000001</v>
      </c>
      <c r="AL40" s="14">
        <v>0.1099</v>
      </c>
      <c r="AM40" s="14">
        <v>5.4000000000000003E-3</v>
      </c>
      <c r="AN40" s="14">
        <v>2.613</v>
      </c>
      <c r="AO40" s="14">
        <v>7.0000000000000007E-2</v>
      </c>
      <c r="AP40" s="14">
        <v>0.19409999999999999</v>
      </c>
      <c r="AQ40" s="14">
        <v>5.1999999999999998E-3</v>
      </c>
      <c r="AR40" s="14">
        <v>7.2906000000000004</v>
      </c>
      <c r="AS40" s="14">
        <v>0.35449999999999998</v>
      </c>
      <c r="AT40" s="14">
        <v>0.1132</v>
      </c>
      <c r="AU40" s="14">
        <v>5.4999999999999997E-3</v>
      </c>
      <c r="AV40" s="14">
        <v>26.6843</v>
      </c>
      <c r="AW40" s="14">
        <v>1.8429</v>
      </c>
      <c r="AX40" s="14">
        <v>0.29570000000000002</v>
      </c>
      <c r="AY40" s="14">
        <v>2.0400000000000001E-2</v>
      </c>
      <c r="AZ40" s="14">
        <v>0.20743160473662725</v>
      </c>
      <c r="BA40" s="14">
        <v>2.6121908127208484</v>
      </c>
      <c r="BB40" s="14">
        <v>0.44631939349474198</v>
      </c>
      <c r="BC40" s="15"/>
      <c r="BD40" s="28"/>
    </row>
    <row r="41" spans="2:64" ht="13.5" customHeight="1" x14ac:dyDescent="0.2">
      <c r="B41" s="12">
        <v>172</v>
      </c>
      <c r="C41" s="12">
        <v>9.3940000000000001</v>
      </c>
      <c r="D41" s="12">
        <v>172.39142000000001</v>
      </c>
      <c r="E41" s="12">
        <v>1</v>
      </c>
      <c r="F41" s="12">
        <v>3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31.2</v>
      </c>
      <c r="Q41" s="12">
        <v>1.22</v>
      </c>
      <c r="R41" s="12">
        <v>3.32</v>
      </c>
      <c r="S41" s="12">
        <v>41.73</v>
      </c>
      <c r="T41" s="12">
        <v>90.97</v>
      </c>
      <c r="U41" s="12">
        <v>3</v>
      </c>
      <c r="V41" s="12">
        <v>0</v>
      </c>
      <c r="W41" s="12">
        <v>1</v>
      </c>
      <c r="X41" s="12">
        <v>2</v>
      </c>
      <c r="Y41" s="12">
        <v>4</v>
      </c>
      <c r="Z41" s="12">
        <v>2</v>
      </c>
      <c r="AA41" s="12">
        <v>180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5.3716999999999997</v>
      </c>
      <c r="AK41" s="12">
        <v>0.30070000000000002</v>
      </c>
      <c r="AL41" s="14">
        <v>0.158</v>
      </c>
      <c r="AM41" s="14">
        <v>8.8000000000000005E-3</v>
      </c>
      <c r="AN41" s="14">
        <v>3.5484</v>
      </c>
      <c r="AO41" s="14">
        <v>0.17480000000000001</v>
      </c>
      <c r="AP41" s="14">
        <v>0.26290000000000002</v>
      </c>
      <c r="AQ41" s="14">
        <v>1.2999999999999999E-2</v>
      </c>
      <c r="AR41" s="14">
        <v>10.510300000000001</v>
      </c>
      <c r="AS41" s="14">
        <v>0.2271</v>
      </c>
      <c r="AT41" s="14">
        <v>0.16270000000000001</v>
      </c>
      <c r="AU41" s="14">
        <v>3.5000000000000001E-3</v>
      </c>
      <c r="AV41" s="14">
        <v>36.2898</v>
      </c>
      <c r="AW41" s="14">
        <v>0.84030000000000005</v>
      </c>
      <c r="AX41" s="14">
        <v>0.4012</v>
      </c>
      <c r="AY41" s="14">
        <v>9.2999999999999992E-3</v>
      </c>
      <c r="AZ41" s="14">
        <v>0.20825176931185058</v>
      </c>
      <c r="BA41" s="14">
        <v>2.4658881376767052</v>
      </c>
      <c r="BB41" s="14">
        <v>0.42294733108707211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172</v>
      </c>
      <c r="C46" s="12">
        <v>9.1760000000000002</v>
      </c>
      <c r="D46" s="12">
        <v>172.38233</v>
      </c>
      <c r="E46" s="12">
        <v>1</v>
      </c>
      <c r="F46" s="12">
        <v>3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31.2</v>
      </c>
      <c r="Q46" s="12">
        <v>1.22</v>
      </c>
      <c r="R46" s="12">
        <v>3.32</v>
      </c>
      <c r="S46" s="12">
        <v>44.47</v>
      </c>
      <c r="T46" s="12">
        <v>89.19</v>
      </c>
      <c r="U46" s="12">
        <v>3</v>
      </c>
      <c r="V46" s="12">
        <v>0</v>
      </c>
      <c r="W46" s="12">
        <v>1</v>
      </c>
      <c r="X46" s="12">
        <v>2</v>
      </c>
      <c r="Y46" s="12">
        <v>4</v>
      </c>
      <c r="Z46" s="12">
        <v>2</v>
      </c>
      <c r="AA46" s="12">
        <v>180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7.7514000000000003</v>
      </c>
      <c r="AK46" s="12">
        <v>0.20069999999999999</v>
      </c>
      <c r="AL46" s="14">
        <v>0.24479999999999999</v>
      </c>
      <c r="AM46" s="14">
        <v>6.3E-3</v>
      </c>
      <c r="AN46" s="14">
        <v>3.3906000000000001</v>
      </c>
      <c r="AO46" s="14">
        <v>0.1111</v>
      </c>
      <c r="AP46" s="14">
        <v>0.27089999999999997</v>
      </c>
      <c r="AQ46" s="14">
        <v>8.8999999999999999E-3</v>
      </c>
      <c r="AR46" s="14">
        <v>14.532400000000001</v>
      </c>
      <c r="AS46" s="14">
        <v>0.4103</v>
      </c>
      <c r="AT46" s="14">
        <v>0.24179999999999999</v>
      </c>
      <c r="AU46" s="14">
        <v>6.7999999999999996E-3</v>
      </c>
      <c r="AV46" s="14">
        <v>25.477900000000002</v>
      </c>
      <c r="AW46" s="14">
        <v>0.90269999999999995</v>
      </c>
      <c r="AX46" s="14">
        <v>0.30249999999999999</v>
      </c>
      <c r="AY46" s="14">
        <v>1.0699999999999999E-2</v>
      </c>
      <c r="AZ46" s="14">
        <v>5.5109870945238962E-2</v>
      </c>
      <c r="BA46" s="14">
        <v>1.2510339123242349</v>
      </c>
      <c r="BB46" s="14">
        <v>0.11151938269336763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172</v>
      </c>
      <c r="C48" s="12">
        <v>9.1880000000000006</v>
      </c>
      <c r="D48" s="12">
        <v>172.38283000000001</v>
      </c>
      <c r="E48" s="12">
        <v>1</v>
      </c>
      <c r="F48" s="12">
        <v>3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31.2</v>
      </c>
      <c r="Q48" s="12">
        <v>1.22</v>
      </c>
      <c r="R48" s="12">
        <v>3.32</v>
      </c>
      <c r="S48" s="12">
        <v>44.32</v>
      </c>
      <c r="T48" s="12">
        <v>89.28</v>
      </c>
      <c r="U48" s="12">
        <v>3</v>
      </c>
      <c r="V48" s="12">
        <v>0</v>
      </c>
      <c r="W48" s="12">
        <v>1</v>
      </c>
      <c r="X48" s="12">
        <v>2</v>
      </c>
      <c r="Y48" s="12">
        <v>4</v>
      </c>
      <c r="Z48" s="12">
        <v>2</v>
      </c>
      <c r="AA48" s="12">
        <v>180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9.5931999999999995</v>
      </c>
      <c r="AK48" s="12">
        <v>0.1205</v>
      </c>
      <c r="AL48" s="14">
        <v>0.30180000000000001</v>
      </c>
      <c r="AM48" s="14">
        <v>3.8E-3</v>
      </c>
      <c r="AN48" s="14">
        <v>4.0937000000000001</v>
      </c>
      <c r="AO48" s="14">
        <v>6.7799999999999999E-2</v>
      </c>
      <c r="AP48" s="14">
        <v>0.32569999999999999</v>
      </c>
      <c r="AQ48" s="14">
        <v>5.4000000000000003E-3</v>
      </c>
      <c r="AR48" s="14">
        <v>17.791899999999998</v>
      </c>
      <c r="AS48" s="14">
        <v>0.25750000000000001</v>
      </c>
      <c r="AT48" s="14">
        <v>0.29480000000000001</v>
      </c>
      <c r="AU48" s="14">
        <v>4.3E-3</v>
      </c>
      <c r="AV48" s="14">
        <v>30.128799999999998</v>
      </c>
      <c r="AW48" s="14">
        <v>0.50749999999999995</v>
      </c>
      <c r="AX48" s="14">
        <v>0.35630000000000001</v>
      </c>
      <c r="AY48" s="14">
        <v>6.0000000000000001E-3</v>
      </c>
      <c r="AZ48" s="14">
        <v>4.4868035190615864E-2</v>
      </c>
      <c r="BA48" s="14">
        <v>1.2086160108548167</v>
      </c>
      <c r="BB48" s="14">
        <v>9.4455536783904157E-2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172</v>
      </c>
      <c r="C50" s="12">
        <v>9.1319999999999997</v>
      </c>
      <c r="D50" s="12">
        <v>172.38050000000001</v>
      </c>
      <c r="E50" s="12">
        <v>1</v>
      </c>
      <c r="F50" s="12">
        <v>3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31.2</v>
      </c>
      <c r="Q50" s="12">
        <v>1.22</v>
      </c>
      <c r="R50" s="12">
        <v>3.32</v>
      </c>
      <c r="S50" s="12">
        <v>45.02</v>
      </c>
      <c r="T50" s="12">
        <v>88.84</v>
      </c>
      <c r="U50" s="12">
        <v>3</v>
      </c>
      <c r="V50" s="12">
        <v>0</v>
      </c>
      <c r="W50" s="12">
        <v>1</v>
      </c>
      <c r="X50" s="12">
        <v>2</v>
      </c>
      <c r="Y50" s="12">
        <v>4</v>
      </c>
      <c r="Z50" s="12">
        <v>2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7.8410000000000002</v>
      </c>
      <c r="AK50" s="12">
        <v>8.9899999999999994E-2</v>
      </c>
      <c r="AL50" s="14">
        <v>0.25140000000000001</v>
      </c>
      <c r="AM50" s="14">
        <v>2.8999999999999998E-3</v>
      </c>
      <c r="AN50" s="14">
        <v>3.3460999999999999</v>
      </c>
      <c r="AO50" s="14">
        <v>2.8799999999999999E-2</v>
      </c>
      <c r="AP50" s="14">
        <v>0.2717</v>
      </c>
      <c r="AQ50" s="14">
        <v>2.3E-3</v>
      </c>
      <c r="AR50" s="14">
        <v>14.690200000000001</v>
      </c>
      <c r="AS50" s="14">
        <v>0.1113</v>
      </c>
      <c r="AT50" s="14">
        <v>0.2482</v>
      </c>
      <c r="AU50" s="14">
        <v>1.9E-3</v>
      </c>
      <c r="AV50" s="14">
        <v>25.818999999999999</v>
      </c>
      <c r="AW50" s="14">
        <v>0.19969999999999999</v>
      </c>
      <c r="AX50" s="14">
        <v>0.31130000000000002</v>
      </c>
      <c r="AY50" s="14">
        <v>2.3999999999999998E-3</v>
      </c>
      <c r="AZ50" s="14">
        <v>6.7924528301886833E-2</v>
      </c>
      <c r="BA50" s="14">
        <v>1.2542304593070106</v>
      </c>
      <c r="BB50" s="14">
        <v>0.11277926720285973</v>
      </c>
    </row>
    <row r="51" spans="2:54" ht="13.5" customHeight="1" x14ac:dyDescent="0.2">
      <c r="B51" s="12">
        <v>172</v>
      </c>
      <c r="C51" s="12">
        <v>8.82</v>
      </c>
      <c r="D51" s="12">
        <v>172.36750000000001</v>
      </c>
      <c r="E51" s="12">
        <v>1</v>
      </c>
      <c r="F51" s="12">
        <v>3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31.2</v>
      </c>
      <c r="Q51" s="12">
        <v>1.22</v>
      </c>
      <c r="R51" s="12">
        <v>3.32</v>
      </c>
      <c r="S51" s="12">
        <v>48.94</v>
      </c>
      <c r="T51" s="12">
        <v>86.43</v>
      </c>
      <c r="U51" s="12">
        <v>3</v>
      </c>
      <c r="V51" s="12">
        <v>0</v>
      </c>
      <c r="W51" s="12">
        <v>1</v>
      </c>
      <c r="X51" s="12">
        <v>2</v>
      </c>
      <c r="Y51" s="12">
        <v>4</v>
      </c>
      <c r="Z51" s="12">
        <v>2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20.7455</v>
      </c>
      <c r="AK51" s="38">
        <v>1.7500000000000002E-2</v>
      </c>
      <c r="AL51" s="38">
        <v>0.72150000000000003</v>
      </c>
      <c r="AM51" s="38">
        <v>5.0000000000000001E-4</v>
      </c>
      <c r="AN51" s="38">
        <v>8.016</v>
      </c>
      <c r="AO51" s="38">
        <v>5.9999999999999993E-3</v>
      </c>
      <c r="AP51" s="38">
        <v>0.70799999999999996</v>
      </c>
      <c r="AQ51" s="38">
        <v>5.0000000000000001E-4</v>
      </c>
      <c r="AR51" s="38">
        <v>39.097000000000001</v>
      </c>
      <c r="AS51" s="38">
        <v>1.3500000000000002E-2</v>
      </c>
      <c r="AT51" s="38">
        <v>0.71799999999999997</v>
      </c>
      <c r="AU51" s="38">
        <v>0</v>
      </c>
      <c r="AV51" s="38">
        <v>52.777900000000002</v>
      </c>
      <c r="AW51" s="38">
        <v>3.5400000000000001E-2</v>
      </c>
      <c r="AX51" s="38">
        <v>0.68820000000000003</v>
      </c>
      <c r="AY51" s="38">
        <v>5.0000000000000001E-4</v>
      </c>
      <c r="AZ51" s="14">
        <v>-1.4181349376880053E-2</v>
      </c>
      <c r="BA51" s="14">
        <v>23.962395543175489</v>
      </c>
      <c r="BB51" s="14">
        <v>-2.1191864599630163E-2</v>
      </c>
    </row>
    <row r="52" spans="2:54" ht="13.5" customHeight="1" x14ac:dyDescent="0.2">
      <c r="B52" s="12">
        <v>172</v>
      </c>
      <c r="C52" s="12">
        <v>8.8059999999999992</v>
      </c>
      <c r="D52" s="12">
        <v>172.36691999999999</v>
      </c>
      <c r="E52" s="12">
        <v>1</v>
      </c>
      <c r="F52" s="12">
        <v>3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31.2</v>
      </c>
      <c r="Q52" s="12">
        <v>1.22</v>
      </c>
      <c r="R52" s="12">
        <v>3.32</v>
      </c>
      <c r="S52" s="12">
        <v>49.11</v>
      </c>
      <c r="T52" s="12">
        <v>86.33</v>
      </c>
      <c r="U52" s="12">
        <v>3</v>
      </c>
      <c r="V52" s="12">
        <v>0</v>
      </c>
      <c r="W52" s="12">
        <v>1</v>
      </c>
      <c r="X52" s="12">
        <v>2</v>
      </c>
      <c r="Y52" s="12">
        <v>4</v>
      </c>
      <c r="Z52" s="12">
        <v>2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28.451499999999999</v>
      </c>
      <c r="AK52" s="12">
        <v>3.3700000000000001E-2</v>
      </c>
      <c r="AL52" s="14">
        <v>0.99329999999999996</v>
      </c>
      <c r="AM52" s="14">
        <v>1.1999999999999999E-3</v>
      </c>
      <c r="AN52" s="14">
        <v>11.200900000000001</v>
      </c>
      <c r="AO52" s="14">
        <v>1.49E-2</v>
      </c>
      <c r="AP52" s="14">
        <v>0.99299999999999999</v>
      </c>
      <c r="AQ52" s="14">
        <v>1.2999999999999999E-3</v>
      </c>
      <c r="AR52" s="14">
        <v>53.8568</v>
      </c>
      <c r="AS52" s="14">
        <v>4.9500000000000002E-2</v>
      </c>
      <c r="AT52" s="14">
        <v>0.99329999999999996</v>
      </c>
      <c r="AU52" s="14">
        <v>8.9999999999999998E-4</v>
      </c>
      <c r="AV52" s="14">
        <v>75.882599999999996</v>
      </c>
      <c r="AW52" s="14">
        <v>0.15709999999999999</v>
      </c>
      <c r="AX52" s="14">
        <v>0.99299999999999999</v>
      </c>
      <c r="AY52" s="14">
        <v>2E-3</v>
      </c>
      <c r="AZ52" s="38">
        <v>0.7427549420958045</v>
      </c>
      <c r="BA52" s="38">
        <v>1.4089697122740303</v>
      </c>
      <c r="BB52" s="38">
        <v>0.16976955342787156</v>
      </c>
    </row>
    <row r="53" spans="2:54" ht="13.5" customHeight="1" x14ac:dyDescent="0.2">
      <c r="B53" s="12">
        <v>172</v>
      </c>
      <c r="C53" s="12">
        <v>9.1199999999999992</v>
      </c>
      <c r="D53" s="12">
        <v>172.38</v>
      </c>
      <c r="E53" s="12">
        <v>1</v>
      </c>
      <c r="F53" s="12">
        <v>3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31.2</v>
      </c>
      <c r="Q53" s="12">
        <v>1.22</v>
      </c>
      <c r="R53" s="12">
        <v>3.32</v>
      </c>
      <c r="S53" s="12">
        <v>45.17</v>
      </c>
      <c r="T53" s="12">
        <v>88.74</v>
      </c>
      <c r="U53" s="12">
        <v>3</v>
      </c>
      <c r="V53" s="12">
        <v>0</v>
      </c>
      <c r="W53" s="12">
        <v>1</v>
      </c>
      <c r="X53" s="12">
        <v>2</v>
      </c>
      <c r="Y53" s="12">
        <v>4</v>
      </c>
      <c r="Z53" s="12">
        <v>2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31.1386</v>
      </c>
      <c r="AK53" s="12">
        <v>5.28E-2</v>
      </c>
      <c r="AL53" s="14">
        <v>1.0025999999999999</v>
      </c>
      <c r="AM53" s="14">
        <v>1.6999999999999999E-3</v>
      </c>
      <c r="AN53" s="14">
        <v>12.288500000000001</v>
      </c>
      <c r="AO53" s="14">
        <v>2.2599999999999999E-2</v>
      </c>
      <c r="AP53" s="14">
        <v>1.0024</v>
      </c>
      <c r="AQ53" s="14">
        <v>1.9E-3</v>
      </c>
      <c r="AR53" s="14">
        <v>59.100099999999998</v>
      </c>
      <c r="AS53" s="14">
        <v>8.9200000000000002E-2</v>
      </c>
      <c r="AT53" s="14">
        <v>1.0025999999999999</v>
      </c>
      <c r="AU53" s="14">
        <v>1.5E-3</v>
      </c>
      <c r="AV53" s="14">
        <v>82.794399999999996</v>
      </c>
      <c r="AW53" s="14">
        <v>0.25319999999999998</v>
      </c>
      <c r="AX53" s="14">
        <v>1.0024</v>
      </c>
      <c r="AY53" s="14">
        <v>3.0999999999999999E-3</v>
      </c>
      <c r="AZ53" s="38">
        <v>0.74152029439573253</v>
      </c>
      <c r="BA53" s="38">
        <v>1.400918103353463</v>
      </c>
      <c r="BB53" s="38">
        <v>0.16698533065058899</v>
      </c>
    </row>
    <row r="54" spans="2:54" ht="13.5" customHeight="1" x14ac:dyDescent="0.2">
      <c r="B54" s="12">
        <v>172</v>
      </c>
      <c r="C54" s="12">
        <v>9.4190000000000005</v>
      </c>
      <c r="D54" s="12">
        <v>172.39246</v>
      </c>
      <c r="E54" s="12">
        <v>1</v>
      </c>
      <c r="F54" s="12">
        <v>3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31.2</v>
      </c>
      <c r="Q54" s="12">
        <v>1.22</v>
      </c>
      <c r="R54" s="12">
        <v>3.32</v>
      </c>
      <c r="S54" s="12">
        <v>41.41</v>
      </c>
      <c r="T54" s="12">
        <v>91.19</v>
      </c>
      <c r="U54" s="12">
        <v>3</v>
      </c>
      <c r="V54" s="12">
        <v>0</v>
      </c>
      <c r="W54" s="12">
        <v>1</v>
      </c>
      <c r="X54" s="12">
        <v>2</v>
      </c>
      <c r="Y54" s="12">
        <v>4</v>
      </c>
      <c r="Z54" s="12">
        <v>2</v>
      </c>
      <c r="AA54" s="12">
        <v>180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34.6248</v>
      </c>
      <c r="AK54" s="12">
        <v>2.8799999999999999E-2</v>
      </c>
      <c r="AL54" s="14">
        <v>1.0107999999999999</v>
      </c>
      <c r="AM54" s="14">
        <v>8.9999999999999998E-4</v>
      </c>
      <c r="AN54" s="14">
        <v>13.757099999999999</v>
      </c>
      <c r="AO54" s="14">
        <v>6.0000000000000001E-3</v>
      </c>
      <c r="AP54" s="14">
        <v>1.0105999999999999</v>
      </c>
      <c r="AQ54" s="14">
        <v>4.0000000000000002E-4</v>
      </c>
      <c r="AR54" s="14">
        <v>65.809600000000003</v>
      </c>
      <c r="AS54" s="14">
        <v>7.5200000000000003E-2</v>
      </c>
      <c r="AT54" s="14">
        <v>1.0107999999999999</v>
      </c>
      <c r="AU54" s="14">
        <v>1.1999999999999999E-3</v>
      </c>
      <c r="AV54" s="14">
        <v>92.141900000000007</v>
      </c>
      <c r="AW54" s="14">
        <v>7.0000000000000007E-2</v>
      </c>
      <c r="AX54" s="14">
        <v>1.0105999999999999</v>
      </c>
      <c r="AY54" s="14">
        <v>8.0000000000000004E-4</v>
      </c>
      <c r="AZ54" s="38">
        <v>0.74018451543451791</v>
      </c>
      <c r="BA54" s="38">
        <v>1.4001285526731662</v>
      </c>
      <c r="BB54" s="38">
        <v>0.16671130062076017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577D-4E4D-4A58-BC73-B0773353B4DB}">
  <sheetPr codeName="Sheet1"/>
  <dimension ref="A1:BU54"/>
  <sheetViews>
    <sheetView workbookViewId="0">
      <selection activeCell="C43" sqref="C43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5" width="6.28515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5" width="3.42578125" style="2" customWidth="1"/>
    <col min="26" max="26" width="4.28515625" style="2" customWidth="1"/>
    <col min="27" max="27" width="5.570312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4" width="9.140625" style="2"/>
    <col min="45" max="45" width="0.140625" style="2" customWidth="1"/>
    <col min="46" max="46" width="7.5703125" style="2" customWidth="1"/>
    <col min="47" max="49" width="9.140625" style="2"/>
    <col min="50" max="50" width="7.140625" style="2" customWidth="1"/>
    <col min="51" max="52" width="9.140625" style="2"/>
    <col min="53" max="53" width="7.42578125" style="2" customWidth="1"/>
    <col min="54" max="54" width="10.140625" style="2" customWidth="1"/>
    <col min="55" max="55" width="9.85546875" style="2" customWidth="1"/>
    <col min="56" max="57" width="9.140625" style="2"/>
    <col min="58" max="58" width="3.7109375" style="2" customWidth="1"/>
    <col min="59" max="59" width="3.42578125" style="2" customWidth="1"/>
    <col min="60" max="16384" width="9.140625" style="2"/>
  </cols>
  <sheetData>
    <row r="1" spans="1:73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3" ht="13.5" customHeight="1" x14ac:dyDescent="0.45">
      <c r="A2" s="3"/>
      <c r="B2" s="3"/>
      <c r="C2" s="3"/>
      <c r="D2" s="3"/>
      <c r="E2" s="3"/>
      <c r="F2" s="3"/>
    </row>
    <row r="3" spans="1:73" ht="13.5" customHeight="1" x14ac:dyDescent="0.2">
      <c r="A3" s="4"/>
      <c r="B3" s="4"/>
      <c r="C3" s="4"/>
      <c r="D3" s="4"/>
      <c r="E3" s="4"/>
      <c r="F3" s="4"/>
    </row>
    <row r="4" spans="1:73" ht="13.5" customHeight="1" x14ac:dyDescent="0.2">
      <c r="A4" s="5"/>
      <c r="B4" s="5"/>
      <c r="C4" s="5"/>
      <c r="D4" s="5"/>
      <c r="E4" s="5"/>
      <c r="F4" s="5"/>
    </row>
    <row r="5" spans="1:73" ht="13.5" customHeight="1" x14ac:dyDescent="0.2">
      <c r="A5" s="6"/>
      <c r="B5" s="6"/>
      <c r="C5" s="6"/>
      <c r="D5" s="6"/>
      <c r="E5" s="6"/>
      <c r="F5" s="6"/>
    </row>
    <row r="6" spans="1:73" ht="13.5" customHeight="1" x14ac:dyDescent="0.2">
      <c r="A6" s="6"/>
      <c r="B6" s="6"/>
      <c r="C6" s="6"/>
      <c r="D6" s="6"/>
      <c r="E6" s="6"/>
      <c r="F6" s="6"/>
    </row>
    <row r="7" spans="1:73" ht="13.5" customHeight="1" x14ac:dyDescent="0.2">
      <c r="A7" s="6"/>
      <c r="B7" s="6"/>
      <c r="C7" s="6"/>
      <c r="D7" s="6"/>
      <c r="E7" s="6"/>
      <c r="F7" s="6"/>
      <c r="I7" s="7"/>
      <c r="K7" s="7"/>
      <c r="BH7" s="57" t="s">
        <v>102</v>
      </c>
      <c r="BI7" s="57"/>
      <c r="BJ7" s="57" t="s">
        <v>103</v>
      </c>
      <c r="BK7" s="57"/>
      <c r="BL7" s="57" t="s">
        <v>104</v>
      </c>
      <c r="BM7" s="57"/>
      <c r="BN7" s="57" t="s">
        <v>105</v>
      </c>
      <c r="BO7" s="57"/>
      <c r="BP7" s="8"/>
      <c r="BQ7" s="8"/>
    </row>
    <row r="8" spans="1:73" ht="13.5" customHeight="1" x14ac:dyDescent="0.2">
      <c r="BE8" s="8" t="s">
        <v>191</v>
      </c>
      <c r="BF8" s="8" t="s">
        <v>107</v>
      </c>
      <c r="BG8" s="8" t="s">
        <v>108</v>
      </c>
      <c r="BH8" s="58" t="s">
        <v>109</v>
      </c>
      <c r="BI8" s="58"/>
      <c r="BJ8" s="58" t="s">
        <v>110</v>
      </c>
      <c r="BK8" s="58"/>
      <c r="BL8" s="58" t="s">
        <v>111</v>
      </c>
      <c r="BM8" s="58"/>
      <c r="BN8" s="58" t="s">
        <v>112</v>
      </c>
      <c r="BO8" s="58"/>
      <c r="BP8" s="57" t="s">
        <v>113</v>
      </c>
      <c r="BQ8" s="57"/>
      <c r="BR8" s="57" t="s">
        <v>114</v>
      </c>
      <c r="BS8" s="57"/>
      <c r="BT8" s="57" t="s">
        <v>115</v>
      </c>
      <c r="BU8" s="57"/>
    </row>
    <row r="9" spans="1:73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190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34" t="s">
        <v>188</v>
      </c>
      <c r="BA9" s="9" t="s">
        <v>113</v>
      </c>
      <c r="BB9" s="9" t="s">
        <v>114</v>
      </c>
      <c r="BC9" s="9" t="s">
        <v>115</v>
      </c>
      <c r="BD9" s="8"/>
      <c r="BG9" s="8"/>
      <c r="BK9" s="8"/>
      <c r="BO9" s="8"/>
      <c r="BQ9" s="8"/>
      <c r="BS9" s="8"/>
      <c r="BT9" s="8"/>
      <c r="BU9" s="8"/>
    </row>
    <row r="10" spans="1:73" ht="13.5" customHeight="1" x14ac:dyDescent="0.2">
      <c r="B10" s="12">
        <v>175</v>
      </c>
      <c r="C10" s="12">
        <v>9.0190000000000001</v>
      </c>
      <c r="D10" s="12">
        <v>175.37578999999999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33.200000000000003</v>
      </c>
      <c r="Q10" s="12">
        <v>1.6</v>
      </c>
      <c r="R10" s="12">
        <v>3.48</v>
      </c>
      <c r="S10" s="12">
        <v>46.59</v>
      </c>
      <c r="T10" s="12">
        <v>87.9</v>
      </c>
      <c r="U10" s="12">
        <v>3</v>
      </c>
      <c r="V10" s="12">
        <v>1</v>
      </c>
      <c r="W10" s="12">
        <v>1</v>
      </c>
      <c r="X10" s="12">
        <v>1</v>
      </c>
      <c r="Y10" s="12">
        <v>6</v>
      </c>
      <c r="Z10" s="12">
        <v>2</v>
      </c>
      <c r="AA10" s="12">
        <v>135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3.6720000000000002</v>
      </c>
      <c r="AK10" s="12">
        <v>0.4985</v>
      </c>
      <c r="AL10" s="14">
        <v>0.128</v>
      </c>
      <c r="AM10" s="14">
        <v>1.7399999999999999E-2</v>
      </c>
      <c r="AN10" s="14">
        <v>3.0268999999999999</v>
      </c>
      <c r="AO10" s="14">
        <v>0.20830000000000001</v>
      </c>
      <c r="AP10" s="14">
        <v>0.25869999999999999</v>
      </c>
      <c r="AQ10" s="14">
        <v>1.78E-2</v>
      </c>
      <c r="AR10" s="14">
        <v>7.0246000000000004</v>
      </c>
      <c r="AS10" s="14">
        <v>0.55069999999999997</v>
      </c>
      <c r="AT10" s="14">
        <v>0.12920000000000001</v>
      </c>
      <c r="AU10" s="14">
        <v>1.01E-2</v>
      </c>
      <c r="AV10" s="14">
        <v>32.408499999999997</v>
      </c>
      <c r="AW10" s="14">
        <v>1.9802</v>
      </c>
      <c r="AX10" s="14">
        <v>0.4239</v>
      </c>
      <c r="AY10" s="14">
        <v>2.5899999999999999E-2</v>
      </c>
      <c r="AZ10" s="14"/>
      <c r="BA10" s="14">
        <v>0.24201582185760331</v>
      </c>
      <c r="BB10" s="14">
        <v>3.2809597523219813</v>
      </c>
      <c r="BC10" s="14">
        <v>0.53281504248779599</v>
      </c>
      <c r="BD10" s="15"/>
      <c r="BE10" s="8" t="s">
        <v>192</v>
      </c>
      <c r="BF10" s="15">
        <v>1</v>
      </c>
      <c r="BG10" s="2">
        <f>COUNT(Y10:Y11)</f>
        <v>2</v>
      </c>
      <c r="BH10" s="27">
        <f>AVERAGE(AL10:AL11)</f>
        <v>0.13440000000000002</v>
      </c>
      <c r="BI10" s="16">
        <f>STDEV(AL10:AL11)/SQRT(BG10)</f>
        <v>6.4000000000000038E-3</v>
      </c>
      <c r="BJ10" s="27">
        <f>AVERAGE(AP10:AP11)</f>
        <v>0.27005000000000001</v>
      </c>
      <c r="BK10" s="16">
        <f>STDEV(AP10:AP11)/SQRT(BG10)</f>
        <v>1.1349999999999996E-2</v>
      </c>
      <c r="BL10" s="27">
        <f>AVERAGE(AT10:AT11)</f>
        <v>0.13625000000000001</v>
      </c>
      <c r="BM10" s="16">
        <f>STDEV(AT10:AT11)/SQRT(BG10)</f>
        <v>7.0500000000000007E-3</v>
      </c>
      <c r="BN10" s="27">
        <f>AVERAGE(AX10:AX11)</f>
        <v>0.42605000000000004</v>
      </c>
      <c r="BO10" s="16">
        <f>STDEV(AX10:AX11)/SQRT(BG10)</f>
        <v>2.150000000000013E-3</v>
      </c>
      <c r="BP10" s="16">
        <f>AVERAGE(BA10:BA11)</f>
        <v>0.22444646786228534</v>
      </c>
      <c r="BQ10" s="28">
        <f>STDEV(BA10:BA11)/SQRT(BG10)</f>
        <v>1.7569353995317977E-2</v>
      </c>
      <c r="BR10" s="27">
        <f>AVERAGE(BB10:BB11)</f>
        <v>3.134548264158199</v>
      </c>
      <c r="BS10" s="16">
        <f>STDEV(BB10:BB11)/SQRT(BG10)</f>
        <v>0.14641148816378213</v>
      </c>
      <c r="BT10" s="39">
        <f>AVERAGE(BC10:BC11)</f>
        <v>0.51566386420102839</v>
      </c>
      <c r="BU10" s="16">
        <f>STDEV(BC10:BC11)/SQRT(BG10)</f>
        <v>1.7151178286767599E-2</v>
      </c>
    </row>
    <row r="11" spans="1:73" ht="13.5" customHeight="1" x14ac:dyDescent="0.2">
      <c r="B11" s="12">
        <v>175</v>
      </c>
      <c r="C11" s="12">
        <v>9.077</v>
      </c>
      <c r="D11" s="12">
        <v>175.37821</v>
      </c>
      <c r="E11" s="12">
        <v>1</v>
      </c>
      <c r="F11" s="12">
        <v>32</v>
      </c>
      <c r="G11" s="13">
        <v>205</v>
      </c>
      <c r="H11" s="13" t="s">
        <v>192</v>
      </c>
      <c r="I11" s="13">
        <v>112.2</v>
      </c>
      <c r="J11" s="13">
        <v>1</v>
      </c>
      <c r="K11" s="13" t="str">
        <f t="shared" si="0"/>
        <v>1</v>
      </c>
      <c r="L11" s="13" t="str">
        <f t="shared" si="1"/>
        <v>1</v>
      </c>
      <c r="M11" s="13" t="str">
        <f t="shared" si="2"/>
        <v>2</v>
      </c>
      <c r="N11" s="13" t="str">
        <f t="shared" si="3"/>
        <v>2</v>
      </c>
      <c r="O11" s="13">
        <f t="shared" si="4"/>
        <v>1</v>
      </c>
      <c r="P11" s="12">
        <v>33.200000000000003</v>
      </c>
      <c r="Q11" s="12">
        <v>1.6</v>
      </c>
      <c r="R11" s="12">
        <v>3.48</v>
      </c>
      <c r="S11" s="12">
        <v>45.86</v>
      </c>
      <c r="T11" s="12">
        <v>88.36</v>
      </c>
      <c r="U11" s="12">
        <v>3</v>
      </c>
      <c r="V11" s="12">
        <v>1</v>
      </c>
      <c r="W11" s="12">
        <v>1</v>
      </c>
      <c r="X11" s="12">
        <v>1</v>
      </c>
      <c r="Y11" s="12">
        <v>6</v>
      </c>
      <c r="Z11" s="12">
        <v>2</v>
      </c>
      <c r="AA11" s="12">
        <v>135</v>
      </c>
      <c r="AB11" s="12">
        <v>0</v>
      </c>
      <c r="AC11" s="12">
        <v>15</v>
      </c>
      <c r="AD11" s="12">
        <v>112.2</v>
      </c>
      <c r="AE11" s="12">
        <v>1</v>
      </c>
      <c r="AF11" s="12">
        <v>3619.4</v>
      </c>
      <c r="AG11" s="12">
        <v>15</v>
      </c>
      <c r="AH11" s="12">
        <v>0</v>
      </c>
      <c r="AI11" s="12">
        <v>0</v>
      </c>
      <c r="AJ11" s="12">
        <v>3.9573</v>
      </c>
      <c r="AK11" s="12">
        <v>0.54059999999999997</v>
      </c>
      <c r="AL11" s="14">
        <v>0.14080000000000001</v>
      </c>
      <c r="AM11" s="14">
        <v>1.9199999999999998E-2</v>
      </c>
      <c r="AN11" s="14">
        <v>3.2218</v>
      </c>
      <c r="AO11" s="14">
        <v>4.6399999999999997E-2</v>
      </c>
      <c r="AP11" s="14">
        <v>0.28139999999999998</v>
      </c>
      <c r="AQ11" s="14">
        <v>4.1000000000000003E-3</v>
      </c>
      <c r="AR11" s="14">
        <v>7.633</v>
      </c>
      <c r="AS11" s="14">
        <v>0.75590000000000002</v>
      </c>
      <c r="AT11" s="14">
        <v>0.14330000000000001</v>
      </c>
      <c r="AU11" s="14">
        <v>1.4200000000000001E-2</v>
      </c>
      <c r="AV11" s="14">
        <v>31.9634</v>
      </c>
      <c r="AW11" s="14">
        <v>0.1789</v>
      </c>
      <c r="AX11" s="14">
        <v>0.42820000000000003</v>
      </c>
      <c r="AY11" s="14">
        <v>2.3999999999999998E-3</v>
      </c>
      <c r="AZ11" s="14"/>
      <c r="BA11" s="14">
        <v>0.20687711386696736</v>
      </c>
      <c r="BB11" s="14">
        <v>2.9881367759944171</v>
      </c>
      <c r="BC11" s="14">
        <v>0.49851268591426079</v>
      </c>
      <c r="BD11" s="15"/>
      <c r="BE11" s="8" t="s">
        <v>193</v>
      </c>
      <c r="BF11" s="15">
        <v>2</v>
      </c>
      <c r="BG11" s="2">
        <f>COUNT(Y12:Y13)</f>
        <v>2</v>
      </c>
      <c r="BH11" s="27">
        <f>AVERAGE(AL12:AL13)</f>
        <v>0.15029999999999999</v>
      </c>
      <c r="BI11" s="16">
        <f>STDEV(AL12:AL13)/SQRT(BG11)</f>
        <v>2.7800000000000064E-2</v>
      </c>
      <c r="BJ11" s="27">
        <f>AVERAGE(AP12:AP13)</f>
        <v>0.2954</v>
      </c>
      <c r="BK11" s="16">
        <f>STDEV(AP12:AP13)/SQRT(BG11)</f>
        <v>1.7399999999999999E-2</v>
      </c>
      <c r="BL11" s="27">
        <f>AVERAGE(AT12:AT13)</f>
        <v>0.15329999999999999</v>
      </c>
      <c r="BM11" s="16">
        <f>STDEV(AT12:AT13)/SQRT(BG11)</f>
        <v>2.6400000000000128E-2</v>
      </c>
      <c r="BN11" s="27">
        <f>AVERAGE(AX12:AX13)</f>
        <v>0.44590000000000002</v>
      </c>
      <c r="BO11" s="16">
        <f>STDEV(AX12:AX13)/SQRT(BG11)</f>
        <v>3.5999999999999917E-3</v>
      </c>
      <c r="BP11" s="16">
        <f>AVERAGE(BA12:BA13)</f>
        <v>0.20371256390339348</v>
      </c>
      <c r="BQ11" s="28">
        <f>STDEV(BA12:BA13)/SQRT(BG11)</f>
        <v>2.4386839123123265E-2</v>
      </c>
      <c r="BR11" s="27">
        <f>AVERAGE(BB12:BB13)</f>
        <v>2.9934063996863696</v>
      </c>
      <c r="BS11" s="16">
        <f>STDEV(BB12:BB13)/SQRT(BG11)</f>
        <v>0.49201519211820194</v>
      </c>
      <c r="BT11" s="39">
        <f>AVERAGE(BC12:BC13)</f>
        <v>0.49145475364091606</v>
      </c>
      <c r="BU11" s="16">
        <f>STDEV(BC12:BC13)/SQRT(BG11)</f>
        <v>6.265627938789628E-2</v>
      </c>
    </row>
    <row r="12" spans="1:73" ht="13.5" customHeight="1" x14ac:dyDescent="0.2">
      <c r="B12" s="12">
        <v>175</v>
      </c>
      <c r="C12" s="12">
        <v>9.1059999999999999</v>
      </c>
      <c r="D12" s="12">
        <v>175.37942000000001</v>
      </c>
      <c r="E12" s="12">
        <v>1</v>
      </c>
      <c r="F12" s="12">
        <v>32</v>
      </c>
      <c r="G12" s="13">
        <v>208</v>
      </c>
      <c r="H12" s="13" t="s">
        <v>193</v>
      </c>
      <c r="I12" s="13">
        <v>111.2</v>
      </c>
      <c r="J12" s="13">
        <v>2</v>
      </c>
      <c r="K12" s="13" t="str">
        <f t="shared" si="0"/>
        <v>1</v>
      </c>
      <c r="L12" s="13" t="str">
        <f t="shared" si="1"/>
        <v>1</v>
      </c>
      <c r="M12" s="13" t="str">
        <f t="shared" si="2"/>
        <v>1</v>
      </c>
      <c r="N12" s="13" t="str">
        <f t="shared" si="3"/>
        <v>2</v>
      </c>
      <c r="O12" s="13">
        <f t="shared" si="4"/>
        <v>1</v>
      </c>
      <c r="P12" s="12">
        <v>33.200000000000003</v>
      </c>
      <c r="Q12" s="12">
        <v>1.6</v>
      </c>
      <c r="R12" s="12">
        <v>3.48</v>
      </c>
      <c r="S12" s="12">
        <v>45.49</v>
      </c>
      <c r="T12" s="12">
        <v>88.58</v>
      </c>
      <c r="U12" s="12">
        <v>3</v>
      </c>
      <c r="V12" s="12">
        <v>1</v>
      </c>
      <c r="W12" s="12">
        <v>1</v>
      </c>
      <c r="X12" s="12">
        <v>1</v>
      </c>
      <c r="Y12" s="12">
        <v>6</v>
      </c>
      <c r="Z12" s="12">
        <v>2</v>
      </c>
      <c r="AA12" s="12">
        <v>135</v>
      </c>
      <c r="AB12" s="12">
        <v>0</v>
      </c>
      <c r="AC12" s="12">
        <v>18</v>
      </c>
      <c r="AD12" s="12">
        <v>111.2</v>
      </c>
      <c r="AE12" s="12">
        <v>2</v>
      </c>
      <c r="AF12" s="12">
        <v>3619.4</v>
      </c>
      <c r="AG12" s="12">
        <v>15</v>
      </c>
      <c r="AH12" s="12">
        <v>0</v>
      </c>
      <c r="AI12" s="12">
        <v>0</v>
      </c>
      <c r="AJ12" s="12">
        <v>4.9537000000000004</v>
      </c>
      <c r="AK12" s="12">
        <v>0.51970000000000005</v>
      </c>
      <c r="AL12" s="14">
        <v>0.17810000000000001</v>
      </c>
      <c r="AM12" s="14">
        <v>1.8700000000000001E-2</v>
      </c>
      <c r="AN12" s="14">
        <v>3.5424000000000002</v>
      </c>
      <c r="AO12" s="14">
        <v>9.64E-2</v>
      </c>
      <c r="AP12" s="14">
        <v>0.31280000000000002</v>
      </c>
      <c r="AQ12" s="14">
        <v>8.5000000000000006E-3</v>
      </c>
      <c r="AR12" s="14">
        <v>9.4705999999999992</v>
      </c>
      <c r="AS12" s="14">
        <v>0.60170000000000001</v>
      </c>
      <c r="AT12" s="14">
        <v>0.1797</v>
      </c>
      <c r="AU12" s="14">
        <v>1.14E-2</v>
      </c>
      <c r="AV12" s="14">
        <v>33.146900000000002</v>
      </c>
      <c r="AW12" s="14">
        <v>0.38059999999999999</v>
      </c>
      <c r="AX12" s="14">
        <v>0.44950000000000001</v>
      </c>
      <c r="AY12" s="14">
        <v>5.1999999999999998E-3</v>
      </c>
      <c r="AZ12" s="14"/>
      <c r="BA12" s="14">
        <v>0.17932572478027023</v>
      </c>
      <c r="BB12" s="14">
        <v>2.5013912075681692</v>
      </c>
      <c r="BC12" s="14">
        <v>0.42879847425301976</v>
      </c>
      <c r="BD12" s="15"/>
      <c r="BE12" s="8" t="s">
        <v>194</v>
      </c>
      <c r="BF12" s="15">
        <v>3</v>
      </c>
      <c r="BG12" s="2">
        <f>COUNT(Y14:Y17)</f>
        <v>4</v>
      </c>
      <c r="BH12" s="27">
        <f>AVERAGE(AL14:AL17)</f>
        <v>0.10355</v>
      </c>
      <c r="BI12" s="16">
        <f>STDEV(AL14:AL17)/SQRT(BG12)</f>
        <v>9.9883682351022563E-3</v>
      </c>
      <c r="BJ12" s="27">
        <f>AVERAGE(AP14:AP17)</f>
        <v>0.25035000000000002</v>
      </c>
      <c r="BK12" s="16">
        <f>STDEV(AP14:AP17)/SQRT(BG12)</f>
        <v>1.2780356020080185E-2</v>
      </c>
      <c r="BL12" s="27">
        <f>AVERAGE(AT14:AT17)</f>
        <v>0.10704999999999999</v>
      </c>
      <c r="BM12" s="16">
        <f>STDEV(AT14:AT17)/SQRT(BG12)</f>
        <v>9.8167798522054688E-3</v>
      </c>
      <c r="BN12" s="27">
        <f>AVERAGE(AX14:AX17)</f>
        <v>0.42864999999999998</v>
      </c>
      <c r="BO12" s="16">
        <f>STDEV(AX14:AX17)/SQRT(BG12)</f>
        <v>1.5279534242465203E-2</v>
      </c>
      <c r="BP12" s="16">
        <f>AVERAGE(BA14:BA17)</f>
        <v>0.26339242439480315</v>
      </c>
      <c r="BQ12" s="28">
        <f>STDEV(BA14:BA17)/SQRT(BG12)</f>
        <v>1.0758325943538372E-2</v>
      </c>
      <c r="BR12" s="27">
        <f>AVERAGE(BB14:BB17)</f>
        <v>4.0952029619555121</v>
      </c>
      <c r="BS12" s="16">
        <f>STDEV(BB14:BB17)/SQRT(BG12)</f>
        <v>0.36262849212754833</v>
      </c>
      <c r="BT12" s="39">
        <f>AVERAGE(BC14:BC17)</f>
        <v>0.60215518179038263</v>
      </c>
      <c r="BU12" s="16">
        <f>STDEV(BC14:BC17)/SQRT(BG12)</f>
        <v>2.4923351519827282E-2</v>
      </c>
    </row>
    <row r="13" spans="1:73" ht="13.5" customHeight="1" x14ac:dyDescent="0.2">
      <c r="B13" s="12">
        <v>175</v>
      </c>
      <c r="C13" s="12">
        <v>9.2899999999999991</v>
      </c>
      <c r="D13" s="12">
        <v>175.38708</v>
      </c>
      <c r="E13" s="12">
        <v>1</v>
      </c>
      <c r="F13" s="12">
        <v>32</v>
      </c>
      <c r="G13" s="13">
        <v>304</v>
      </c>
      <c r="H13" s="13" t="s">
        <v>193</v>
      </c>
      <c r="I13" s="13">
        <v>111.3</v>
      </c>
      <c r="J13" s="13">
        <v>2</v>
      </c>
      <c r="K13" s="13" t="str">
        <f t="shared" si="0"/>
        <v>1</v>
      </c>
      <c r="L13" s="13" t="str">
        <f t="shared" si="1"/>
        <v>1</v>
      </c>
      <c r="M13" s="13" t="str">
        <f t="shared" si="2"/>
        <v>1</v>
      </c>
      <c r="N13" s="13" t="str">
        <f t="shared" si="3"/>
        <v>3</v>
      </c>
      <c r="O13" s="13">
        <f t="shared" si="4"/>
        <v>2</v>
      </c>
      <c r="P13" s="12">
        <v>33.200000000000003</v>
      </c>
      <c r="Q13" s="12">
        <v>1.6</v>
      </c>
      <c r="R13" s="12">
        <v>3.48</v>
      </c>
      <c r="S13" s="12">
        <v>43.18</v>
      </c>
      <c r="T13" s="12">
        <v>90.06</v>
      </c>
      <c r="U13" s="12">
        <v>3</v>
      </c>
      <c r="V13" s="12">
        <v>1</v>
      </c>
      <c r="W13" s="12">
        <v>1</v>
      </c>
      <c r="X13" s="12">
        <v>1</v>
      </c>
      <c r="Y13" s="12">
        <v>6</v>
      </c>
      <c r="Z13" s="12">
        <v>2</v>
      </c>
      <c r="AA13" s="12">
        <v>135</v>
      </c>
      <c r="AB13" s="12">
        <v>0</v>
      </c>
      <c r="AC13" s="12">
        <v>27</v>
      </c>
      <c r="AD13" s="12">
        <v>111.3</v>
      </c>
      <c r="AE13" s="12">
        <v>2</v>
      </c>
      <c r="AF13" s="12">
        <v>3619.4</v>
      </c>
      <c r="AG13" s="12">
        <v>15</v>
      </c>
      <c r="AH13" s="12">
        <v>0</v>
      </c>
      <c r="AI13" s="12">
        <v>0</v>
      </c>
      <c r="AJ13" s="12">
        <v>3.5226999999999999</v>
      </c>
      <c r="AK13" s="12">
        <v>0.26200000000000001</v>
      </c>
      <c r="AL13" s="14">
        <v>0.1225</v>
      </c>
      <c r="AM13" s="14">
        <v>9.1000000000000004E-3</v>
      </c>
      <c r="AN13" s="14">
        <v>3.2582</v>
      </c>
      <c r="AO13" s="14">
        <v>0.1067</v>
      </c>
      <c r="AP13" s="14">
        <v>0.27800000000000002</v>
      </c>
      <c r="AQ13" s="14">
        <v>9.1000000000000004E-3</v>
      </c>
      <c r="AR13" s="14">
        <v>6.9187000000000003</v>
      </c>
      <c r="AS13" s="14">
        <v>0.24809999999999999</v>
      </c>
      <c r="AT13" s="14">
        <v>0.12690000000000001</v>
      </c>
      <c r="AU13" s="14">
        <v>4.4999999999999997E-3</v>
      </c>
      <c r="AV13" s="14">
        <v>33.548299999999998</v>
      </c>
      <c r="AW13" s="14">
        <v>0.21629999999999999</v>
      </c>
      <c r="AX13" s="14">
        <v>0.44230000000000003</v>
      </c>
      <c r="AY13" s="14">
        <v>2.8999999999999998E-3</v>
      </c>
      <c r="AZ13" s="14"/>
      <c r="BA13" s="14">
        <v>0.22809940302651671</v>
      </c>
      <c r="BB13" s="14">
        <v>3.4854215918045703</v>
      </c>
      <c r="BC13" s="14">
        <v>0.55411103302881237</v>
      </c>
      <c r="BD13" s="15"/>
      <c r="BE13" s="8" t="s">
        <v>195</v>
      </c>
      <c r="BF13" s="15">
        <v>4</v>
      </c>
      <c r="BG13" s="2">
        <f>COUNT(Y18:Y21)</f>
        <v>4</v>
      </c>
      <c r="BH13" s="27">
        <f>AVERAGE(AL18:AL21)</f>
        <v>0.113125</v>
      </c>
      <c r="BI13" s="16">
        <f>STDEV(AL18:AL21)/SQRT(BG13)</f>
        <v>5.3390659295423568E-3</v>
      </c>
      <c r="BJ13" s="27">
        <f>AVERAGE(AP18:AP21)</f>
        <v>0.27177499999999999</v>
      </c>
      <c r="BK13" s="16">
        <f>STDEV(AP18:AP21)/SQRT(BG13)</f>
        <v>1.3205388735916356E-2</v>
      </c>
      <c r="BL13" s="27">
        <f>AVERAGE(AT18:AT21)</f>
        <v>0.11610000000000001</v>
      </c>
      <c r="BM13" s="16">
        <f>STDEV(AT18:AT21)/SQRT(BG13)</f>
        <v>4.5958314445447906E-3</v>
      </c>
      <c r="BN13" s="27">
        <f>AVERAGE(AX18:AX21)</f>
        <v>0.46005000000000007</v>
      </c>
      <c r="BO13" s="16">
        <f>STDEV(AX18:AX21)/SQRT(BG13)</f>
        <v>2.2653347802624384E-2</v>
      </c>
      <c r="BP13" s="16">
        <f>AVERAGE(BA18:BA21)</f>
        <v>0.25720228344729335</v>
      </c>
      <c r="BQ13" s="28">
        <f>STDEV(BA18:BA21)/SQRT(BG13)</f>
        <v>2.9130863268895537E-3</v>
      </c>
      <c r="BR13" s="27">
        <f>AVERAGE(BB18:BB21)</f>
        <v>3.966203195410853</v>
      </c>
      <c r="BS13" s="16">
        <f>STDEV(BB18:BB21)/SQRT(BG13)</f>
        <v>0.14598763148673397</v>
      </c>
      <c r="BT13" s="39">
        <f>AVERAGE(BC18:BC21)</f>
        <v>0.59622323328573024</v>
      </c>
      <c r="BU13" s="16">
        <f>STDEV(BC18:BC21)/SQRT(BG13)</f>
        <v>1.1961742965185426E-2</v>
      </c>
    </row>
    <row r="14" spans="1:73" ht="13.5" customHeight="1" x14ac:dyDescent="0.2">
      <c r="B14" s="12">
        <v>175</v>
      </c>
      <c r="C14" s="12">
        <v>9.0579999999999998</v>
      </c>
      <c r="D14" s="12">
        <v>175.37742</v>
      </c>
      <c r="E14" s="12">
        <v>1</v>
      </c>
      <c r="F14" s="12">
        <v>32</v>
      </c>
      <c r="G14" s="13">
        <v>203</v>
      </c>
      <c r="H14" s="13" t="s">
        <v>194</v>
      </c>
      <c r="I14" s="13">
        <v>122.1</v>
      </c>
      <c r="J14" s="13">
        <v>3</v>
      </c>
      <c r="K14" s="13" t="str">
        <f t="shared" si="0"/>
        <v>1</v>
      </c>
      <c r="L14" s="13" t="str">
        <f t="shared" si="1"/>
        <v>2</v>
      </c>
      <c r="M14" s="13" t="str">
        <f t="shared" si="2"/>
        <v>2</v>
      </c>
      <c r="N14" s="13" t="str">
        <f t="shared" si="3"/>
        <v>1</v>
      </c>
      <c r="O14" s="13">
        <f t="shared" si="4"/>
        <v>1</v>
      </c>
      <c r="P14" s="12">
        <v>33.200000000000003</v>
      </c>
      <c r="Q14" s="12">
        <v>1.6</v>
      </c>
      <c r="R14" s="12">
        <v>3.48</v>
      </c>
      <c r="S14" s="12">
        <v>46.1</v>
      </c>
      <c r="T14" s="12">
        <v>88.21</v>
      </c>
      <c r="U14" s="12">
        <v>3</v>
      </c>
      <c r="V14" s="12">
        <v>1</v>
      </c>
      <c r="W14" s="12">
        <v>1</v>
      </c>
      <c r="X14" s="12">
        <v>1</v>
      </c>
      <c r="Y14" s="12">
        <v>6</v>
      </c>
      <c r="Z14" s="12">
        <v>2</v>
      </c>
      <c r="AA14" s="12">
        <v>135</v>
      </c>
      <c r="AB14" s="12">
        <v>0</v>
      </c>
      <c r="AC14" s="12">
        <v>13</v>
      </c>
      <c r="AD14" s="12">
        <v>122.1</v>
      </c>
      <c r="AE14" s="12">
        <v>3</v>
      </c>
      <c r="AF14" s="12">
        <v>3619.4</v>
      </c>
      <c r="AG14" s="12">
        <v>15</v>
      </c>
      <c r="AH14" s="12">
        <v>0</v>
      </c>
      <c r="AI14" s="12">
        <v>0</v>
      </c>
      <c r="AJ14" s="12">
        <v>2.1190000000000002</v>
      </c>
      <c r="AK14" s="12">
        <v>0.4355</v>
      </c>
      <c r="AL14" s="14">
        <v>7.4899999999999994E-2</v>
      </c>
      <c r="AM14" s="14">
        <v>1.54E-2</v>
      </c>
      <c r="AN14" s="14">
        <v>2.6284999999999998</v>
      </c>
      <c r="AO14" s="14">
        <v>5.5E-2</v>
      </c>
      <c r="AP14" s="14">
        <v>0.22800000000000001</v>
      </c>
      <c r="AQ14" s="14">
        <v>4.7999999999999996E-3</v>
      </c>
      <c r="AR14" s="14">
        <v>4.3337000000000003</v>
      </c>
      <c r="AS14" s="14">
        <v>0.95299999999999996</v>
      </c>
      <c r="AT14" s="14">
        <v>8.0799999999999997E-2</v>
      </c>
      <c r="AU14" s="14">
        <v>1.78E-2</v>
      </c>
      <c r="AV14" s="14">
        <v>31.468299999999999</v>
      </c>
      <c r="AW14" s="14">
        <v>0.1123</v>
      </c>
      <c r="AX14" s="14">
        <v>0.41830000000000001</v>
      </c>
      <c r="AY14" s="14">
        <v>1.5E-3</v>
      </c>
      <c r="AZ14" s="14"/>
      <c r="BA14" s="14">
        <v>0.29444530403837227</v>
      </c>
      <c r="BB14" s="14">
        <v>5.1769801980198018</v>
      </c>
      <c r="BC14" s="14">
        <v>0.6762171909436987</v>
      </c>
      <c r="BD14" s="15"/>
      <c r="BE14" s="8" t="s">
        <v>196</v>
      </c>
      <c r="BF14" s="15">
        <v>5</v>
      </c>
      <c r="BG14" s="2">
        <f>COUNT(Y22:Y23)</f>
        <v>2</v>
      </c>
      <c r="BH14" s="27">
        <f>AVERAGE(AL22:AL23)</f>
        <v>7.8350000000000003E-2</v>
      </c>
      <c r="BI14" s="16">
        <f>STDEV(AL22:AL23)/SQRT(BG14)</f>
        <v>2.0049999999999978E-2</v>
      </c>
      <c r="BJ14" s="27">
        <f>AVERAGE(AP22:AP23)</f>
        <v>0.22520000000000001</v>
      </c>
      <c r="BK14" s="16">
        <f>STDEV(AP22:AP23)/SQRT(BG14)</f>
        <v>1.89E-2</v>
      </c>
      <c r="BL14" s="27">
        <f>AVERAGE(AT22:AT23)</f>
        <v>8.3249999999999991E-2</v>
      </c>
      <c r="BM14" s="16">
        <f>STDEV(AT22:AT23)/SQRT(BG14)</f>
        <v>2.215000000000002E-2</v>
      </c>
      <c r="BN14" s="27">
        <f>AVERAGE(AX22:AX23)</f>
        <v>0.42149999999999999</v>
      </c>
      <c r="BO14" s="16">
        <f>STDEV(AX22:AX23)/SQRT(BG14)</f>
        <v>1.519999999999999E-2</v>
      </c>
      <c r="BP14" s="16">
        <f>AVERAGE(BA22:BA23)</f>
        <v>0.30468988875602165</v>
      </c>
      <c r="BQ14" s="28">
        <f>STDEV(BA22:BA23)/SQRT(BG14)</f>
        <v>2.1787421070945334E-2</v>
      </c>
      <c r="BR14" s="27">
        <f>AVERAGE(BB22:BB23)</f>
        <v>5.3965091289670397</v>
      </c>
      <c r="BS14" s="16">
        <f>STDEV(BB22:BB23)/SQRT(BG14)</f>
        <v>1.2532453718512906</v>
      </c>
      <c r="BT14" s="39">
        <f>AVERAGE(BC22:BC23)</f>
        <v>0.6748477785363296</v>
      </c>
      <c r="BU14" s="16">
        <f>STDEV(BC22:BC23)/SQRT(BG14)</f>
        <v>6.370592279015741E-2</v>
      </c>
    </row>
    <row r="15" spans="1:73" ht="13.5" customHeight="1" x14ac:dyDescent="0.2">
      <c r="B15" s="12">
        <v>175</v>
      </c>
      <c r="C15" s="12">
        <v>8.9589999999999996</v>
      </c>
      <c r="D15" s="12">
        <v>175.37329</v>
      </c>
      <c r="E15" s="12">
        <v>1</v>
      </c>
      <c r="F15" s="12">
        <v>32</v>
      </c>
      <c r="G15" s="13">
        <v>108</v>
      </c>
      <c r="H15" s="13" t="s">
        <v>194</v>
      </c>
      <c r="I15" s="13">
        <v>122.2</v>
      </c>
      <c r="J15" s="13">
        <v>3</v>
      </c>
      <c r="K15" s="13" t="str">
        <f t="shared" si="0"/>
        <v>1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33.200000000000003</v>
      </c>
      <c r="Q15" s="12">
        <v>1.6</v>
      </c>
      <c r="R15" s="12">
        <v>3.48</v>
      </c>
      <c r="S15" s="12">
        <v>47.34</v>
      </c>
      <c r="T15" s="12">
        <v>87.44</v>
      </c>
      <c r="U15" s="12">
        <v>3</v>
      </c>
      <c r="V15" s="12">
        <v>1</v>
      </c>
      <c r="W15" s="12">
        <v>1</v>
      </c>
      <c r="X15" s="12">
        <v>1</v>
      </c>
      <c r="Y15" s="12">
        <v>6</v>
      </c>
      <c r="Z15" s="12">
        <v>2</v>
      </c>
      <c r="AA15" s="12">
        <v>135</v>
      </c>
      <c r="AB15" s="12">
        <v>0</v>
      </c>
      <c r="AC15" s="12">
        <v>3</v>
      </c>
      <c r="AD15" s="12">
        <v>122.2</v>
      </c>
      <c r="AE15" s="12">
        <v>3</v>
      </c>
      <c r="AF15" s="12">
        <v>3619.4</v>
      </c>
      <c r="AG15" s="12">
        <v>15</v>
      </c>
      <c r="AH15" s="12">
        <v>0</v>
      </c>
      <c r="AI15" s="12">
        <v>0</v>
      </c>
      <c r="AJ15" s="12">
        <v>3.1269999999999998</v>
      </c>
      <c r="AK15" s="12">
        <v>0.49440000000000001</v>
      </c>
      <c r="AL15" s="14">
        <v>0.10680000000000001</v>
      </c>
      <c r="AM15" s="14">
        <v>1.6899999999999998E-2</v>
      </c>
      <c r="AN15" s="14">
        <v>2.8136999999999999</v>
      </c>
      <c r="AO15" s="14">
        <v>6.0600000000000001E-2</v>
      </c>
      <c r="AP15" s="14">
        <v>0.23530000000000001</v>
      </c>
      <c r="AQ15" s="14">
        <v>5.1000000000000004E-3</v>
      </c>
      <c r="AR15" s="14">
        <v>5.8194999999999997</v>
      </c>
      <c r="AS15" s="14">
        <v>1.0254000000000001</v>
      </c>
      <c r="AT15" s="14">
        <v>0.1048</v>
      </c>
      <c r="AU15" s="14">
        <v>1.8499999999999999E-2</v>
      </c>
      <c r="AV15" s="14">
        <v>31.4434</v>
      </c>
      <c r="AW15" s="14">
        <v>0.441</v>
      </c>
      <c r="AX15" s="14">
        <v>0.40139999999999998</v>
      </c>
      <c r="AY15" s="14">
        <v>5.5999999999999999E-3</v>
      </c>
      <c r="AZ15" s="14"/>
      <c r="BA15" s="14">
        <v>0.26087639390607814</v>
      </c>
      <c r="BB15" s="14">
        <v>3.8301526717557248</v>
      </c>
      <c r="BC15" s="14">
        <v>0.5859344132753852</v>
      </c>
      <c r="BD15" s="15"/>
      <c r="BE15" s="8" t="s">
        <v>197</v>
      </c>
      <c r="BF15" s="15">
        <v>6</v>
      </c>
      <c r="BG15" s="2">
        <f>COUNT(Y24:Y25)</f>
        <v>2</v>
      </c>
      <c r="BH15" s="27">
        <f>AVERAGE(AL24:AL25)</f>
        <v>0.10855000000000001</v>
      </c>
      <c r="BI15" s="16">
        <f>STDEV(AL24:AL25)/SQRT(BG15)</f>
        <v>9.4999999999999935E-4</v>
      </c>
      <c r="BJ15" s="27">
        <f>AVERAGE(AP24:AP25)</f>
        <v>0.2752</v>
      </c>
      <c r="BK15" s="16">
        <f>STDEV(AP24:AP25)/SQRT(BG15)</f>
        <v>3.5000000000000027E-3</v>
      </c>
      <c r="BL15" s="27">
        <f>AVERAGE(AT24:AT25)</f>
        <v>0.11015</v>
      </c>
      <c r="BM15" s="16">
        <f>STDEV(AT24:AT25)/SQRT(BG15)</f>
        <v>2.3499999999999979E-3</v>
      </c>
      <c r="BN15" s="27">
        <f>AVERAGE(AX24:AX25)</f>
        <v>0.47709999999999997</v>
      </c>
      <c r="BO15" s="16">
        <f>STDEV(AX24:AX25)/SQRT(BG15)</f>
        <v>3.6000000000000199E-3</v>
      </c>
      <c r="BP15" s="16">
        <f>AVERAGE(BA24:BA25)</f>
        <v>0.26839962928045435</v>
      </c>
      <c r="BQ15" s="28">
        <f>STDEV(BA24:BA25)/SQRT(BG15)</f>
        <v>2.40015601208457E-3</v>
      </c>
      <c r="BR15" s="27">
        <f>AVERAGE(BB24:BB25)</f>
        <v>4.332641104926819</v>
      </c>
      <c r="BS15" s="16">
        <f>STDEV(BB24:BB25)/SQRT(BG15)</f>
        <v>5.9752216037930232E-2</v>
      </c>
      <c r="BT15" s="39">
        <f>AVERAGE(BC24:BC25)</f>
        <v>0.6249042273816251</v>
      </c>
      <c r="BU15" s="16">
        <f>STDEV(BC24:BC25)/SQRT(BG15)</f>
        <v>4.202946194841517E-3</v>
      </c>
    </row>
    <row r="16" spans="1:73" ht="13.5" customHeight="1" x14ac:dyDescent="0.2">
      <c r="B16" s="12">
        <v>175</v>
      </c>
      <c r="C16" s="12">
        <v>9.391</v>
      </c>
      <c r="D16" s="12">
        <v>175.39129</v>
      </c>
      <c r="E16" s="12">
        <v>1</v>
      </c>
      <c r="F16" s="12">
        <v>32</v>
      </c>
      <c r="G16" s="13">
        <v>404</v>
      </c>
      <c r="H16" s="13" t="s">
        <v>194</v>
      </c>
      <c r="I16" s="13">
        <v>122.3</v>
      </c>
      <c r="J16" s="13">
        <v>3</v>
      </c>
      <c r="K16" s="13" t="str">
        <f t="shared" si="0"/>
        <v>1</v>
      </c>
      <c r="L16" s="13" t="str">
        <f t="shared" si="1"/>
        <v>2</v>
      </c>
      <c r="M16" s="13" t="str">
        <f t="shared" si="2"/>
        <v>2</v>
      </c>
      <c r="N16" s="13" t="str">
        <f t="shared" si="3"/>
        <v>3</v>
      </c>
      <c r="O16" s="13">
        <f t="shared" si="4"/>
        <v>2</v>
      </c>
      <c r="P16" s="12">
        <v>33.200000000000003</v>
      </c>
      <c r="Q16" s="12">
        <v>1.6</v>
      </c>
      <c r="R16" s="12">
        <v>3.48</v>
      </c>
      <c r="S16" s="12">
        <v>41.91</v>
      </c>
      <c r="T16" s="12">
        <v>90.9</v>
      </c>
      <c r="U16" s="12">
        <v>3</v>
      </c>
      <c r="V16" s="12">
        <v>1</v>
      </c>
      <c r="W16" s="12">
        <v>1</v>
      </c>
      <c r="X16" s="12">
        <v>1</v>
      </c>
      <c r="Y16" s="12">
        <v>6</v>
      </c>
      <c r="Z16" s="12">
        <v>2</v>
      </c>
      <c r="AA16" s="12">
        <v>135</v>
      </c>
      <c r="AB16" s="12">
        <v>0</v>
      </c>
      <c r="AC16" s="12">
        <v>34</v>
      </c>
      <c r="AD16" s="12">
        <v>122.3</v>
      </c>
      <c r="AE16" s="12">
        <v>3</v>
      </c>
      <c r="AF16" s="12">
        <v>3619.4</v>
      </c>
      <c r="AG16" s="12">
        <v>15</v>
      </c>
      <c r="AH16" s="12">
        <v>0</v>
      </c>
      <c r="AI16" s="12">
        <v>0</v>
      </c>
      <c r="AJ16" s="12">
        <v>3.5880000000000001</v>
      </c>
      <c r="AK16" s="12">
        <v>0.25940000000000002</v>
      </c>
      <c r="AL16" s="14">
        <v>0.12089999999999999</v>
      </c>
      <c r="AM16" s="14">
        <v>8.6999999999999994E-3</v>
      </c>
      <c r="AN16" s="14">
        <v>3.4571000000000001</v>
      </c>
      <c r="AO16" s="14">
        <v>0.1007</v>
      </c>
      <c r="AP16" s="14">
        <v>0.28539999999999999</v>
      </c>
      <c r="AQ16" s="14">
        <v>8.3000000000000001E-3</v>
      </c>
      <c r="AR16" s="14">
        <v>7.1283000000000003</v>
      </c>
      <c r="AS16" s="14">
        <v>0.50329999999999997</v>
      </c>
      <c r="AT16" s="14">
        <v>0.12659999999999999</v>
      </c>
      <c r="AU16" s="14">
        <v>8.8999999999999999E-3</v>
      </c>
      <c r="AV16" s="14">
        <v>36.917900000000003</v>
      </c>
      <c r="AW16" s="14">
        <v>0.67390000000000005</v>
      </c>
      <c r="AX16" s="14">
        <v>0.47239999999999999</v>
      </c>
      <c r="AY16" s="14">
        <v>8.6E-3</v>
      </c>
      <c r="AZ16" s="14"/>
      <c r="BA16" s="14">
        <v>0.2467669569807337</v>
      </c>
      <c r="BB16" s="14">
        <v>3.7314375987361772</v>
      </c>
      <c r="BC16" s="14">
        <v>0.57729549248747913</v>
      </c>
      <c r="BD16" s="15"/>
      <c r="BE16" s="8" t="s">
        <v>198</v>
      </c>
      <c r="BF16" s="15">
        <v>7</v>
      </c>
      <c r="BG16" s="2">
        <f>COUNT(Y26:Y27)</f>
        <v>2</v>
      </c>
      <c r="BH16" s="27">
        <f>AVERAGE(AL26:AL27)</f>
        <v>0.17845</v>
      </c>
      <c r="BI16" s="16">
        <f>STDEV(AL26:AL27)/SQRT(BG16)</f>
        <v>2.895E-2</v>
      </c>
      <c r="BJ16" s="27">
        <f>AVERAGE(AP26:AP27)</f>
        <v>0.30095</v>
      </c>
      <c r="BK16" s="16">
        <f>STDEV(AP26:AP27)/SQRT(BG16)</f>
        <v>2.4550000000000013E-2</v>
      </c>
      <c r="BL16" s="27">
        <f>AVERAGE(AT26:AT27)</f>
        <v>0.18445</v>
      </c>
      <c r="BM16" s="16">
        <f>STDEV(AT26:AT27)/SQRT(BG16)</f>
        <v>2.5949999999999928E-2</v>
      </c>
      <c r="BN16" s="27">
        <f>AVERAGE(AX26:AX27)</f>
        <v>0.43359999999999999</v>
      </c>
      <c r="BO16" s="16">
        <f>STDEV(AX26:AX27)/SQRT(BG16)</f>
        <v>1.7300000000000006E-2</v>
      </c>
      <c r="BP16" s="16">
        <f>AVERAGE(BA26:BA27)</f>
        <v>0.18173900752136046</v>
      </c>
      <c r="BQ16" s="28">
        <f>STDEV(BA26:BA27)/SQRT(BG16)</f>
        <v>2.0224324368346331E-2</v>
      </c>
      <c r="BR16" s="27">
        <f>AVERAGE(BB26:BB27)</f>
        <v>2.3847796296074177</v>
      </c>
      <c r="BS16" s="16">
        <f>STDEV(BB26:BB27)/SQRT(BG16)</f>
        <v>0.24171879310551384</v>
      </c>
      <c r="BT16" s="39">
        <f>AVERAGE(BC26:BC27)</f>
        <v>0.40609071606810609</v>
      </c>
      <c r="BU16" s="16">
        <f>STDEV(BC26:BC27)/SQRT(BG16)</f>
        <v>4.2413111350126292E-2</v>
      </c>
    </row>
    <row r="17" spans="2:73" ht="13.5" customHeight="1" x14ac:dyDescent="0.2">
      <c r="B17" s="12">
        <v>175</v>
      </c>
      <c r="C17" s="12">
        <v>9.4079999999999995</v>
      </c>
      <c r="D17" s="12">
        <v>175.392</v>
      </c>
      <c r="E17" s="12">
        <v>1</v>
      </c>
      <c r="F17" s="12">
        <v>32</v>
      </c>
      <c r="G17" s="13">
        <v>406</v>
      </c>
      <c r="H17" s="13" t="s">
        <v>194</v>
      </c>
      <c r="I17" s="13">
        <v>122.4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4</v>
      </c>
      <c r="O17" s="13">
        <f t="shared" si="4"/>
        <v>2</v>
      </c>
      <c r="P17" s="12">
        <v>33.200000000000003</v>
      </c>
      <c r="Q17" s="12">
        <v>1.6</v>
      </c>
      <c r="R17" s="12">
        <v>3.48</v>
      </c>
      <c r="S17" s="12">
        <v>41.7</v>
      </c>
      <c r="T17" s="12">
        <v>91.04</v>
      </c>
      <c r="U17" s="12">
        <v>3</v>
      </c>
      <c r="V17" s="12">
        <v>1</v>
      </c>
      <c r="W17" s="12">
        <v>1</v>
      </c>
      <c r="X17" s="12">
        <v>1</v>
      </c>
      <c r="Y17" s="12">
        <v>6</v>
      </c>
      <c r="Z17" s="12">
        <v>2</v>
      </c>
      <c r="AA17" s="12">
        <v>135</v>
      </c>
      <c r="AB17" s="12">
        <v>0</v>
      </c>
      <c r="AC17" s="12">
        <v>36</v>
      </c>
      <c r="AD17" s="12">
        <v>122.4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3.3298999999999999</v>
      </c>
      <c r="AK17" s="12">
        <v>0.15160000000000001</v>
      </c>
      <c r="AL17" s="14">
        <v>0.1116</v>
      </c>
      <c r="AM17" s="14">
        <v>5.1000000000000004E-3</v>
      </c>
      <c r="AN17" s="14">
        <v>3.0777999999999999</v>
      </c>
      <c r="AO17" s="14">
        <v>7.5200000000000003E-2</v>
      </c>
      <c r="AP17" s="14">
        <v>0.25269999999999998</v>
      </c>
      <c r="AQ17" s="14">
        <v>6.1999999999999998E-3</v>
      </c>
      <c r="AR17" s="14">
        <v>6.5682</v>
      </c>
      <c r="AS17" s="14">
        <v>0.12740000000000001</v>
      </c>
      <c r="AT17" s="14">
        <v>0.11600000000000001</v>
      </c>
      <c r="AU17" s="14">
        <v>2.2000000000000001E-3</v>
      </c>
      <c r="AV17" s="14">
        <v>33.178100000000001</v>
      </c>
      <c r="AW17" s="14">
        <v>0.83620000000000005</v>
      </c>
      <c r="AX17" s="14">
        <v>0.42249999999999999</v>
      </c>
      <c r="AY17" s="14">
        <v>1.06E-2</v>
      </c>
      <c r="AZ17" s="14"/>
      <c r="BA17" s="14">
        <v>0.25148104265402843</v>
      </c>
      <c r="BB17" s="14">
        <v>3.6422413793103443</v>
      </c>
      <c r="BC17" s="14">
        <v>0.56917363045496749</v>
      </c>
      <c r="BD17" s="15"/>
      <c r="BE17" s="8" t="s">
        <v>199</v>
      </c>
      <c r="BF17" s="15">
        <v>8</v>
      </c>
      <c r="BG17" s="2">
        <f>COUNT(Y28:Y29)</f>
        <v>2</v>
      </c>
      <c r="BH17" s="27">
        <f>AVERAGE(AL28:AL29)</f>
        <v>0.1993</v>
      </c>
      <c r="BI17" s="16">
        <f>STDEV(AL28:AL29)/SQRT(BG17)</f>
        <v>2.2000000000000075E-3</v>
      </c>
      <c r="BJ17" s="27">
        <f>AVERAGE(AP28:AP29)</f>
        <v>0.32869999999999999</v>
      </c>
      <c r="BK17" s="16">
        <f>STDEV(AP28:AP29)/SQRT(BG17)</f>
        <v>8.0999999999999961E-3</v>
      </c>
      <c r="BL17" s="27">
        <f>AVERAGE(AT28:AT29)</f>
        <v>0.20344999999999999</v>
      </c>
      <c r="BM17" s="16">
        <f>STDEV(AT28:AT29)/SQRT(BG17)</f>
        <v>5.4999999999999494E-4</v>
      </c>
      <c r="BN17" s="27">
        <f>AVERAGE(AX28:AX29)</f>
        <v>0.4793</v>
      </c>
      <c r="BO17" s="16">
        <f>STDEV(AX28:AX29)/SQRT(BG17)</f>
        <v>1.3799999999999979E-2</v>
      </c>
      <c r="BP17" s="16">
        <f>AVERAGE(BA28:BA29)</f>
        <v>0.18633181888364925</v>
      </c>
      <c r="BQ17" s="28">
        <f>STDEV(BA28:BA29)/SQRT(BG17)</f>
        <v>2.0041252060000875E-3</v>
      </c>
      <c r="BR17" s="27">
        <f>AVERAGE(BB28:BB29)</f>
        <v>2.3560619787589756</v>
      </c>
      <c r="BS17" s="16">
        <f>STDEV(BB28:BB29)/SQRT(BG17)</f>
        <v>7.4199233660935837E-2</v>
      </c>
      <c r="BT17" s="39">
        <f>AVERAGE(BC28:BC29)</f>
        <v>0.40377200776012301</v>
      </c>
      <c r="BU17" s="16">
        <f>STDEV(BC28:BC29)/SQRT(BG17)</f>
        <v>1.3182015228382804E-2</v>
      </c>
    </row>
    <row r="18" spans="2:73" ht="13.5" customHeight="1" x14ac:dyDescent="0.2">
      <c r="B18" s="12">
        <v>175</v>
      </c>
      <c r="C18" s="12">
        <v>9.01</v>
      </c>
      <c r="D18" s="12">
        <v>175.37541999999999</v>
      </c>
      <c r="E18" s="12">
        <v>1</v>
      </c>
      <c r="F18" s="12">
        <v>32</v>
      </c>
      <c r="G18" s="13">
        <v>102</v>
      </c>
      <c r="H18" s="13" t="s">
        <v>195</v>
      </c>
      <c r="I18" s="13">
        <v>121.1</v>
      </c>
      <c r="J18" s="13">
        <v>4</v>
      </c>
      <c r="K18" s="13" t="str">
        <f t="shared" si="0"/>
        <v>1</v>
      </c>
      <c r="L18" s="13" t="str">
        <f t="shared" si="1"/>
        <v>2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33.200000000000003</v>
      </c>
      <c r="Q18" s="12">
        <v>1.6</v>
      </c>
      <c r="R18" s="12">
        <v>3.48</v>
      </c>
      <c r="S18" s="12">
        <v>46.7</v>
      </c>
      <c r="T18" s="12">
        <v>87.83</v>
      </c>
      <c r="U18" s="12">
        <v>3</v>
      </c>
      <c r="V18" s="12">
        <v>1</v>
      </c>
      <c r="W18" s="12">
        <v>1</v>
      </c>
      <c r="X18" s="12">
        <v>1</v>
      </c>
      <c r="Y18" s="12">
        <v>6</v>
      </c>
      <c r="Z18" s="12">
        <v>2</v>
      </c>
      <c r="AA18" s="12">
        <v>135</v>
      </c>
      <c r="AB18" s="12">
        <v>0</v>
      </c>
      <c r="AC18" s="12">
        <v>9</v>
      </c>
      <c r="AD18" s="12">
        <v>121.1</v>
      </c>
      <c r="AE18" s="12">
        <v>4</v>
      </c>
      <c r="AF18" s="12">
        <v>3619.4</v>
      </c>
      <c r="AG18" s="12">
        <v>15</v>
      </c>
      <c r="AH18" s="12">
        <v>0</v>
      </c>
      <c r="AI18" s="12">
        <v>0</v>
      </c>
      <c r="AJ18" s="12">
        <v>3.2244000000000002</v>
      </c>
      <c r="AK18" s="12">
        <v>0.39360000000000001</v>
      </c>
      <c r="AL18" s="14">
        <v>0.11210000000000001</v>
      </c>
      <c r="AM18" s="14">
        <v>1.37E-2</v>
      </c>
      <c r="AN18" s="14">
        <v>2.9325000000000001</v>
      </c>
      <c r="AO18" s="14">
        <v>0.24379999999999999</v>
      </c>
      <c r="AP18" s="14">
        <v>0.24979999999999999</v>
      </c>
      <c r="AQ18" s="14">
        <v>2.0799999999999999E-2</v>
      </c>
      <c r="AR18" s="14">
        <v>6.2382999999999997</v>
      </c>
      <c r="AS18" s="14">
        <v>0.31509999999999999</v>
      </c>
      <c r="AT18" s="14">
        <v>0.1143</v>
      </c>
      <c r="AU18" s="14">
        <v>5.7999999999999996E-3</v>
      </c>
      <c r="AV18" s="14">
        <v>31.932200000000002</v>
      </c>
      <c r="AW18" s="14">
        <v>2.6686000000000001</v>
      </c>
      <c r="AX18" s="14">
        <v>0.41610000000000003</v>
      </c>
      <c r="AY18" s="14">
        <v>3.4799999999999998E-2</v>
      </c>
      <c r="AZ18" s="14"/>
      <c r="BA18" s="14">
        <v>0.2497371977774441</v>
      </c>
      <c r="BB18" s="14">
        <v>3.6404199475065617</v>
      </c>
      <c r="BC18" s="14">
        <v>0.56900452488687792</v>
      </c>
      <c r="BD18" s="15"/>
      <c r="BE18" s="8" t="s">
        <v>200</v>
      </c>
      <c r="BF18" s="15">
        <v>9</v>
      </c>
      <c r="BG18" s="2">
        <f>COUNT(Y30:Y33)</f>
        <v>4</v>
      </c>
      <c r="BH18" s="27">
        <f>AVERAGE(AL30:AL33)</f>
        <v>0.148725</v>
      </c>
      <c r="BI18" s="16">
        <f>STDEV(AL30:AL33)/SQRT(BG18)</f>
        <v>1.0401071659529472E-2</v>
      </c>
      <c r="BJ18" s="27">
        <f>AVERAGE(AP30:AP33)</f>
        <v>0.28942500000000004</v>
      </c>
      <c r="BK18" s="16">
        <f>STDEV(AP30:AP33)/SQRT(BG18)</f>
        <v>9.962711729243191E-3</v>
      </c>
      <c r="BL18" s="27">
        <f>AVERAGE(AT30:AT33)</f>
        <v>0.15082499999999999</v>
      </c>
      <c r="BM18" s="16">
        <f>STDEV(AT30:AT33)/SQRT(BG18)</f>
        <v>1.0026828594658761E-2</v>
      </c>
      <c r="BN18" s="27">
        <f>AVERAGE(AX30:AX33)</f>
        <v>0.46187499999999998</v>
      </c>
      <c r="BO18" s="16">
        <f>STDEV(AX30:AX33)/SQRT(BG18)</f>
        <v>1.197743538213975E-2</v>
      </c>
      <c r="BP18" s="16">
        <f>AVERAGE(BA30:BA33)</f>
        <v>0.22987354476401189</v>
      </c>
      <c r="BQ18" s="28">
        <f>STDEV(BA30:BA33)/SQRT(BG18)</f>
        <v>8.4441425879695185E-3</v>
      </c>
      <c r="BR18" s="27">
        <f>AVERAGE(BB30:BB33)</f>
        <v>3.10410159765192</v>
      </c>
      <c r="BS18" s="16">
        <f>STDEV(BB30:BB33)/SQRT(BG18)</f>
        <v>0.23178637549347725</v>
      </c>
      <c r="BT18" s="39">
        <f>AVERAGE(BC30:BC33)</f>
        <v>0.50830922873153916</v>
      </c>
      <c r="BU18" s="16">
        <f>STDEV(BC30:BC33)/SQRT(BG18)</f>
        <v>2.5857193710788186E-2</v>
      </c>
    </row>
    <row r="19" spans="2:73" ht="13.5" customHeight="1" x14ac:dyDescent="0.2">
      <c r="B19" s="12">
        <v>175</v>
      </c>
      <c r="C19" s="12">
        <v>9.0969999999999995</v>
      </c>
      <c r="D19" s="12">
        <v>175.37904</v>
      </c>
      <c r="E19" s="12">
        <v>1</v>
      </c>
      <c r="F19" s="12">
        <v>32</v>
      </c>
      <c r="G19" s="13">
        <v>207</v>
      </c>
      <c r="H19" s="13" t="s">
        <v>195</v>
      </c>
      <c r="I19" s="13">
        <v>121.2</v>
      </c>
      <c r="J19" s="13">
        <v>4</v>
      </c>
      <c r="K19" s="13" t="str">
        <f t="shared" si="0"/>
        <v>1</v>
      </c>
      <c r="L19" s="13" t="str">
        <f t="shared" si="1"/>
        <v>2</v>
      </c>
      <c r="M19" s="13" t="str">
        <f t="shared" si="2"/>
        <v>1</v>
      </c>
      <c r="N19" s="13" t="str">
        <f t="shared" si="3"/>
        <v>2</v>
      </c>
      <c r="O19" s="13">
        <f t="shared" si="4"/>
        <v>1</v>
      </c>
      <c r="P19" s="12">
        <v>33.200000000000003</v>
      </c>
      <c r="Q19" s="12">
        <v>1.6</v>
      </c>
      <c r="R19" s="12">
        <v>3.48</v>
      </c>
      <c r="S19" s="12">
        <v>45.61</v>
      </c>
      <c r="T19" s="12">
        <v>88.51</v>
      </c>
      <c r="U19" s="12">
        <v>3</v>
      </c>
      <c r="V19" s="12">
        <v>1</v>
      </c>
      <c r="W19" s="12">
        <v>1</v>
      </c>
      <c r="X19" s="12">
        <v>1</v>
      </c>
      <c r="Y19" s="12">
        <v>6</v>
      </c>
      <c r="Z19" s="12">
        <v>2</v>
      </c>
      <c r="AA19" s="12">
        <v>135</v>
      </c>
      <c r="AB19" s="12">
        <v>0</v>
      </c>
      <c r="AC19" s="12">
        <v>17</v>
      </c>
      <c r="AD19" s="12">
        <v>121.2</v>
      </c>
      <c r="AE19" s="12">
        <v>4</v>
      </c>
      <c r="AF19" s="12">
        <v>3619.4</v>
      </c>
      <c r="AG19" s="12">
        <v>15</v>
      </c>
      <c r="AH19" s="12">
        <v>0</v>
      </c>
      <c r="AI19" s="12">
        <v>0</v>
      </c>
      <c r="AJ19" s="12">
        <v>2.7570000000000001</v>
      </c>
      <c r="AK19" s="12">
        <v>0.45879999999999999</v>
      </c>
      <c r="AL19" s="14">
        <v>9.8799999999999999E-2</v>
      </c>
      <c r="AM19" s="14">
        <v>1.6400000000000001E-2</v>
      </c>
      <c r="AN19" s="14">
        <v>2.9091999999999998</v>
      </c>
      <c r="AO19" s="14">
        <v>0.2868</v>
      </c>
      <c r="AP19" s="14">
        <v>0.25609999999999999</v>
      </c>
      <c r="AQ19" s="14">
        <v>2.52E-2</v>
      </c>
      <c r="AR19" s="14">
        <v>5.4931999999999999</v>
      </c>
      <c r="AS19" s="14">
        <v>0.52749999999999997</v>
      </c>
      <c r="AT19" s="14">
        <v>0.10390000000000001</v>
      </c>
      <c r="AU19" s="14">
        <v>0.01</v>
      </c>
      <c r="AV19" s="14">
        <v>32.539499999999997</v>
      </c>
      <c r="AW19" s="14">
        <v>2.1985999999999999</v>
      </c>
      <c r="AX19" s="14">
        <v>0.43959999999999999</v>
      </c>
      <c r="AY19" s="14">
        <v>2.9700000000000001E-2</v>
      </c>
      <c r="AZ19" s="14"/>
      <c r="BA19" s="14">
        <v>0.26376311628575533</v>
      </c>
      <c r="BB19" s="14">
        <v>4.2309913378248316</v>
      </c>
      <c r="BC19" s="14">
        <v>0.61766329346826132</v>
      </c>
      <c r="BD19" s="15"/>
      <c r="BE19" s="8" t="s">
        <v>201</v>
      </c>
      <c r="BF19" s="15">
        <v>10</v>
      </c>
      <c r="BG19" s="2">
        <f>COUNT(Y34:Y37)</f>
        <v>4</v>
      </c>
      <c r="BH19" s="27">
        <f>AVERAGE(AL34:AL37)</f>
        <v>0.12582499999999999</v>
      </c>
      <c r="BI19" s="16">
        <f>STDEV(AL34:AL37)/SQRT(BG19)</f>
        <v>1.3563392827755231E-2</v>
      </c>
      <c r="BJ19" s="27">
        <f>AVERAGE(AP34:AP37)</f>
        <v>0.25314999999999999</v>
      </c>
      <c r="BK19" s="16">
        <f>STDEV(AP34:AP37)/SQRT(BG19)</f>
        <v>1.7579035809736715E-2</v>
      </c>
      <c r="BL19" s="27">
        <f>AVERAGE(AT34:AT37)</f>
        <v>0.1268</v>
      </c>
      <c r="BM19" s="16">
        <f>STDEV(AT34:AT37)/SQRT(BG19)</f>
        <v>1.3336478795644169E-2</v>
      </c>
      <c r="BN19" s="27">
        <f>AVERAGE(AX34:AX37)</f>
        <v>0.41404999999999997</v>
      </c>
      <c r="BO19" s="16">
        <f>STDEV(AX34:AX37)/SQRT(BG19)</f>
        <v>2.3187586477826157E-2</v>
      </c>
      <c r="BP19" s="16">
        <f>AVERAGE(BA34:BA37)</f>
        <v>0.24231962159106696</v>
      </c>
      <c r="BQ19" s="28">
        <f>STDEV(BA34:BA37)/SQRT(BG19)</f>
        <v>1.1593914119979143E-2</v>
      </c>
      <c r="BR19" s="27">
        <f>AVERAGE(BB34:BB37)</f>
        <v>3.3306695882416135</v>
      </c>
      <c r="BS19" s="16">
        <f>STDEV(BB34:BB37)/SQRT(BG19)</f>
        <v>0.23607419858119011</v>
      </c>
      <c r="BT19" s="39">
        <f>AVERAGE(BC34:BC37)</f>
        <v>0.53373392551661358</v>
      </c>
      <c r="BU19" s="16">
        <f>STDEV(BC34:BC37)/SQRT(BG19)</f>
        <v>2.7240647284834611E-2</v>
      </c>
    </row>
    <row r="20" spans="2:73" ht="13.5" customHeight="1" x14ac:dyDescent="0.2">
      <c r="B20" s="12">
        <v>175</v>
      </c>
      <c r="C20" s="12">
        <v>9.3390000000000004</v>
      </c>
      <c r="D20" s="12">
        <v>175.38912999999999</v>
      </c>
      <c r="E20" s="12">
        <v>1</v>
      </c>
      <c r="F20" s="12">
        <v>32</v>
      </c>
      <c r="G20" s="13">
        <v>302</v>
      </c>
      <c r="H20" s="13" t="s">
        <v>195</v>
      </c>
      <c r="I20" s="13">
        <v>121.3</v>
      </c>
      <c r="J20" s="13">
        <v>4</v>
      </c>
      <c r="K20" s="13" t="str">
        <f t="shared" si="0"/>
        <v>1</v>
      </c>
      <c r="L20" s="13" t="str">
        <f t="shared" si="1"/>
        <v>2</v>
      </c>
      <c r="M20" s="13" t="str">
        <f t="shared" si="2"/>
        <v>1</v>
      </c>
      <c r="N20" s="13" t="str">
        <f t="shared" si="3"/>
        <v>3</v>
      </c>
      <c r="O20" s="13">
        <f t="shared" si="4"/>
        <v>2</v>
      </c>
      <c r="P20" s="12">
        <v>33.200000000000003</v>
      </c>
      <c r="Q20" s="12">
        <v>1.6</v>
      </c>
      <c r="R20" s="12">
        <v>3.48</v>
      </c>
      <c r="S20" s="12">
        <v>42.57</v>
      </c>
      <c r="T20" s="12">
        <v>90.47</v>
      </c>
      <c r="U20" s="12">
        <v>3</v>
      </c>
      <c r="V20" s="12">
        <v>1</v>
      </c>
      <c r="W20" s="12">
        <v>1</v>
      </c>
      <c r="X20" s="12">
        <v>1</v>
      </c>
      <c r="Y20" s="12">
        <v>6</v>
      </c>
      <c r="Z20" s="12">
        <v>2</v>
      </c>
      <c r="AA20" s="12">
        <v>135</v>
      </c>
      <c r="AB20" s="12">
        <v>0</v>
      </c>
      <c r="AC20" s="12">
        <v>29</v>
      </c>
      <c r="AD20" s="12">
        <v>121.3</v>
      </c>
      <c r="AE20" s="12">
        <v>4</v>
      </c>
      <c r="AF20" s="12">
        <v>3619.4</v>
      </c>
      <c r="AG20" s="12">
        <v>15</v>
      </c>
      <c r="AH20" s="12">
        <v>0</v>
      </c>
      <c r="AI20" s="12">
        <v>0</v>
      </c>
      <c r="AJ20" s="12">
        <v>3.6171000000000002</v>
      </c>
      <c r="AK20" s="12">
        <v>0.16889999999999999</v>
      </c>
      <c r="AL20" s="14">
        <v>0.12379999999999999</v>
      </c>
      <c r="AM20" s="14">
        <v>5.7999999999999996E-3</v>
      </c>
      <c r="AN20" s="14">
        <v>3.6770999999999998</v>
      </c>
      <c r="AO20" s="14">
        <v>0.20960000000000001</v>
      </c>
      <c r="AP20" s="14">
        <v>0.30869999999999997</v>
      </c>
      <c r="AQ20" s="14">
        <v>1.7600000000000001E-2</v>
      </c>
      <c r="AR20" s="14">
        <v>6.8914</v>
      </c>
      <c r="AS20" s="14">
        <v>0.48720000000000002</v>
      </c>
      <c r="AT20" s="14">
        <v>0.1244</v>
      </c>
      <c r="AU20" s="14">
        <v>8.8000000000000005E-3</v>
      </c>
      <c r="AV20" s="14">
        <v>40.156500000000001</v>
      </c>
      <c r="AW20" s="14">
        <v>3.5255999999999998</v>
      </c>
      <c r="AX20" s="14">
        <v>0.52170000000000005</v>
      </c>
      <c r="AY20" s="14">
        <v>4.58E-2</v>
      </c>
      <c r="AZ20" s="14"/>
      <c r="BA20" s="14">
        <v>0.25650289017341049</v>
      </c>
      <c r="BB20" s="14">
        <v>4.1937299035369779</v>
      </c>
      <c r="BC20" s="14">
        <v>0.61492029097662904</v>
      </c>
      <c r="BD20" s="15"/>
      <c r="BE20" s="8" t="s">
        <v>202</v>
      </c>
      <c r="BF20" s="15">
        <v>11</v>
      </c>
      <c r="BG20" s="2">
        <f>COUNT(Y38:Y39)</f>
        <v>2</v>
      </c>
      <c r="BH20" s="27">
        <f>AVERAGE(AL38:AL39)</f>
        <v>7.5149999999999995E-2</v>
      </c>
      <c r="BI20" s="16">
        <f>STDEV(AL38:AL39)/SQRT(BG20)</f>
        <v>6.6499999999999962E-3</v>
      </c>
      <c r="BJ20" s="27">
        <f>AVERAGE(AP38:AP39)</f>
        <v>0.25375000000000003</v>
      </c>
      <c r="BK20" s="16">
        <f>STDEV(AP38:AP39)/SQRT(BG20)</f>
        <v>1.7350000000000001E-2</v>
      </c>
      <c r="BL20" s="27">
        <f>AVERAGE(AT38:AT39)</f>
        <v>7.6300000000000007E-2</v>
      </c>
      <c r="BM20" s="16">
        <f>STDEV(AT38:AT39)/SQRT(BG20)</f>
        <v>7.8999999999999262E-3</v>
      </c>
      <c r="BN20" s="27">
        <f>AVERAGE(AX38:AX39)</f>
        <v>0.50750000000000006</v>
      </c>
      <c r="BO20" s="16">
        <f>STDEV(AX38:AX39)/SQRT(BG20)</f>
        <v>3.4400000000000007E-2</v>
      </c>
      <c r="BP20" s="16">
        <f>AVERAGE(BA38:BA39)</f>
        <v>0.33335127643031193</v>
      </c>
      <c r="BQ20" s="28">
        <f>STDEV(BA38:BA39)/SQRT(BG20)</f>
        <v>2.6394555700312567E-4</v>
      </c>
      <c r="BR20" s="27">
        <f>AVERAGE(BB38:BB39)</f>
        <v>6.6762668250197947</v>
      </c>
      <c r="BS20" s="16">
        <f>STDEV(BB38:BB39)/SQRT(BG20)</f>
        <v>0.24039984164687223</v>
      </c>
      <c r="BT20" s="39">
        <f>AVERAGE(BC38:BC39)</f>
        <v>0.73920090115081671</v>
      </c>
      <c r="BU20" s="16">
        <f>STDEV(BC38:BC39)/SQRT(BG20)</f>
        <v>8.1675199018149125E-3</v>
      </c>
    </row>
    <row r="21" spans="2:73" ht="13.5" customHeight="1" x14ac:dyDescent="0.2">
      <c r="B21" s="12">
        <v>175</v>
      </c>
      <c r="C21" s="12">
        <v>9.2729999999999997</v>
      </c>
      <c r="D21" s="12">
        <v>175.38638</v>
      </c>
      <c r="E21" s="12">
        <v>1</v>
      </c>
      <c r="F21" s="12">
        <v>32</v>
      </c>
      <c r="G21" s="13">
        <v>306</v>
      </c>
      <c r="H21" s="13" t="s">
        <v>195</v>
      </c>
      <c r="I21" s="13">
        <v>121.4</v>
      </c>
      <c r="J21" s="13">
        <v>4</v>
      </c>
      <c r="K21" s="13" t="str">
        <f t="shared" si="0"/>
        <v>1</v>
      </c>
      <c r="L21" s="13" t="str">
        <f t="shared" si="1"/>
        <v>2</v>
      </c>
      <c r="M21" s="13" t="str">
        <f t="shared" si="2"/>
        <v>1</v>
      </c>
      <c r="N21" s="13" t="str">
        <f t="shared" si="3"/>
        <v>4</v>
      </c>
      <c r="O21" s="13">
        <f t="shared" si="4"/>
        <v>2</v>
      </c>
      <c r="P21" s="12">
        <v>33.200000000000003</v>
      </c>
      <c r="Q21" s="12">
        <v>1.6</v>
      </c>
      <c r="R21" s="12">
        <v>3.48</v>
      </c>
      <c r="S21" s="12">
        <v>43.4</v>
      </c>
      <c r="T21" s="12">
        <v>89.92</v>
      </c>
      <c r="U21" s="12">
        <v>3</v>
      </c>
      <c r="V21" s="12">
        <v>1</v>
      </c>
      <c r="W21" s="12">
        <v>1</v>
      </c>
      <c r="X21" s="12">
        <v>1</v>
      </c>
      <c r="Y21" s="12">
        <v>6</v>
      </c>
      <c r="Z21" s="12">
        <v>2</v>
      </c>
      <c r="AA21" s="12">
        <v>135</v>
      </c>
      <c r="AB21" s="12">
        <v>0</v>
      </c>
      <c r="AC21" s="12">
        <v>25</v>
      </c>
      <c r="AD21" s="12">
        <v>121.4</v>
      </c>
      <c r="AE21" s="12">
        <v>4</v>
      </c>
      <c r="AF21" s="12">
        <v>3619.4</v>
      </c>
      <c r="AG21" s="12">
        <v>15</v>
      </c>
      <c r="AH21" s="12">
        <v>0</v>
      </c>
      <c r="AI21" s="12">
        <v>0</v>
      </c>
      <c r="AJ21" s="12">
        <v>3.3687</v>
      </c>
      <c r="AK21" s="12">
        <v>0.18229999999999999</v>
      </c>
      <c r="AL21" s="14">
        <v>0.1178</v>
      </c>
      <c r="AM21" s="14">
        <v>6.4000000000000003E-3</v>
      </c>
      <c r="AN21" s="14">
        <v>3.1764000000000001</v>
      </c>
      <c r="AO21" s="14">
        <v>3.5000000000000003E-2</v>
      </c>
      <c r="AP21" s="14">
        <v>0.27250000000000002</v>
      </c>
      <c r="AQ21" s="14">
        <v>3.0000000000000001E-3</v>
      </c>
      <c r="AR21" s="14">
        <v>6.6040000000000001</v>
      </c>
      <c r="AS21" s="14">
        <v>0.1515</v>
      </c>
      <c r="AT21" s="14">
        <v>0.12180000000000001</v>
      </c>
      <c r="AU21" s="14">
        <v>2.8E-3</v>
      </c>
      <c r="AV21" s="14">
        <v>34.921100000000003</v>
      </c>
      <c r="AW21" s="14">
        <v>1.0358000000000001</v>
      </c>
      <c r="AX21" s="14">
        <v>0.46279999999999999</v>
      </c>
      <c r="AY21" s="14">
        <v>1.37E-2</v>
      </c>
      <c r="AZ21" s="14"/>
      <c r="BA21" s="14">
        <v>0.25880592955256354</v>
      </c>
      <c r="BB21" s="14">
        <v>3.7996715927750406</v>
      </c>
      <c r="BC21" s="14">
        <v>0.58330482381115289</v>
      </c>
      <c r="BD21" s="15"/>
      <c r="BE21" s="8" t="s">
        <v>203</v>
      </c>
      <c r="BF21" s="15">
        <v>12</v>
      </c>
      <c r="BG21" s="2">
        <f>COUNT(Y40:Y41)</f>
        <v>2</v>
      </c>
      <c r="BH21" s="27">
        <f>AVERAGE(AL40:AL41)</f>
        <v>6.7900000000000002E-2</v>
      </c>
      <c r="BI21" s="16">
        <f>STDEV(AL40:AL41)/SQRT(BG21)</f>
        <v>2.0000000000000018E-3</v>
      </c>
      <c r="BJ21" s="27">
        <f>AVERAGE(AP40:AP41)</f>
        <v>0.2412</v>
      </c>
      <c r="BK21" s="16">
        <f>STDEV(AP40:AP41)/SQRT(BG21)</f>
        <v>1.5999999999999901E-3</v>
      </c>
      <c r="BL21" s="27">
        <f>AVERAGE(AT40:AT41)</f>
        <v>7.0699999999999999E-2</v>
      </c>
      <c r="BM21" s="16">
        <f>STDEV(AT40:AT41)/SQRT(BG21)</f>
        <v>2.9999999999999472E-4</v>
      </c>
      <c r="BN21" s="27">
        <f>AVERAGE(AX40:AX41)</f>
        <v>0.46055000000000001</v>
      </c>
      <c r="BO21" s="16">
        <f>STDEV(AX40:AX41)/SQRT(BG21)</f>
        <v>1.0349999999999996E-2</v>
      </c>
      <c r="BP21" s="16">
        <f>AVERAGE(BA40:BA41)</f>
        <v>0.31245397973221195</v>
      </c>
      <c r="BQ21" s="28">
        <f>STDEV(BA40:BA41)/SQRT(BG21)</f>
        <v>7.1480939682224132E-3</v>
      </c>
      <c r="BR21" s="27">
        <f>AVERAGE(BB40:BB41)</f>
        <v>6.5136403649167729</v>
      </c>
      <c r="BS21" s="16">
        <f>STDEV(BB40:BB41)/SQRT(BG21)</f>
        <v>0.11875400128041003</v>
      </c>
      <c r="BT21" s="39">
        <f>AVERAGE(BC40:BC41)</f>
        <v>0.73375093411104497</v>
      </c>
      <c r="BU21" s="16">
        <f>STDEV(BC40:BC41)/SQRT(BG21)</f>
        <v>4.2080989208798103E-3</v>
      </c>
    </row>
    <row r="22" spans="2:73" ht="13.5" customHeight="1" x14ac:dyDescent="0.2">
      <c r="B22" s="12">
        <v>175</v>
      </c>
      <c r="C22" s="12">
        <v>9.0009999999999994</v>
      </c>
      <c r="D22" s="12">
        <v>175.37504000000001</v>
      </c>
      <c r="E22" s="12">
        <v>1</v>
      </c>
      <c r="F22" s="12">
        <v>32</v>
      </c>
      <c r="G22" s="13">
        <v>103</v>
      </c>
      <c r="H22" s="13" t="s">
        <v>196</v>
      </c>
      <c r="I22" s="13">
        <v>132.1</v>
      </c>
      <c r="J22" s="13">
        <v>5</v>
      </c>
      <c r="K22" s="13" t="str">
        <f t="shared" si="0"/>
        <v>1</v>
      </c>
      <c r="L22" s="13" t="str">
        <f t="shared" si="1"/>
        <v>3</v>
      </c>
      <c r="M22" s="13" t="str">
        <f t="shared" si="2"/>
        <v>2</v>
      </c>
      <c r="N22" s="13" t="str">
        <f t="shared" si="3"/>
        <v>1</v>
      </c>
      <c r="O22" s="13">
        <f t="shared" si="4"/>
        <v>1</v>
      </c>
      <c r="P22" s="12">
        <v>33.200000000000003</v>
      </c>
      <c r="Q22" s="12">
        <v>1.6</v>
      </c>
      <c r="R22" s="12">
        <v>3.48</v>
      </c>
      <c r="S22" s="12">
        <v>46.81</v>
      </c>
      <c r="T22" s="12">
        <v>87.76</v>
      </c>
      <c r="U22" s="12">
        <v>3</v>
      </c>
      <c r="V22" s="12">
        <v>1</v>
      </c>
      <c r="W22" s="12">
        <v>1</v>
      </c>
      <c r="X22" s="12">
        <v>1</v>
      </c>
      <c r="Y22" s="12">
        <v>6</v>
      </c>
      <c r="Z22" s="12">
        <v>2</v>
      </c>
      <c r="AA22" s="12">
        <v>135</v>
      </c>
      <c r="AB22" s="12">
        <v>0</v>
      </c>
      <c r="AC22" s="12">
        <v>8</v>
      </c>
      <c r="AD22" s="12">
        <v>132.1</v>
      </c>
      <c r="AE22" s="12">
        <v>5</v>
      </c>
      <c r="AF22" s="12">
        <v>3619.4</v>
      </c>
      <c r="AG22" s="12">
        <v>15</v>
      </c>
      <c r="AH22" s="12">
        <v>0</v>
      </c>
      <c r="AI22" s="12">
        <v>0</v>
      </c>
      <c r="AJ22" s="12">
        <v>1.6837</v>
      </c>
      <c r="AK22" s="12">
        <v>4.3799999999999999E-2</v>
      </c>
      <c r="AL22" s="14">
        <v>5.8299999999999998E-2</v>
      </c>
      <c r="AM22" s="14">
        <v>1.5E-3</v>
      </c>
      <c r="AN22" s="14">
        <v>2.4289000000000001</v>
      </c>
      <c r="AO22" s="14">
        <v>7.1099999999999997E-2</v>
      </c>
      <c r="AP22" s="14">
        <v>0.20630000000000001</v>
      </c>
      <c r="AQ22" s="14">
        <v>6.0000000000000001E-3</v>
      </c>
      <c r="AR22" s="14">
        <v>3.3449</v>
      </c>
      <c r="AS22" s="14">
        <v>4.8300000000000003E-2</v>
      </c>
      <c r="AT22" s="14">
        <v>6.1100000000000002E-2</v>
      </c>
      <c r="AU22" s="14">
        <v>8.9999999999999998E-4</v>
      </c>
      <c r="AV22" s="14">
        <v>31.293600000000001</v>
      </c>
      <c r="AW22" s="14">
        <v>0.37019999999999997</v>
      </c>
      <c r="AX22" s="14">
        <v>0.40629999999999999</v>
      </c>
      <c r="AY22" s="14">
        <v>4.7999999999999996E-3</v>
      </c>
      <c r="AZ22" s="14"/>
      <c r="BA22" s="14">
        <v>0.32647730982696699</v>
      </c>
      <c r="BB22" s="14">
        <v>6.6497545008183305</v>
      </c>
      <c r="BC22" s="14">
        <v>0.73855370132648701</v>
      </c>
      <c r="BD22" s="15"/>
      <c r="BE22" s="8" t="e">
        <v>#N/A</v>
      </c>
      <c r="BF22" s="15">
        <v>21</v>
      </c>
      <c r="BG22" s="2">
        <f>COUNT(Y42:Y43)</f>
        <v>0</v>
      </c>
      <c r="BH22" s="27"/>
      <c r="BI22" s="16"/>
      <c r="BJ22" s="27"/>
      <c r="BK22" s="16"/>
      <c r="BL22" s="27"/>
      <c r="BM22" s="16"/>
      <c r="BN22" s="27"/>
      <c r="BO22" s="16"/>
      <c r="BP22" s="16"/>
      <c r="BQ22" s="28"/>
      <c r="BR22" s="27"/>
      <c r="BS22" s="16"/>
      <c r="BT22" s="39"/>
      <c r="BU22" s="16"/>
    </row>
    <row r="23" spans="2:73" ht="13.5" customHeight="1" x14ac:dyDescent="0.2">
      <c r="B23" s="12">
        <v>175</v>
      </c>
      <c r="C23" s="12">
        <v>9.2569999999999997</v>
      </c>
      <c r="D23" s="12">
        <v>175.38570999999999</v>
      </c>
      <c r="E23" s="12">
        <v>1</v>
      </c>
      <c r="F23" s="12">
        <v>32</v>
      </c>
      <c r="G23" s="13">
        <v>308</v>
      </c>
      <c r="H23" s="13" t="s">
        <v>196</v>
      </c>
      <c r="I23" s="13">
        <v>132.4</v>
      </c>
      <c r="J23" s="13">
        <v>5</v>
      </c>
      <c r="K23" s="13" t="str">
        <f t="shared" si="0"/>
        <v>1</v>
      </c>
      <c r="L23" s="13" t="str">
        <f t="shared" si="1"/>
        <v>3</v>
      </c>
      <c r="M23" s="13" t="str">
        <f t="shared" si="2"/>
        <v>2</v>
      </c>
      <c r="N23" s="13" t="str">
        <f t="shared" si="3"/>
        <v>4</v>
      </c>
      <c r="O23" s="13">
        <f t="shared" si="4"/>
        <v>2</v>
      </c>
      <c r="P23" s="12">
        <v>33.200000000000003</v>
      </c>
      <c r="Q23" s="12">
        <v>1.6</v>
      </c>
      <c r="R23" s="12">
        <v>3.48</v>
      </c>
      <c r="S23" s="12">
        <v>43.6</v>
      </c>
      <c r="T23" s="12">
        <v>89.79</v>
      </c>
      <c r="U23" s="12">
        <v>3</v>
      </c>
      <c r="V23" s="12">
        <v>1</v>
      </c>
      <c r="W23" s="12">
        <v>1</v>
      </c>
      <c r="X23" s="12">
        <v>1</v>
      </c>
      <c r="Y23" s="12">
        <v>6</v>
      </c>
      <c r="Z23" s="12">
        <v>2</v>
      </c>
      <c r="AA23" s="12">
        <v>135</v>
      </c>
      <c r="AB23" s="12">
        <v>0</v>
      </c>
      <c r="AC23" s="12">
        <v>23</v>
      </c>
      <c r="AD23" s="12">
        <v>132.4</v>
      </c>
      <c r="AE23" s="12">
        <v>5</v>
      </c>
      <c r="AF23" s="12">
        <v>3619.4</v>
      </c>
      <c r="AG23" s="12">
        <v>15</v>
      </c>
      <c r="AH23" s="12">
        <v>0</v>
      </c>
      <c r="AI23" s="12">
        <v>0</v>
      </c>
      <c r="AJ23" s="12">
        <v>2.8003999999999998</v>
      </c>
      <c r="AK23" s="12">
        <v>4.4999999999999997E-3</v>
      </c>
      <c r="AL23" s="14">
        <v>9.8400000000000001E-2</v>
      </c>
      <c r="AM23" s="14">
        <v>2.0000000000000001E-4</v>
      </c>
      <c r="AN23" s="14">
        <v>2.8298000000000001</v>
      </c>
      <c r="AO23" s="14">
        <v>0.15290000000000001</v>
      </c>
      <c r="AP23" s="14">
        <v>0.24410000000000001</v>
      </c>
      <c r="AQ23" s="14">
        <v>1.32E-2</v>
      </c>
      <c r="AR23" s="14">
        <v>5.6885000000000003</v>
      </c>
      <c r="AS23" s="14">
        <v>0.249</v>
      </c>
      <c r="AT23" s="14">
        <v>0.10539999999999999</v>
      </c>
      <c r="AU23" s="14">
        <v>4.5999999999999999E-3</v>
      </c>
      <c r="AV23" s="14">
        <v>32.793300000000002</v>
      </c>
      <c r="AW23" s="14">
        <v>0.443</v>
      </c>
      <c r="AX23" s="14">
        <v>0.43669999999999998</v>
      </c>
      <c r="AY23" s="14">
        <v>5.8999999999999999E-3</v>
      </c>
      <c r="AZ23" s="14"/>
      <c r="BA23" s="14">
        <v>0.28290246768507632</v>
      </c>
      <c r="BB23" s="14">
        <v>4.1432637571157498</v>
      </c>
      <c r="BC23" s="14">
        <v>0.61114185574617219</v>
      </c>
      <c r="BD23" s="15"/>
      <c r="BE23" s="8" t="e">
        <v>#N/A</v>
      </c>
      <c r="BF23" s="15">
        <v>22</v>
      </c>
      <c r="BG23" s="2">
        <f>COUNT(Y44:Y45)</f>
        <v>0</v>
      </c>
      <c r="BH23" s="27"/>
      <c r="BI23" s="16"/>
      <c r="BJ23" s="27"/>
      <c r="BK23" s="16"/>
      <c r="BL23" s="27"/>
      <c r="BM23" s="16"/>
      <c r="BN23" s="27"/>
      <c r="BO23" s="16"/>
      <c r="BP23" s="16"/>
      <c r="BQ23" s="28"/>
      <c r="BR23" s="27"/>
      <c r="BS23" s="16"/>
      <c r="BT23" s="39"/>
      <c r="BU23" s="16"/>
    </row>
    <row r="24" spans="2:73" ht="13.5" customHeight="1" x14ac:dyDescent="0.2">
      <c r="B24" s="12">
        <v>175</v>
      </c>
      <c r="C24" s="12">
        <v>9.3819999999999997</v>
      </c>
      <c r="D24" s="12">
        <v>175.39091999999999</v>
      </c>
      <c r="E24" s="12">
        <v>1</v>
      </c>
      <c r="F24" s="12">
        <v>32</v>
      </c>
      <c r="G24" s="13">
        <v>403</v>
      </c>
      <c r="H24" s="13" t="s">
        <v>197</v>
      </c>
      <c r="I24" s="13">
        <v>131.30000000000001</v>
      </c>
      <c r="J24" s="13">
        <v>6</v>
      </c>
      <c r="K24" s="13" t="str">
        <f t="shared" si="0"/>
        <v>1</v>
      </c>
      <c r="L24" s="13" t="str">
        <f t="shared" si="1"/>
        <v>3</v>
      </c>
      <c r="M24" s="13" t="str">
        <f t="shared" si="2"/>
        <v>1</v>
      </c>
      <c r="N24" s="13" t="str">
        <f t="shared" si="3"/>
        <v>3</v>
      </c>
      <c r="O24" s="13">
        <f t="shared" si="4"/>
        <v>2</v>
      </c>
      <c r="P24" s="12">
        <v>33.200000000000003</v>
      </c>
      <c r="Q24" s="12">
        <v>1.6</v>
      </c>
      <c r="R24" s="12">
        <v>3.48</v>
      </c>
      <c r="S24" s="12">
        <v>42.03</v>
      </c>
      <c r="T24" s="12">
        <v>90.82</v>
      </c>
      <c r="U24" s="12">
        <v>3</v>
      </c>
      <c r="V24" s="12">
        <v>1</v>
      </c>
      <c r="W24" s="12">
        <v>1</v>
      </c>
      <c r="X24" s="12">
        <v>1</v>
      </c>
      <c r="Y24" s="12">
        <v>6</v>
      </c>
      <c r="Z24" s="12">
        <v>2</v>
      </c>
      <c r="AA24" s="12">
        <v>135</v>
      </c>
      <c r="AB24" s="12">
        <v>0</v>
      </c>
      <c r="AC24" s="12">
        <v>33</v>
      </c>
      <c r="AD24" s="12">
        <v>131.30000000000001</v>
      </c>
      <c r="AE24" s="12">
        <v>6</v>
      </c>
      <c r="AF24" s="12">
        <v>3619.4</v>
      </c>
      <c r="AG24" s="12">
        <v>15</v>
      </c>
      <c r="AH24" s="12">
        <v>0</v>
      </c>
      <c r="AI24" s="12">
        <v>0</v>
      </c>
      <c r="AJ24" s="12">
        <v>3.1846999999999999</v>
      </c>
      <c r="AK24" s="12">
        <v>0.2596</v>
      </c>
      <c r="AL24" s="14">
        <v>0.1076</v>
      </c>
      <c r="AM24" s="14">
        <v>8.8000000000000005E-3</v>
      </c>
      <c r="AN24" s="14">
        <v>3.2816999999999998</v>
      </c>
      <c r="AO24" s="14">
        <v>3.3500000000000002E-2</v>
      </c>
      <c r="AP24" s="14">
        <v>0.2717</v>
      </c>
      <c r="AQ24" s="14">
        <v>2.8E-3</v>
      </c>
      <c r="AR24" s="14">
        <v>6.0564</v>
      </c>
      <c r="AS24" s="14">
        <v>0.51400000000000001</v>
      </c>
      <c r="AT24" s="14">
        <v>0.10780000000000001</v>
      </c>
      <c r="AU24" s="14">
        <v>9.1999999999999998E-3</v>
      </c>
      <c r="AV24" s="14">
        <v>36.9054</v>
      </c>
      <c r="AW24" s="14">
        <v>0.77790000000000004</v>
      </c>
      <c r="AX24" s="14">
        <v>0.47349999999999998</v>
      </c>
      <c r="AY24" s="14">
        <v>0.01</v>
      </c>
      <c r="AZ24" s="14"/>
      <c r="BA24" s="14">
        <v>0.2707997852925389</v>
      </c>
      <c r="BB24" s="14">
        <v>4.3923933209647492</v>
      </c>
      <c r="BC24" s="14">
        <v>0.62910717357646662</v>
      </c>
      <c r="BD24" s="15"/>
      <c r="BE24" s="42" t="s">
        <v>204</v>
      </c>
      <c r="BF24" s="18">
        <v>30</v>
      </c>
      <c r="BG24" s="19">
        <f>COUNT(Y46)</f>
        <v>1</v>
      </c>
      <c r="BH24" s="20">
        <f>AVERAGE(AL46)</f>
        <v>0.254</v>
      </c>
      <c r="BI24" s="21">
        <v>0</v>
      </c>
      <c r="BJ24" s="20">
        <f>AVERAGE(AP46)</f>
        <v>0.27589999999999998</v>
      </c>
      <c r="BK24" s="21">
        <v>0</v>
      </c>
      <c r="BL24" s="20">
        <f>AVERAGE(AT46)</f>
        <v>0.25219999999999998</v>
      </c>
      <c r="BM24" s="21">
        <v>0</v>
      </c>
      <c r="BN24" s="20">
        <f>AVERAGE(AX46)</f>
        <v>0.31659999999999999</v>
      </c>
      <c r="BO24" s="21">
        <v>0</v>
      </c>
      <c r="BP24" s="21">
        <f>AVERAGE(BA46)</f>
        <v>6.8691983122362896E-2</v>
      </c>
      <c r="BQ24" s="40">
        <v>0</v>
      </c>
      <c r="BR24" s="20">
        <f>AVERAGE(BB46)</f>
        <v>1.2553528945281522</v>
      </c>
      <c r="BS24" s="21">
        <v>0</v>
      </c>
      <c r="BT24" s="22">
        <f>AVERAGE(BC46)</f>
        <v>0.11322081575246135</v>
      </c>
      <c r="BU24" s="21">
        <v>0</v>
      </c>
    </row>
    <row r="25" spans="2:73" ht="13.5" customHeight="1" x14ac:dyDescent="0.2">
      <c r="B25" s="12">
        <v>175</v>
      </c>
      <c r="C25" s="12">
        <v>9.4</v>
      </c>
      <c r="D25" s="12">
        <v>175.39167</v>
      </c>
      <c r="E25" s="12">
        <v>1</v>
      </c>
      <c r="F25" s="12">
        <v>32</v>
      </c>
      <c r="G25" s="13">
        <v>405</v>
      </c>
      <c r="H25" s="13" t="s">
        <v>197</v>
      </c>
      <c r="I25" s="13">
        <v>131.4</v>
      </c>
      <c r="J25" s="13">
        <v>6</v>
      </c>
      <c r="K25" s="13" t="str">
        <f t="shared" si="0"/>
        <v>1</v>
      </c>
      <c r="L25" s="13" t="str">
        <f t="shared" si="1"/>
        <v>3</v>
      </c>
      <c r="M25" s="13" t="str">
        <f t="shared" si="2"/>
        <v>1</v>
      </c>
      <c r="N25" s="13" t="str">
        <f t="shared" si="3"/>
        <v>4</v>
      </c>
      <c r="O25" s="13">
        <f t="shared" si="4"/>
        <v>2</v>
      </c>
      <c r="P25" s="12">
        <v>33.200000000000003</v>
      </c>
      <c r="Q25" s="12">
        <v>1.6</v>
      </c>
      <c r="R25" s="12">
        <v>3.48</v>
      </c>
      <c r="S25" s="12">
        <v>41.8</v>
      </c>
      <c r="T25" s="12">
        <v>90.98</v>
      </c>
      <c r="U25" s="12">
        <v>3</v>
      </c>
      <c r="V25" s="12">
        <v>1</v>
      </c>
      <c r="W25" s="12">
        <v>1</v>
      </c>
      <c r="X25" s="12">
        <v>1</v>
      </c>
      <c r="Y25" s="12">
        <v>6</v>
      </c>
      <c r="Z25" s="12">
        <v>2</v>
      </c>
      <c r="AA25" s="12">
        <v>135</v>
      </c>
      <c r="AB25" s="12">
        <v>0</v>
      </c>
      <c r="AC25" s="12">
        <v>35</v>
      </c>
      <c r="AD25" s="12">
        <v>131.4</v>
      </c>
      <c r="AE25" s="12">
        <v>6</v>
      </c>
      <c r="AF25" s="12">
        <v>3619.4</v>
      </c>
      <c r="AG25" s="12">
        <v>15</v>
      </c>
      <c r="AH25" s="12">
        <v>0</v>
      </c>
      <c r="AI25" s="12">
        <v>0</v>
      </c>
      <c r="AJ25" s="12">
        <v>3.2599</v>
      </c>
      <c r="AK25" s="12">
        <v>0.52700000000000002</v>
      </c>
      <c r="AL25" s="14">
        <v>0.1095</v>
      </c>
      <c r="AM25" s="14">
        <v>1.77E-2</v>
      </c>
      <c r="AN25" s="14">
        <v>3.3862999999999999</v>
      </c>
      <c r="AO25" s="14">
        <v>0.2392</v>
      </c>
      <c r="AP25" s="14">
        <v>0.2787</v>
      </c>
      <c r="AQ25" s="14">
        <v>1.9699999999999999E-2</v>
      </c>
      <c r="AR25" s="14">
        <v>6.3545999999999996</v>
      </c>
      <c r="AS25" s="14">
        <v>0.7389</v>
      </c>
      <c r="AT25" s="14">
        <v>0.1125</v>
      </c>
      <c r="AU25" s="14">
        <v>1.3100000000000001E-2</v>
      </c>
      <c r="AV25" s="14">
        <v>37.666699999999999</v>
      </c>
      <c r="AW25" s="14">
        <v>1.5391999999999999</v>
      </c>
      <c r="AX25" s="14">
        <v>0.48070000000000002</v>
      </c>
      <c r="AY25" s="14">
        <v>1.9599999999999999E-2</v>
      </c>
      <c r="AZ25" s="14"/>
      <c r="BA25" s="14">
        <v>0.26599947326836976</v>
      </c>
      <c r="BB25" s="14">
        <v>4.2728888888888887</v>
      </c>
      <c r="BC25" s="14">
        <v>0.62070128118678358</v>
      </c>
      <c r="BD25" s="15"/>
      <c r="BE25" s="42" t="s">
        <v>182</v>
      </c>
      <c r="BF25" s="18">
        <v>31</v>
      </c>
      <c r="BG25" s="19">
        <f>COUNT(Y47:Y48)</f>
        <v>1</v>
      </c>
      <c r="BH25" s="20">
        <f>AVERAGE(AL47:AL48)</f>
        <v>0.26690000000000003</v>
      </c>
      <c r="BI25" s="21">
        <v>0</v>
      </c>
      <c r="BJ25" s="20">
        <f>AVERAGE(AP47:AP48)</f>
        <v>0.2888</v>
      </c>
      <c r="BK25" s="21">
        <v>0</v>
      </c>
      <c r="BL25" s="20">
        <f>AVERAGE(AT47:AT48)</f>
        <v>0.26300000000000001</v>
      </c>
      <c r="BM25" s="21">
        <v>0</v>
      </c>
      <c r="BN25" s="20">
        <f>AVERAGE(AX47:AX48)</f>
        <v>0.31859999999999999</v>
      </c>
      <c r="BO25" s="21">
        <v>0</v>
      </c>
      <c r="BP25" s="21">
        <f>AVERAGE(BA47:BA48)</f>
        <v>4.9061573921633184E-2</v>
      </c>
      <c r="BQ25" s="40">
        <v>0</v>
      </c>
      <c r="BR25" s="20">
        <f>AVERAGE(BB47:BB48)</f>
        <v>1.2114068441064638</v>
      </c>
      <c r="BS25" s="21">
        <v>0</v>
      </c>
      <c r="BT25" s="22">
        <f>AVERAGE(BC47:BC48)</f>
        <v>9.5598349381017855E-2</v>
      </c>
      <c r="BU25" s="21">
        <v>0</v>
      </c>
    </row>
    <row r="26" spans="2:73" ht="13.5" customHeight="1" x14ac:dyDescent="0.2">
      <c r="B26" s="12">
        <v>175</v>
      </c>
      <c r="C26" s="12">
        <v>9.3640000000000008</v>
      </c>
      <c r="D26" s="12">
        <v>175.39017000000001</v>
      </c>
      <c r="E26" s="12">
        <v>1</v>
      </c>
      <c r="F26" s="12">
        <v>32</v>
      </c>
      <c r="G26" s="13">
        <v>401</v>
      </c>
      <c r="H26" s="13" t="s">
        <v>198</v>
      </c>
      <c r="I26" s="13">
        <v>212.3</v>
      </c>
      <c r="J26" s="13">
        <v>7</v>
      </c>
      <c r="K26" s="13" t="str">
        <f t="shared" si="0"/>
        <v>2</v>
      </c>
      <c r="L26" s="13" t="str">
        <f t="shared" si="1"/>
        <v>1</v>
      </c>
      <c r="M26" s="13" t="str">
        <f t="shared" si="2"/>
        <v>2</v>
      </c>
      <c r="N26" s="13" t="str">
        <f t="shared" si="3"/>
        <v>3</v>
      </c>
      <c r="O26" s="13">
        <f t="shared" si="4"/>
        <v>2</v>
      </c>
      <c r="P26" s="12">
        <v>33.200000000000003</v>
      </c>
      <c r="Q26" s="12">
        <v>1.6</v>
      </c>
      <c r="R26" s="12">
        <v>3.48</v>
      </c>
      <c r="S26" s="12">
        <v>42.25</v>
      </c>
      <c r="T26" s="12">
        <v>90.67</v>
      </c>
      <c r="U26" s="12">
        <v>3</v>
      </c>
      <c r="V26" s="12">
        <v>1</v>
      </c>
      <c r="W26" s="12">
        <v>1</v>
      </c>
      <c r="X26" s="12">
        <v>1</v>
      </c>
      <c r="Y26" s="12">
        <v>6</v>
      </c>
      <c r="Z26" s="12">
        <v>2</v>
      </c>
      <c r="AA26" s="12">
        <v>135</v>
      </c>
      <c r="AB26" s="12">
        <v>0</v>
      </c>
      <c r="AC26" s="12">
        <v>31</v>
      </c>
      <c r="AD26" s="12">
        <v>212.3</v>
      </c>
      <c r="AE26" s="12">
        <v>7</v>
      </c>
      <c r="AF26" s="12">
        <v>3619.4</v>
      </c>
      <c r="AG26" s="12">
        <v>15</v>
      </c>
      <c r="AH26" s="12">
        <v>0</v>
      </c>
      <c r="AI26" s="12">
        <v>0</v>
      </c>
      <c r="AJ26" s="12">
        <v>6.1060999999999996</v>
      </c>
      <c r="AK26" s="12">
        <v>0.53459999999999996</v>
      </c>
      <c r="AL26" s="14">
        <v>0.2074</v>
      </c>
      <c r="AM26" s="14">
        <v>1.8200000000000001E-2</v>
      </c>
      <c r="AN26" s="14">
        <v>3.9089999999999998</v>
      </c>
      <c r="AO26" s="14">
        <v>2.8500000000000001E-2</v>
      </c>
      <c r="AP26" s="14">
        <v>0.32550000000000001</v>
      </c>
      <c r="AQ26" s="14">
        <v>2.3999999999999998E-3</v>
      </c>
      <c r="AR26" s="14">
        <v>11.7507</v>
      </c>
      <c r="AS26" s="14">
        <v>1.1403000000000001</v>
      </c>
      <c r="AT26" s="14">
        <v>0.2104</v>
      </c>
      <c r="AU26" s="14">
        <v>2.0400000000000001E-2</v>
      </c>
      <c r="AV26" s="14">
        <v>34.958599999999997</v>
      </c>
      <c r="AW26" s="14">
        <v>1.4684999999999999</v>
      </c>
      <c r="AX26" s="14">
        <v>0.45090000000000002</v>
      </c>
      <c r="AY26" s="14">
        <v>1.89E-2</v>
      </c>
      <c r="AZ26" s="14"/>
      <c r="BA26" s="14">
        <v>0.16151468315301393</v>
      </c>
      <c r="BB26" s="14">
        <v>2.1430608365019013</v>
      </c>
      <c r="BC26" s="14">
        <v>0.36367760471797977</v>
      </c>
      <c r="BD26" s="15"/>
      <c r="BE26" s="42" t="s">
        <v>176</v>
      </c>
      <c r="BF26" s="18">
        <v>32</v>
      </c>
      <c r="BG26" s="19">
        <f>COUNT(Y49:Y50)</f>
        <v>1</v>
      </c>
      <c r="BH26" s="20">
        <f>AVERAGE(AL49:AL50)</f>
        <v>0.32179999999999997</v>
      </c>
      <c r="BI26" s="21">
        <v>0</v>
      </c>
      <c r="BJ26" s="20">
        <f>AVERAGE(AP49:AP50)</f>
        <v>0.35339999999999999</v>
      </c>
      <c r="BK26" s="21">
        <v>0</v>
      </c>
      <c r="BL26" s="20">
        <f>AVERAGE(AT49:AT50)</f>
        <v>0.31669999999999998</v>
      </c>
      <c r="BM26" s="21">
        <v>0</v>
      </c>
      <c r="BN26" s="20">
        <f>AVERAGE(AX49:AX50)</f>
        <v>0.38800000000000001</v>
      </c>
      <c r="BO26" s="21">
        <v>0</v>
      </c>
      <c r="BP26" s="21">
        <f>AVERAGE(BA49:BA50)</f>
        <v>4.6668465066091201E-2</v>
      </c>
      <c r="BQ26" s="40">
        <v>0</v>
      </c>
      <c r="BR26" s="20">
        <f>AVERAGE(BB49:BB50)</f>
        <v>1.225134196400379</v>
      </c>
      <c r="BS26" s="21">
        <v>0</v>
      </c>
      <c r="BT26" s="22">
        <f>AVERAGE(BC49:BC50)</f>
        <v>0.10117780615864912</v>
      </c>
      <c r="BU26" s="21">
        <v>0</v>
      </c>
    </row>
    <row r="27" spans="2:73" ht="13.5" customHeight="1" x14ac:dyDescent="0.2">
      <c r="B27" s="12">
        <v>175</v>
      </c>
      <c r="C27" s="12">
        <v>9.4209999999999994</v>
      </c>
      <c r="D27" s="12">
        <v>175.39254</v>
      </c>
      <c r="E27" s="12">
        <v>1</v>
      </c>
      <c r="F27" s="12">
        <v>32</v>
      </c>
      <c r="G27" s="13">
        <v>407</v>
      </c>
      <c r="H27" s="13" t="s">
        <v>198</v>
      </c>
      <c r="I27" s="13">
        <v>212.4</v>
      </c>
      <c r="J27" s="13">
        <v>7</v>
      </c>
      <c r="K27" s="13" t="str">
        <f t="shared" si="0"/>
        <v>2</v>
      </c>
      <c r="L27" s="13" t="str">
        <f t="shared" si="1"/>
        <v>1</v>
      </c>
      <c r="M27" s="13" t="str">
        <f t="shared" si="2"/>
        <v>2</v>
      </c>
      <c r="N27" s="13" t="str">
        <f t="shared" si="3"/>
        <v>4</v>
      </c>
      <c r="O27" s="13">
        <f t="shared" si="4"/>
        <v>2</v>
      </c>
      <c r="P27" s="12">
        <v>33.200000000000003</v>
      </c>
      <c r="Q27" s="12">
        <v>1.6</v>
      </c>
      <c r="R27" s="12">
        <v>3.48</v>
      </c>
      <c r="S27" s="12">
        <v>41.54</v>
      </c>
      <c r="T27" s="12">
        <v>91.15</v>
      </c>
      <c r="U27" s="12">
        <v>3</v>
      </c>
      <c r="V27" s="12">
        <v>1</v>
      </c>
      <c r="W27" s="12">
        <v>1</v>
      </c>
      <c r="X27" s="12">
        <v>1</v>
      </c>
      <c r="Y27" s="12">
        <v>6</v>
      </c>
      <c r="Z27" s="12">
        <v>2</v>
      </c>
      <c r="AA27" s="12">
        <v>135</v>
      </c>
      <c r="AB27" s="12">
        <v>0</v>
      </c>
      <c r="AC27" s="12">
        <v>37</v>
      </c>
      <c r="AD27" s="12">
        <v>212.4</v>
      </c>
      <c r="AE27" s="12">
        <v>7</v>
      </c>
      <c r="AF27" s="12">
        <v>3619.4</v>
      </c>
      <c r="AG27" s="12">
        <v>15</v>
      </c>
      <c r="AH27" s="12">
        <v>0</v>
      </c>
      <c r="AI27" s="12">
        <v>0</v>
      </c>
      <c r="AJ27" s="12">
        <v>4.4798</v>
      </c>
      <c r="AK27" s="12">
        <v>0.99619999999999997</v>
      </c>
      <c r="AL27" s="14">
        <v>0.14949999999999999</v>
      </c>
      <c r="AM27" s="14">
        <v>3.3300000000000003E-2</v>
      </c>
      <c r="AN27" s="14">
        <v>3.3801999999999999</v>
      </c>
      <c r="AO27" s="14">
        <v>0.42959999999999998</v>
      </c>
      <c r="AP27" s="14">
        <v>0.27639999999999998</v>
      </c>
      <c r="AQ27" s="14">
        <v>3.5099999999999999E-2</v>
      </c>
      <c r="AR27" s="14">
        <v>9.0092999999999996</v>
      </c>
      <c r="AS27" s="14">
        <v>1.7898000000000001</v>
      </c>
      <c r="AT27" s="14">
        <v>0.1585</v>
      </c>
      <c r="AU27" s="14">
        <v>3.15E-2</v>
      </c>
      <c r="AV27" s="14">
        <v>32.820300000000003</v>
      </c>
      <c r="AW27" s="14">
        <v>3.0076999999999998</v>
      </c>
      <c r="AX27" s="14">
        <v>0.4163</v>
      </c>
      <c r="AY27" s="14">
        <v>3.8199999999999998E-2</v>
      </c>
      <c r="AZ27" s="14"/>
      <c r="BA27" s="14">
        <v>0.20196333188970697</v>
      </c>
      <c r="BB27" s="14">
        <v>2.6264984227129338</v>
      </c>
      <c r="BC27" s="14">
        <v>0.44850382741823247</v>
      </c>
      <c r="BD27" s="15"/>
      <c r="BE27" s="43" t="s">
        <v>205</v>
      </c>
      <c r="BF27" s="23">
        <v>70</v>
      </c>
      <c r="BG27" s="24">
        <f>COUNT(Y51)</f>
        <v>1</v>
      </c>
      <c r="BH27" s="25">
        <f>IF(AL51&lt;0.35,AL51*5,AL51)</f>
        <v>0.68849999999999989</v>
      </c>
      <c r="BI27" s="26">
        <v>0</v>
      </c>
      <c r="BJ27" s="25">
        <f>IF(AP51&lt;0.5,AP51*5,AP51)</f>
        <v>0.67799999999999994</v>
      </c>
      <c r="BK27" s="26">
        <v>0</v>
      </c>
      <c r="BL27" s="25">
        <f>IF(AT51&lt;0.5,AT51*5,AT51)</f>
        <v>0.68599999999999994</v>
      </c>
      <c r="BM27" s="26">
        <v>0</v>
      </c>
      <c r="BN27" s="25">
        <f>AVERAGE(AX51)</f>
        <v>0.66369999999999996</v>
      </c>
      <c r="BO27" s="26">
        <v>0</v>
      </c>
      <c r="BP27" s="26">
        <f>AVERAGE(BA51)</f>
        <v>-1.0658120295147932E-2</v>
      </c>
      <c r="BQ27" s="41">
        <v>0</v>
      </c>
      <c r="BR27" s="25">
        <f>AVERAGE(BB51)</f>
        <v>24.18731778425656</v>
      </c>
      <c r="BS27" s="26">
        <v>0</v>
      </c>
      <c r="BT27" s="25">
        <f>AVERAGE(BC51)</f>
        <v>-1.6522190116322139E-2</v>
      </c>
      <c r="BU27" s="26">
        <v>0</v>
      </c>
    </row>
    <row r="28" spans="2:73" ht="13.5" customHeight="1" x14ac:dyDescent="0.2">
      <c r="B28" s="12">
        <v>175</v>
      </c>
      <c r="C28" s="12">
        <v>9.0869999999999997</v>
      </c>
      <c r="D28" s="12">
        <v>175.37862000000001</v>
      </c>
      <c r="E28" s="12">
        <v>1</v>
      </c>
      <c r="F28" s="12">
        <v>32</v>
      </c>
      <c r="G28" s="13">
        <v>206</v>
      </c>
      <c r="H28" s="13" t="s">
        <v>199</v>
      </c>
      <c r="I28" s="13">
        <v>211.2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2</v>
      </c>
      <c r="O28" s="13">
        <f t="shared" si="4"/>
        <v>1</v>
      </c>
      <c r="P28" s="12">
        <v>33.200000000000003</v>
      </c>
      <c r="Q28" s="12">
        <v>1.6</v>
      </c>
      <c r="R28" s="12">
        <v>3.48</v>
      </c>
      <c r="S28" s="12">
        <v>45.73</v>
      </c>
      <c r="T28" s="12">
        <v>88.43</v>
      </c>
      <c r="U28" s="12">
        <v>3</v>
      </c>
      <c r="V28" s="12">
        <v>1</v>
      </c>
      <c r="W28" s="12">
        <v>1</v>
      </c>
      <c r="X28" s="12">
        <v>1</v>
      </c>
      <c r="Y28" s="12">
        <v>6</v>
      </c>
      <c r="Z28" s="12">
        <v>2</v>
      </c>
      <c r="AA28" s="12">
        <v>135</v>
      </c>
      <c r="AB28" s="12">
        <v>0</v>
      </c>
      <c r="AC28" s="12">
        <v>16</v>
      </c>
      <c r="AD28" s="12">
        <v>211.2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5.6421000000000001</v>
      </c>
      <c r="AK28" s="12">
        <v>0.30819999999999997</v>
      </c>
      <c r="AL28" s="14">
        <v>0.20150000000000001</v>
      </c>
      <c r="AM28" s="14">
        <v>1.0999999999999999E-2</v>
      </c>
      <c r="AN28" s="14">
        <v>3.6558000000000002</v>
      </c>
      <c r="AO28" s="14">
        <v>0.158</v>
      </c>
      <c r="AP28" s="14">
        <v>0.3206</v>
      </c>
      <c r="AQ28" s="14">
        <v>1.3899999999999999E-2</v>
      </c>
      <c r="AR28" s="14">
        <v>10.829000000000001</v>
      </c>
      <c r="AS28" s="14">
        <v>0.64059999999999995</v>
      </c>
      <c r="AT28" s="14">
        <v>0.20399999999999999</v>
      </c>
      <c r="AU28" s="14">
        <v>1.21E-2</v>
      </c>
      <c r="AV28" s="14">
        <v>34.596600000000002</v>
      </c>
      <c r="AW28" s="14">
        <v>1.5558000000000001</v>
      </c>
      <c r="AX28" s="14">
        <v>0.46550000000000002</v>
      </c>
      <c r="AY28" s="14">
        <v>2.0899999999999998E-2</v>
      </c>
      <c r="AZ28" s="14"/>
      <c r="BA28" s="14">
        <v>0.18432769367764917</v>
      </c>
      <c r="BB28" s="14">
        <v>2.2818627450980395</v>
      </c>
      <c r="BC28" s="14">
        <v>0.3905899925317402</v>
      </c>
      <c r="BD28" s="15"/>
      <c r="BE28" s="44" t="s">
        <v>206</v>
      </c>
      <c r="BF28" s="45">
        <v>100</v>
      </c>
      <c r="BG28" s="46">
        <f>COUNT(Y52:Y54)</f>
        <v>3</v>
      </c>
      <c r="BH28" s="47">
        <f>AVERAGE(AJ52:AJ54)</f>
        <v>29.290333333333333</v>
      </c>
      <c r="BI28" s="48">
        <f>STDEV(AJ52:AJ54)/SQRT(BG28)</f>
        <v>0.92617995071752179</v>
      </c>
      <c r="BJ28" s="47">
        <f>AVERAGE(AN52:AN54)</f>
        <v>11.948466666666667</v>
      </c>
      <c r="BK28" s="48">
        <f>STDEV(AN52:AN54)/SQRT(BG28)</f>
        <v>0.39432377700452054</v>
      </c>
      <c r="BL28" s="47">
        <f>AVERAGE(AR52:AR54)</f>
        <v>55.559133333333328</v>
      </c>
      <c r="BM28" s="48">
        <f>STDEV(AR52:AR54)/SQRT(BG28)</f>
        <v>1.7889002397500462</v>
      </c>
      <c r="BN28" s="47">
        <f>AVERAGE(AV52:AV54)</f>
        <v>77.676900000000003</v>
      </c>
      <c r="BO28" s="48">
        <f>STDEV(AV52:AV54)/SQRT(BG28)</f>
        <v>2.4843248760981331</v>
      </c>
      <c r="BP28" s="48">
        <f>AVERAGE(BA52:BA54)</f>
        <v>0.7333778416327803</v>
      </c>
      <c r="BQ28" s="49">
        <f>STDEV(BA52:BA54)/SQRT(BG28)</f>
        <v>1.2812323159226645E-3</v>
      </c>
      <c r="BR28" s="47">
        <f>AVERAGE(BB52:BB54)</f>
        <v>1.3981541205156087</v>
      </c>
      <c r="BS28" s="48">
        <f>STDEV(BB52:BB54)/SQRT(BG28)</f>
        <v>8.2930306453785872E-3</v>
      </c>
      <c r="BT28" s="47">
        <f>AVERAGE(BC52:BC54)</f>
        <v>0.16600532899741013</v>
      </c>
      <c r="BU28" s="48">
        <f>STDEV(BC52:BC54)/SQRT(BG28)</f>
        <v>2.8793439310439194E-3</v>
      </c>
    </row>
    <row r="29" spans="2:73" ht="13.5" customHeight="1" x14ac:dyDescent="0.2">
      <c r="B29" s="12">
        <v>175</v>
      </c>
      <c r="C29" s="12">
        <v>9.3309999999999995</v>
      </c>
      <c r="D29" s="12">
        <v>175.38879</v>
      </c>
      <c r="E29" s="12">
        <v>1</v>
      </c>
      <c r="F29" s="12">
        <v>32</v>
      </c>
      <c r="G29" s="13">
        <v>303</v>
      </c>
      <c r="H29" s="13" t="s">
        <v>199</v>
      </c>
      <c r="I29" s="13">
        <v>211.3</v>
      </c>
      <c r="J29" s="13">
        <v>8</v>
      </c>
      <c r="K29" s="13" t="str">
        <f t="shared" si="0"/>
        <v>2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33.200000000000003</v>
      </c>
      <c r="Q29" s="12">
        <v>1.6</v>
      </c>
      <c r="R29" s="12">
        <v>3.48</v>
      </c>
      <c r="S29" s="12">
        <v>42.67</v>
      </c>
      <c r="T29" s="12">
        <v>90.4</v>
      </c>
      <c r="U29" s="12">
        <v>3</v>
      </c>
      <c r="V29" s="12">
        <v>1</v>
      </c>
      <c r="W29" s="12">
        <v>1</v>
      </c>
      <c r="X29" s="12">
        <v>1</v>
      </c>
      <c r="Y29" s="12">
        <v>6</v>
      </c>
      <c r="Z29" s="12">
        <v>2</v>
      </c>
      <c r="AA29" s="12">
        <v>135</v>
      </c>
      <c r="AB29" s="12">
        <v>0</v>
      </c>
      <c r="AC29" s="12">
        <v>28</v>
      </c>
      <c r="AD29" s="12">
        <v>211.3</v>
      </c>
      <c r="AE29" s="12">
        <v>8</v>
      </c>
      <c r="AF29" s="12">
        <v>3619.4</v>
      </c>
      <c r="AG29" s="12">
        <v>15</v>
      </c>
      <c r="AH29" s="12">
        <v>0</v>
      </c>
      <c r="AI29" s="12">
        <v>0</v>
      </c>
      <c r="AJ29" s="12">
        <v>5.7436999999999996</v>
      </c>
      <c r="AK29" s="12">
        <v>0.81799999999999995</v>
      </c>
      <c r="AL29" s="14">
        <v>0.1971</v>
      </c>
      <c r="AM29" s="14">
        <v>2.81E-2</v>
      </c>
      <c r="AN29" s="14">
        <v>4.0018000000000002</v>
      </c>
      <c r="AO29" s="14">
        <v>0.11169999999999999</v>
      </c>
      <c r="AP29" s="14">
        <v>0.33679999999999999</v>
      </c>
      <c r="AQ29" s="14">
        <v>9.4000000000000004E-3</v>
      </c>
      <c r="AR29" s="14">
        <v>11.215199999999999</v>
      </c>
      <c r="AS29" s="14">
        <v>2.0977999999999999</v>
      </c>
      <c r="AT29" s="14">
        <v>0.2029</v>
      </c>
      <c r="AU29" s="14">
        <v>3.7999999999999999E-2</v>
      </c>
      <c r="AV29" s="14">
        <v>37.8643</v>
      </c>
      <c r="AW29" s="14">
        <v>0.1144</v>
      </c>
      <c r="AX29" s="14">
        <v>0.49309999999999998</v>
      </c>
      <c r="AY29" s="14">
        <v>1.5E-3</v>
      </c>
      <c r="AZ29" s="14"/>
      <c r="BA29" s="14">
        <v>0.18833594408964935</v>
      </c>
      <c r="BB29" s="14">
        <v>2.4302612124199112</v>
      </c>
      <c r="BC29" s="14">
        <v>0.41695402298850581</v>
      </c>
      <c r="BD29" s="15"/>
      <c r="BE29" s="28"/>
    </row>
    <row r="30" spans="2:73" ht="13.5" customHeight="1" x14ac:dyDescent="0.2">
      <c r="B30" s="12">
        <v>175</v>
      </c>
      <c r="C30" s="12">
        <v>9.0500000000000007</v>
      </c>
      <c r="D30" s="12">
        <v>175.37708000000001</v>
      </c>
      <c r="E30" s="12">
        <v>1</v>
      </c>
      <c r="F30" s="12">
        <v>32</v>
      </c>
      <c r="G30" s="13">
        <v>202</v>
      </c>
      <c r="H30" s="13" t="s">
        <v>200</v>
      </c>
      <c r="I30" s="13">
        <v>222.1</v>
      </c>
      <c r="J30" s="13">
        <v>9</v>
      </c>
      <c r="K30" s="13" t="str">
        <f t="shared" si="0"/>
        <v>2</v>
      </c>
      <c r="L30" s="13" t="str">
        <f t="shared" si="1"/>
        <v>2</v>
      </c>
      <c r="M30" s="13" t="str">
        <f t="shared" si="2"/>
        <v>2</v>
      </c>
      <c r="N30" s="13" t="str">
        <f t="shared" si="3"/>
        <v>1</v>
      </c>
      <c r="O30" s="13">
        <f t="shared" si="4"/>
        <v>1</v>
      </c>
      <c r="P30" s="12">
        <v>33.200000000000003</v>
      </c>
      <c r="Q30" s="12">
        <v>1.6</v>
      </c>
      <c r="R30" s="12">
        <v>3.48</v>
      </c>
      <c r="S30" s="12">
        <v>46.2</v>
      </c>
      <c r="T30" s="12">
        <v>88.14</v>
      </c>
      <c r="U30" s="12">
        <v>3</v>
      </c>
      <c r="V30" s="12">
        <v>1</v>
      </c>
      <c r="W30" s="12">
        <v>1</v>
      </c>
      <c r="X30" s="12">
        <v>1</v>
      </c>
      <c r="Y30" s="12">
        <v>6</v>
      </c>
      <c r="Z30" s="12">
        <v>2</v>
      </c>
      <c r="AA30" s="12">
        <v>135</v>
      </c>
      <c r="AB30" s="12">
        <v>0</v>
      </c>
      <c r="AC30" s="12">
        <v>12</v>
      </c>
      <c r="AD30" s="12">
        <v>222.1</v>
      </c>
      <c r="AE30" s="12">
        <v>9</v>
      </c>
      <c r="AF30" s="12">
        <v>3619.4</v>
      </c>
      <c r="AG30" s="12">
        <v>15</v>
      </c>
      <c r="AH30" s="12">
        <v>0</v>
      </c>
      <c r="AI30" s="12">
        <v>0</v>
      </c>
      <c r="AJ30" s="12">
        <v>3.8938000000000001</v>
      </c>
      <c r="AK30" s="12">
        <v>4.2999999999999997E-2</v>
      </c>
      <c r="AL30" s="14">
        <v>0.13719999999999999</v>
      </c>
      <c r="AM30" s="14">
        <v>1.5E-3</v>
      </c>
      <c r="AN30" s="14">
        <v>3.0169000000000001</v>
      </c>
      <c r="AO30" s="14">
        <v>5.4800000000000001E-2</v>
      </c>
      <c r="AP30" s="14">
        <v>0.26090000000000002</v>
      </c>
      <c r="AQ30" s="14">
        <v>4.7000000000000002E-3</v>
      </c>
      <c r="AR30" s="14">
        <v>7.4871999999999996</v>
      </c>
      <c r="AS30" s="14">
        <v>3.5299999999999998E-2</v>
      </c>
      <c r="AT30" s="14">
        <v>0.13919999999999999</v>
      </c>
      <c r="AU30" s="14">
        <v>6.9999999999999999E-4</v>
      </c>
      <c r="AV30" s="14">
        <v>32.564500000000002</v>
      </c>
      <c r="AW30" s="14">
        <v>0.92979999999999996</v>
      </c>
      <c r="AX30" s="14">
        <v>0.43140000000000001</v>
      </c>
      <c r="AY30" s="14">
        <v>1.23E-2</v>
      </c>
      <c r="AZ30" s="14"/>
      <c r="BA30" s="14">
        <v>0.24628051422793584</v>
      </c>
      <c r="BB30" s="14">
        <v>3.0991379310344831</v>
      </c>
      <c r="BC30" s="14">
        <v>0.51209253417455314</v>
      </c>
      <c r="BD30" s="15"/>
      <c r="BE30" s="28"/>
    </row>
    <row r="31" spans="2:73" ht="13.5" customHeight="1" x14ac:dyDescent="0.2">
      <c r="B31" s="12">
        <v>175</v>
      </c>
      <c r="C31" s="12">
        <v>8.9749999999999996</v>
      </c>
      <c r="D31" s="12">
        <v>175.37396000000001</v>
      </c>
      <c r="E31" s="12">
        <v>1</v>
      </c>
      <c r="F31" s="12">
        <v>32</v>
      </c>
      <c r="G31" s="13">
        <v>106</v>
      </c>
      <c r="H31" s="13" t="s">
        <v>200</v>
      </c>
      <c r="I31" s="13">
        <v>222.2</v>
      </c>
      <c r="J31" s="13">
        <v>9</v>
      </c>
      <c r="K31" s="13" t="str">
        <f t="shared" si="0"/>
        <v>2</v>
      </c>
      <c r="L31" s="13" t="str">
        <f t="shared" si="1"/>
        <v>2</v>
      </c>
      <c r="M31" s="13" t="str">
        <f t="shared" si="2"/>
        <v>2</v>
      </c>
      <c r="N31" s="13" t="str">
        <f t="shared" si="3"/>
        <v>2</v>
      </c>
      <c r="O31" s="13">
        <f t="shared" si="4"/>
        <v>1</v>
      </c>
      <c r="P31" s="12">
        <v>33.200000000000003</v>
      </c>
      <c r="Q31" s="12">
        <v>1.6</v>
      </c>
      <c r="R31" s="12">
        <v>3.48</v>
      </c>
      <c r="S31" s="12">
        <v>47.14</v>
      </c>
      <c r="T31" s="12">
        <v>87.56</v>
      </c>
      <c r="U31" s="12">
        <v>3</v>
      </c>
      <c r="V31" s="12">
        <v>1</v>
      </c>
      <c r="W31" s="12">
        <v>1</v>
      </c>
      <c r="X31" s="12">
        <v>1</v>
      </c>
      <c r="Y31" s="12">
        <v>6</v>
      </c>
      <c r="Z31" s="12">
        <v>2</v>
      </c>
      <c r="AA31" s="12">
        <v>135</v>
      </c>
      <c r="AB31" s="12">
        <v>0</v>
      </c>
      <c r="AC31" s="12">
        <v>5</v>
      </c>
      <c r="AD31" s="12">
        <v>222.2</v>
      </c>
      <c r="AE31" s="12">
        <v>9</v>
      </c>
      <c r="AF31" s="12">
        <v>3619.4</v>
      </c>
      <c r="AG31" s="12">
        <v>15</v>
      </c>
      <c r="AH31" s="12">
        <v>0</v>
      </c>
      <c r="AI31" s="12">
        <v>0</v>
      </c>
      <c r="AJ31" s="12">
        <v>3.6532</v>
      </c>
      <c r="AK31" s="12">
        <v>7.5800000000000006E-2</v>
      </c>
      <c r="AL31" s="14">
        <v>0.12540000000000001</v>
      </c>
      <c r="AM31" s="14">
        <v>2.5999999999999999E-3</v>
      </c>
      <c r="AN31" s="14">
        <v>3.5261</v>
      </c>
      <c r="AO31" s="14">
        <v>0.1588</v>
      </c>
      <c r="AP31" s="14">
        <v>0.29659999999999997</v>
      </c>
      <c r="AQ31" s="14">
        <v>1.34E-2</v>
      </c>
      <c r="AR31" s="14">
        <v>7.1489000000000003</v>
      </c>
      <c r="AS31" s="14">
        <v>0.27710000000000001</v>
      </c>
      <c r="AT31" s="14">
        <v>0.12939999999999999</v>
      </c>
      <c r="AU31" s="14">
        <v>5.0000000000000001E-3</v>
      </c>
      <c r="AV31" s="14">
        <v>37.866399999999999</v>
      </c>
      <c r="AW31" s="14">
        <v>0.66979999999999995</v>
      </c>
      <c r="AX31" s="14">
        <v>0.48649999999999999</v>
      </c>
      <c r="AY31" s="14">
        <v>8.6E-3</v>
      </c>
      <c r="AZ31" s="14"/>
      <c r="BA31" s="14">
        <v>0.2424977652917891</v>
      </c>
      <c r="BB31" s="14">
        <v>3.7596599690880992</v>
      </c>
      <c r="BC31" s="14">
        <v>0.5798019158954375</v>
      </c>
      <c r="BD31" s="15"/>
      <c r="BE31" s="28"/>
    </row>
    <row r="32" spans="2:73" ht="13.5" customHeight="1" x14ac:dyDescent="0.2">
      <c r="B32" s="12">
        <v>175</v>
      </c>
      <c r="C32" s="12">
        <v>9.3729999999999993</v>
      </c>
      <c r="D32" s="12">
        <v>175.39053999999999</v>
      </c>
      <c r="E32" s="12">
        <v>1</v>
      </c>
      <c r="F32" s="12">
        <v>32</v>
      </c>
      <c r="G32" s="13">
        <v>402</v>
      </c>
      <c r="H32" s="13" t="s">
        <v>200</v>
      </c>
      <c r="I32" s="13">
        <v>222.3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3</v>
      </c>
      <c r="O32" s="13">
        <f t="shared" si="4"/>
        <v>2</v>
      </c>
      <c r="P32" s="12">
        <v>33.200000000000003</v>
      </c>
      <c r="Q32" s="12">
        <v>1.6</v>
      </c>
      <c r="R32" s="12">
        <v>3.48</v>
      </c>
      <c r="S32" s="12">
        <v>42.14</v>
      </c>
      <c r="T32" s="12">
        <v>90.75</v>
      </c>
      <c r="U32" s="12">
        <v>3</v>
      </c>
      <c r="V32" s="12">
        <v>1</v>
      </c>
      <c r="W32" s="12">
        <v>1</v>
      </c>
      <c r="X32" s="12">
        <v>1</v>
      </c>
      <c r="Y32" s="12">
        <v>6</v>
      </c>
      <c r="Z32" s="12">
        <v>2</v>
      </c>
      <c r="AA32" s="12">
        <v>135</v>
      </c>
      <c r="AB32" s="12">
        <v>0</v>
      </c>
      <c r="AC32" s="12">
        <v>32</v>
      </c>
      <c r="AD32" s="12">
        <v>222.3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4.9831000000000003</v>
      </c>
      <c r="AK32" s="12">
        <v>2.5100000000000001E-2</v>
      </c>
      <c r="AL32" s="14">
        <v>0.16880000000000001</v>
      </c>
      <c r="AM32" s="14">
        <v>8.0000000000000004E-4</v>
      </c>
      <c r="AN32" s="14">
        <v>3.6983999999999999</v>
      </c>
      <c r="AO32" s="14">
        <v>3.4200000000000001E-2</v>
      </c>
      <c r="AP32" s="14">
        <v>0.30709999999999998</v>
      </c>
      <c r="AQ32" s="14">
        <v>2.8E-3</v>
      </c>
      <c r="AR32" s="14">
        <v>9.6922999999999995</v>
      </c>
      <c r="AS32" s="14">
        <v>4.7399999999999998E-2</v>
      </c>
      <c r="AT32" s="14">
        <v>0.1731</v>
      </c>
      <c r="AU32" s="14">
        <v>8.0000000000000004E-4</v>
      </c>
      <c r="AV32" s="14">
        <v>36.845100000000002</v>
      </c>
      <c r="AW32" s="14">
        <v>0.66769999999999996</v>
      </c>
      <c r="AX32" s="14">
        <v>0.47399999999999998</v>
      </c>
      <c r="AY32" s="14">
        <v>8.6E-3</v>
      </c>
      <c r="AZ32" s="14"/>
      <c r="BA32" s="14">
        <v>0.21367302522084242</v>
      </c>
      <c r="BB32" s="14">
        <v>2.7383015597920277</v>
      </c>
      <c r="BC32" s="14">
        <v>0.46499768196569302</v>
      </c>
      <c r="BD32" s="15"/>
      <c r="BE32" s="28"/>
    </row>
    <row r="33" spans="2:57" ht="13.5" customHeight="1" x14ac:dyDescent="0.2">
      <c r="B33" s="12">
        <v>175</v>
      </c>
      <c r="C33" s="12">
        <v>9.2650000000000006</v>
      </c>
      <c r="D33" s="12">
        <v>175.38604000000001</v>
      </c>
      <c r="E33" s="12">
        <v>1</v>
      </c>
      <c r="F33" s="12">
        <v>32</v>
      </c>
      <c r="G33" s="13">
        <v>307</v>
      </c>
      <c r="H33" s="13" t="s">
        <v>200</v>
      </c>
      <c r="I33" s="13">
        <v>222.4</v>
      </c>
      <c r="J33" s="13">
        <v>9</v>
      </c>
      <c r="K33" s="13" t="str">
        <f t="shared" si="0"/>
        <v>2</v>
      </c>
      <c r="L33" s="13" t="str">
        <f t="shared" si="1"/>
        <v>2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33.200000000000003</v>
      </c>
      <c r="Q33" s="12">
        <v>1.6</v>
      </c>
      <c r="R33" s="12">
        <v>3.48</v>
      </c>
      <c r="S33" s="12">
        <v>43.5</v>
      </c>
      <c r="T33" s="12">
        <v>89.86</v>
      </c>
      <c r="U33" s="12">
        <v>3</v>
      </c>
      <c r="V33" s="12">
        <v>1</v>
      </c>
      <c r="W33" s="12">
        <v>1</v>
      </c>
      <c r="X33" s="12">
        <v>1</v>
      </c>
      <c r="Y33" s="12">
        <v>6</v>
      </c>
      <c r="Z33" s="12">
        <v>2</v>
      </c>
      <c r="AA33" s="12">
        <v>135</v>
      </c>
      <c r="AB33" s="12">
        <v>0</v>
      </c>
      <c r="AC33" s="12">
        <v>24</v>
      </c>
      <c r="AD33" s="12">
        <v>222.4</v>
      </c>
      <c r="AE33" s="12">
        <v>9</v>
      </c>
      <c r="AF33" s="12">
        <v>3619.4</v>
      </c>
      <c r="AG33" s="12">
        <v>15</v>
      </c>
      <c r="AH33" s="12">
        <v>0</v>
      </c>
      <c r="AI33" s="12">
        <v>0</v>
      </c>
      <c r="AJ33" s="12">
        <v>4.6654</v>
      </c>
      <c r="AK33" s="12">
        <v>0.41930000000000001</v>
      </c>
      <c r="AL33" s="14">
        <v>0.16350000000000001</v>
      </c>
      <c r="AM33" s="14">
        <v>1.47E-2</v>
      </c>
      <c r="AN33" s="14">
        <v>3.407</v>
      </c>
      <c r="AO33" s="14">
        <v>0.13789999999999999</v>
      </c>
      <c r="AP33" s="14">
        <v>0.29310000000000003</v>
      </c>
      <c r="AQ33" s="14">
        <v>1.1900000000000001E-2</v>
      </c>
      <c r="AR33" s="14">
        <v>8.7429000000000006</v>
      </c>
      <c r="AS33" s="14">
        <v>0.79920000000000002</v>
      </c>
      <c r="AT33" s="14">
        <v>0.16159999999999999</v>
      </c>
      <c r="AU33" s="14">
        <v>1.4800000000000001E-2</v>
      </c>
      <c r="AV33" s="14">
        <v>34.295000000000002</v>
      </c>
      <c r="AW33" s="14">
        <v>1.7742</v>
      </c>
      <c r="AX33" s="14">
        <v>0.4556</v>
      </c>
      <c r="AY33" s="14">
        <v>2.3599999999999999E-2</v>
      </c>
      <c r="AZ33" s="14"/>
      <c r="BA33" s="14">
        <v>0.21704287431548014</v>
      </c>
      <c r="BB33" s="14">
        <v>2.8193069306930694</v>
      </c>
      <c r="BC33" s="14">
        <v>0.47634478289047322</v>
      </c>
      <c r="BD33" s="15"/>
      <c r="BE33" s="28"/>
    </row>
    <row r="34" spans="2:57" ht="13.5" customHeight="1" x14ac:dyDescent="0.2">
      <c r="B34" s="12">
        <v>175</v>
      </c>
      <c r="C34" s="12">
        <v>8.9920000000000009</v>
      </c>
      <c r="D34" s="12">
        <v>175.37467000000001</v>
      </c>
      <c r="E34" s="12">
        <v>1</v>
      </c>
      <c r="F34" s="12">
        <v>32</v>
      </c>
      <c r="G34" s="13">
        <v>104</v>
      </c>
      <c r="H34" s="13" t="s">
        <v>201</v>
      </c>
      <c r="I34" s="13">
        <v>221.1</v>
      </c>
      <c r="J34" s="13">
        <v>10</v>
      </c>
      <c r="K34" s="13" t="str">
        <f t="shared" si="0"/>
        <v>2</v>
      </c>
      <c r="L34" s="13" t="str">
        <f t="shared" si="1"/>
        <v>2</v>
      </c>
      <c r="M34" s="13" t="str">
        <f t="shared" si="2"/>
        <v>1</v>
      </c>
      <c r="N34" s="13" t="str">
        <f t="shared" si="3"/>
        <v>1</v>
      </c>
      <c r="O34" s="13">
        <f t="shared" si="4"/>
        <v>1</v>
      </c>
      <c r="P34" s="12">
        <v>33.200000000000003</v>
      </c>
      <c r="Q34" s="12">
        <v>1.6</v>
      </c>
      <c r="R34" s="12">
        <v>3.48</v>
      </c>
      <c r="S34" s="12">
        <v>46.93</v>
      </c>
      <c r="T34" s="12">
        <v>87.69</v>
      </c>
      <c r="U34" s="12">
        <v>3</v>
      </c>
      <c r="V34" s="12">
        <v>1</v>
      </c>
      <c r="W34" s="12">
        <v>1</v>
      </c>
      <c r="X34" s="12">
        <v>1</v>
      </c>
      <c r="Y34" s="12">
        <v>6</v>
      </c>
      <c r="Z34" s="12">
        <v>2</v>
      </c>
      <c r="AA34" s="12">
        <v>135</v>
      </c>
      <c r="AB34" s="12">
        <v>0</v>
      </c>
      <c r="AC34" s="12">
        <v>7</v>
      </c>
      <c r="AD34" s="12">
        <v>221.1</v>
      </c>
      <c r="AE34" s="12">
        <v>10</v>
      </c>
      <c r="AF34" s="12">
        <v>3619.4</v>
      </c>
      <c r="AG34" s="12">
        <v>15</v>
      </c>
      <c r="AH34" s="12">
        <v>0</v>
      </c>
      <c r="AI34" s="12">
        <v>0</v>
      </c>
      <c r="AJ34" s="12">
        <v>2.8106</v>
      </c>
      <c r="AK34" s="12">
        <v>0.18229999999999999</v>
      </c>
      <c r="AL34" s="14">
        <v>9.7100000000000006E-2</v>
      </c>
      <c r="AM34" s="14">
        <v>6.3E-3</v>
      </c>
      <c r="AN34" s="14">
        <v>2.4445000000000001</v>
      </c>
      <c r="AO34" s="14">
        <v>0.10680000000000001</v>
      </c>
      <c r="AP34" s="14">
        <v>0.2069</v>
      </c>
      <c r="AQ34" s="14">
        <v>8.9999999999999993E-3</v>
      </c>
      <c r="AR34" s="14">
        <v>5.4427000000000003</v>
      </c>
      <c r="AS34" s="14">
        <v>0.1283</v>
      </c>
      <c r="AT34" s="14">
        <v>9.9099999999999994E-2</v>
      </c>
      <c r="AU34" s="14">
        <v>2.3E-3</v>
      </c>
      <c r="AV34" s="14">
        <v>27.071200000000001</v>
      </c>
      <c r="AW34" s="14">
        <v>1.4767999999999999</v>
      </c>
      <c r="AX34" s="14">
        <v>0.35020000000000001</v>
      </c>
      <c r="AY34" s="14">
        <v>1.9099999999999999E-2</v>
      </c>
      <c r="AZ34" s="14"/>
      <c r="BA34" s="14">
        <v>0.25722491473703107</v>
      </c>
      <c r="BB34" s="14">
        <v>3.5338042381432899</v>
      </c>
      <c r="BC34" s="14">
        <v>0.55886935232584012</v>
      </c>
      <c r="BD34" s="15"/>
      <c r="BE34" s="28"/>
    </row>
    <row r="35" spans="2:57" ht="13.5" customHeight="1" x14ac:dyDescent="0.2">
      <c r="B35" s="12">
        <v>175</v>
      </c>
      <c r="C35" s="12">
        <v>8.9670000000000005</v>
      </c>
      <c r="D35" s="12">
        <v>175.37362999999999</v>
      </c>
      <c r="E35" s="12">
        <v>1</v>
      </c>
      <c r="F35" s="12">
        <v>32</v>
      </c>
      <c r="G35" s="13">
        <v>107</v>
      </c>
      <c r="H35" s="13" t="s">
        <v>201</v>
      </c>
      <c r="I35" s="13">
        <v>221.2</v>
      </c>
      <c r="J35" s="13">
        <v>10</v>
      </c>
      <c r="K35" s="13" t="str">
        <f t="shared" si="0"/>
        <v>2</v>
      </c>
      <c r="L35" s="13" t="str">
        <f t="shared" si="1"/>
        <v>2</v>
      </c>
      <c r="M35" s="13" t="str">
        <f t="shared" si="2"/>
        <v>1</v>
      </c>
      <c r="N35" s="13" t="str">
        <f t="shared" si="3"/>
        <v>2</v>
      </c>
      <c r="O35" s="13">
        <f t="shared" si="4"/>
        <v>1</v>
      </c>
      <c r="P35" s="12">
        <v>33.200000000000003</v>
      </c>
      <c r="Q35" s="12">
        <v>1.6</v>
      </c>
      <c r="R35" s="12">
        <v>3.48</v>
      </c>
      <c r="S35" s="12">
        <v>47.24</v>
      </c>
      <c r="T35" s="12">
        <v>87.5</v>
      </c>
      <c r="U35" s="12">
        <v>3</v>
      </c>
      <c r="V35" s="12">
        <v>1</v>
      </c>
      <c r="W35" s="12">
        <v>1</v>
      </c>
      <c r="X35" s="12">
        <v>1</v>
      </c>
      <c r="Y35" s="12">
        <v>6</v>
      </c>
      <c r="Z35" s="12">
        <v>2</v>
      </c>
      <c r="AA35" s="12">
        <v>135</v>
      </c>
      <c r="AB35" s="12">
        <v>0</v>
      </c>
      <c r="AC35" s="12">
        <v>4</v>
      </c>
      <c r="AD35" s="12">
        <v>221.2</v>
      </c>
      <c r="AE35" s="12">
        <v>10</v>
      </c>
      <c r="AF35" s="12">
        <v>3619.4</v>
      </c>
      <c r="AG35" s="12">
        <v>15</v>
      </c>
      <c r="AH35" s="12">
        <v>0</v>
      </c>
      <c r="AI35" s="12">
        <v>0</v>
      </c>
      <c r="AJ35" s="12">
        <v>3.1783999999999999</v>
      </c>
      <c r="AK35" s="12">
        <v>0.18770000000000001</v>
      </c>
      <c r="AL35" s="14">
        <v>0.10879999999999999</v>
      </c>
      <c r="AM35" s="14">
        <v>6.4000000000000003E-3</v>
      </c>
      <c r="AN35" s="14">
        <v>2.9245999999999999</v>
      </c>
      <c r="AO35" s="14">
        <v>8.5699999999999998E-2</v>
      </c>
      <c r="AP35" s="14">
        <v>0.24529999999999999</v>
      </c>
      <c r="AQ35" s="14">
        <v>7.1999999999999998E-3</v>
      </c>
      <c r="AR35" s="14">
        <v>6.1600999999999999</v>
      </c>
      <c r="AS35" s="14">
        <v>0.30220000000000002</v>
      </c>
      <c r="AT35" s="14">
        <v>0.11119999999999999</v>
      </c>
      <c r="AU35" s="14">
        <v>5.4999999999999997E-3</v>
      </c>
      <c r="AV35" s="14">
        <v>32.855699999999999</v>
      </c>
      <c r="AW35" s="14">
        <v>1.5454000000000001</v>
      </c>
      <c r="AX35" s="14">
        <v>0.42080000000000001</v>
      </c>
      <c r="AY35" s="14">
        <v>1.9800000000000002E-2</v>
      </c>
      <c r="AZ35" s="14"/>
      <c r="BA35" s="14">
        <v>0.26347395285993097</v>
      </c>
      <c r="BB35" s="14">
        <v>3.7841726618705041</v>
      </c>
      <c r="BC35" s="14">
        <v>0.581954887218045</v>
      </c>
      <c r="BD35" s="15"/>
      <c r="BE35" s="28"/>
    </row>
    <row r="36" spans="2:57" ht="13.5" customHeight="1" x14ac:dyDescent="0.2">
      <c r="B36" s="12">
        <v>175</v>
      </c>
      <c r="C36" s="12">
        <v>9.35</v>
      </c>
      <c r="D36" s="12">
        <v>175.38958</v>
      </c>
      <c r="E36" s="12">
        <v>1</v>
      </c>
      <c r="F36" s="12">
        <v>32</v>
      </c>
      <c r="G36" s="13">
        <v>301</v>
      </c>
      <c r="H36" s="13" t="s">
        <v>201</v>
      </c>
      <c r="I36" s="13">
        <v>221.3</v>
      </c>
      <c r="J36" s="13">
        <v>10</v>
      </c>
      <c r="K36" s="13" t="str">
        <f t="shared" si="0"/>
        <v>2</v>
      </c>
      <c r="L36" s="13" t="str">
        <f t="shared" si="1"/>
        <v>2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33.200000000000003</v>
      </c>
      <c r="Q36" s="12">
        <v>1.6</v>
      </c>
      <c r="R36" s="12">
        <v>3.48</v>
      </c>
      <c r="S36" s="12">
        <v>42.43</v>
      </c>
      <c r="T36" s="12">
        <v>90.56</v>
      </c>
      <c r="U36" s="12">
        <v>3</v>
      </c>
      <c r="V36" s="12">
        <v>1</v>
      </c>
      <c r="W36" s="12">
        <v>1</v>
      </c>
      <c r="X36" s="12">
        <v>1</v>
      </c>
      <c r="Y36" s="12">
        <v>6</v>
      </c>
      <c r="Z36" s="12">
        <v>2</v>
      </c>
      <c r="AA36" s="12">
        <v>135</v>
      </c>
      <c r="AB36" s="12">
        <v>0</v>
      </c>
      <c r="AC36" s="12">
        <v>30</v>
      </c>
      <c r="AD36" s="12">
        <v>221.3</v>
      </c>
      <c r="AE36" s="12">
        <v>10</v>
      </c>
      <c r="AF36" s="12">
        <v>3619.4</v>
      </c>
      <c r="AG36" s="12">
        <v>15</v>
      </c>
      <c r="AH36" s="12">
        <v>0</v>
      </c>
      <c r="AI36" s="12">
        <v>0</v>
      </c>
      <c r="AJ36" s="12">
        <v>4.2176</v>
      </c>
      <c r="AK36" s="12">
        <v>0.44019999999999998</v>
      </c>
      <c r="AL36" s="14">
        <v>0.1439</v>
      </c>
      <c r="AM36" s="14">
        <v>1.4999999999999999E-2</v>
      </c>
      <c r="AN36" s="14">
        <v>3.4058999999999999</v>
      </c>
      <c r="AO36" s="14">
        <v>0.12330000000000001</v>
      </c>
      <c r="AP36" s="14">
        <v>0.28489999999999999</v>
      </c>
      <c r="AQ36" s="14">
        <v>1.03E-2</v>
      </c>
      <c r="AR36" s="14">
        <v>7.7169999999999996</v>
      </c>
      <c r="AS36" s="14">
        <v>1.1251</v>
      </c>
      <c r="AT36" s="14">
        <v>0.13880000000000001</v>
      </c>
      <c r="AU36" s="14">
        <v>2.0199999999999999E-2</v>
      </c>
      <c r="AV36" s="14">
        <v>35.619999999999997</v>
      </c>
      <c r="AW36" s="14">
        <v>1.7222</v>
      </c>
      <c r="AX36" s="14">
        <v>0.46129999999999999</v>
      </c>
      <c r="AY36" s="14">
        <v>2.23E-2</v>
      </c>
      <c r="AZ36" s="14"/>
      <c r="BA36" s="14">
        <v>0.23639774859287055</v>
      </c>
      <c r="BB36" s="14">
        <v>3.3234870317002878</v>
      </c>
      <c r="BC36" s="14">
        <v>0.53741043159473423</v>
      </c>
      <c r="BD36" s="15"/>
      <c r="BE36" s="28"/>
    </row>
    <row r="37" spans="2:57" ht="13.5" customHeight="1" x14ac:dyDescent="0.2">
      <c r="B37" s="12">
        <v>175</v>
      </c>
      <c r="C37" s="12">
        <v>9.4290000000000003</v>
      </c>
      <c r="D37" s="12">
        <v>175.39286999999999</v>
      </c>
      <c r="E37" s="12">
        <v>1</v>
      </c>
      <c r="F37" s="12">
        <v>32</v>
      </c>
      <c r="G37" s="13">
        <v>408</v>
      </c>
      <c r="H37" s="13" t="s">
        <v>201</v>
      </c>
      <c r="I37" s="13">
        <v>221.4</v>
      </c>
      <c r="J37" s="13">
        <v>10</v>
      </c>
      <c r="K37" s="13" t="str">
        <f t="shared" si="0"/>
        <v>2</v>
      </c>
      <c r="L37" s="13" t="str">
        <f t="shared" si="1"/>
        <v>2</v>
      </c>
      <c r="M37" s="13" t="str">
        <f t="shared" si="2"/>
        <v>1</v>
      </c>
      <c r="N37" s="13" t="str">
        <f t="shared" si="3"/>
        <v>4</v>
      </c>
      <c r="O37" s="13">
        <f t="shared" si="4"/>
        <v>2</v>
      </c>
      <c r="P37" s="12">
        <v>33.200000000000003</v>
      </c>
      <c r="Q37" s="12">
        <v>1.6</v>
      </c>
      <c r="R37" s="12">
        <v>3.48</v>
      </c>
      <c r="S37" s="12">
        <v>41.44</v>
      </c>
      <c r="T37" s="12">
        <v>91.22</v>
      </c>
      <c r="U37" s="12">
        <v>3</v>
      </c>
      <c r="V37" s="12">
        <v>1</v>
      </c>
      <c r="W37" s="12">
        <v>1</v>
      </c>
      <c r="X37" s="12">
        <v>1</v>
      </c>
      <c r="Y37" s="12">
        <v>6</v>
      </c>
      <c r="Z37" s="12">
        <v>2</v>
      </c>
      <c r="AA37" s="12">
        <v>135</v>
      </c>
      <c r="AB37" s="12">
        <v>0</v>
      </c>
      <c r="AC37" s="12">
        <v>38</v>
      </c>
      <c r="AD37" s="12">
        <v>221.4</v>
      </c>
      <c r="AE37" s="12">
        <v>10</v>
      </c>
      <c r="AF37" s="12">
        <v>3619.4</v>
      </c>
      <c r="AG37" s="12">
        <v>15</v>
      </c>
      <c r="AH37" s="12">
        <v>0</v>
      </c>
      <c r="AI37" s="12">
        <v>0</v>
      </c>
      <c r="AJ37" s="12">
        <v>4.6097000000000001</v>
      </c>
      <c r="AK37" s="12">
        <v>0.53459999999999996</v>
      </c>
      <c r="AL37" s="14">
        <v>0.1535</v>
      </c>
      <c r="AM37" s="14">
        <v>1.78E-2</v>
      </c>
      <c r="AN37" s="14">
        <v>3.3778000000000001</v>
      </c>
      <c r="AO37" s="14">
        <v>9.9900000000000003E-2</v>
      </c>
      <c r="AP37" s="14">
        <v>0.27550000000000002</v>
      </c>
      <c r="AQ37" s="14">
        <v>8.0999999999999996E-3</v>
      </c>
      <c r="AR37" s="14">
        <v>9.0111000000000008</v>
      </c>
      <c r="AS37" s="14">
        <v>0.78310000000000002</v>
      </c>
      <c r="AT37" s="14">
        <v>0.15809999999999999</v>
      </c>
      <c r="AU37" s="14">
        <v>1.37E-2</v>
      </c>
      <c r="AV37" s="14">
        <v>33.490099999999998</v>
      </c>
      <c r="AW37" s="14">
        <v>0.68640000000000001</v>
      </c>
      <c r="AX37" s="14">
        <v>0.4239</v>
      </c>
      <c r="AY37" s="14">
        <v>8.6999999999999994E-3</v>
      </c>
      <c r="AZ37" s="14"/>
      <c r="BA37" s="14">
        <v>0.21218187017443518</v>
      </c>
      <c r="BB37" s="14">
        <v>2.6812144212523719</v>
      </c>
      <c r="BC37" s="14">
        <v>0.45670103092783515</v>
      </c>
      <c r="BD37" s="15"/>
      <c r="BE37" s="28"/>
    </row>
    <row r="38" spans="2:57" ht="13.5" customHeight="1" x14ac:dyDescent="0.2">
      <c r="B38" s="12">
        <v>175</v>
      </c>
      <c r="C38" s="12">
        <v>9.0679999999999996</v>
      </c>
      <c r="D38" s="12">
        <v>175.37782999999999</v>
      </c>
      <c r="E38" s="12">
        <v>1</v>
      </c>
      <c r="F38" s="12">
        <v>32</v>
      </c>
      <c r="G38" s="13">
        <v>204</v>
      </c>
      <c r="H38" s="13" t="s">
        <v>202</v>
      </c>
      <c r="I38" s="13">
        <v>232.1</v>
      </c>
      <c r="J38" s="13">
        <v>11</v>
      </c>
      <c r="K38" s="13" t="str">
        <f t="shared" si="0"/>
        <v>2</v>
      </c>
      <c r="L38" s="13" t="str">
        <f t="shared" si="1"/>
        <v>3</v>
      </c>
      <c r="M38" s="13" t="str">
        <f t="shared" si="2"/>
        <v>2</v>
      </c>
      <c r="N38" s="13" t="str">
        <f t="shared" si="3"/>
        <v>1</v>
      </c>
      <c r="O38" s="13">
        <f t="shared" si="4"/>
        <v>1</v>
      </c>
      <c r="P38" s="12">
        <v>33.200000000000003</v>
      </c>
      <c r="Q38" s="12">
        <v>1.6</v>
      </c>
      <c r="R38" s="12">
        <v>3.48</v>
      </c>
      <c r="S38" s="12">
        <v>45.97</v>
      </c>
      <c r="T38" s="12">
        <v>88.28</v>
      </c>
      <c r="U38" s="12">
        <v>3</v>
      </c>
      <c r="V38" s="12">
        <v>1</v>
      </c>
      <c r="W38" s="12">
        <v>1</v>
      </c>
      <c r="X38" s="12">
        <v>1</v>
      </c>
      <c r="Y38" s="12">
        <v>6</v>
      </c>
      <c r="Z38" s="12">
        <v>2</v>
      </c>
      <c r="AA38" s="12">
        <v>135</v>
      </c>
      <c r="AB38" s="12">
        <v>0</v>
      </c>
      <c r="AC38" s="12">
        <v>14</v>
      </c>
      <c r="AD38" s="12">
        <v>232.1</v>
      </c>
      <c r="AE38" s="12">
        <v>11</v>
      </c>
      <c r="AF38" s="12">
        <v>3619.4</v>
      </c>
      <c r="AG38" s="12">
        <v>15</v>
      </c>
      <c r="AH38" s="12">
        <v>0</v>
      </c>
      <c r="AI38" s="12">
        <v>0</v>
      </c>
      <c r="AJ38" s="12">
        <v>1.9322999999999999</v>
      </c>
      <c r="AK38" s="12">
        <v>0.2903</v>
      </c>
      <c r="AL38" s="14">
        <v>6.8500000000000005E-2</v>
      </c>
      <c r="AM38" s="14">
        <v>1.03E-2</v>
      </c>
      <c r="AN38" s="14">
        <v>2.7149000000000001</v>
      </c>
      <c r="AO38" s="14">
        <v>7.8399999999999997E-2</v>
      </c>
      <c r="AP38" s="14">
        <v>0.2364</v>
      </c>
      <c r="AQ38" s="14">
        <v>6.7999999999999996E-3</v>
      </c>
      <c r="AR38" s="14">
        <v>3.6556000000000002</v>
      </c>
      <c r="AS38" s="14">
        <v>0.443</v>
      </c>
      <c r="AT38" s="14">
        <v>6.8400000000000002E-2</v>
      </c>
      <c r="AU38" s="14">
        <v>8.3000000000000001E-3</v>
      </c>
      <c r="AV38" s="14">
        <v>35.445300000000003</v>
      </c>
      <c r="AW38" s="14">
        <v>0.33700000000000002</v>
      </c>
      <c r="AX38" s="14">
        <v>0.47310000000000002</v>
      </c>
      <c r="AY38" s="14">
        <v>4.4999999999999997E-3</v>
      </c>
      <c r="AZ38" s="14"/>
      <c r="BA38" s="14">
        <v>0.33361522198731502</v>
      </c>
      <c r="BB38" s="14">
        <v>6.916666666666667</v>
      </c>
      <c r="BC38" s="14">
        <v>0.74736842105263157</v>
      </c>
      <c r="BD38" s="15"/>
      <c r="BE38" s="28"/>
    </row>
    <row r="39" spans="2:57" ht="13.5" customHeight="1" x14ac:dyDescent="0.2">
      <c r="B39" s="12">
        <v>175</v>
      </c>
      <c r="C39" s="12">
        <v>9.282</v>
      </c>
      <c r="D39" s="12">
        <v>175.38675000000001</v>
      </c>
      <c r="E39" s="12">
        <v>1</v>
      </c>
      <c r="F39" s="12">
        <v>32</v>
      </c>
      <c r="G39" s="13">
        <v>305</v>
      </c>
      <c r="H39" s="13" t="s">
        <v>202</v>
      </c>
      <c r="I39" s="13">
        <v>232.4</v>
      </c>
      <c r="J39" s="13">
        <v>11</v>
      </c>
      <c r="K39" s="13" t="str">
        <f t="shared" si="0"/>
        <v>2</v>
      </c>
      <c r="L39" s="13" t="str">
        <f t="shared" si="1"/>
        <v>3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33.200000000000003</v>
      </c>
      <c r="Q39" s="12">
        <v>1.6</v>
      </c>
      <c r="R39" s="12">
        <v>3.48</v>
      </c>
      <c r="S39" s="12">
        <v>43.28</v>
      </c>
      <c r="T39" s="12">
        <v>90</v>
      </c>
      <c r="U39" s="12">
        <v>3</v>
      </c>
      <c r="V39" s="12">
        <v>1</v>
      </c>
      <c r="W39" s="12">
        <v>1</v>
      </c>
      <c r="X39" s="12">
        <v>1</v>
      </c>
      <c r="Y39" s="12">
        <v>6</v>
      </c>
      <c r="Z39" s="12">
        <v>2</v>
      </c>
      <c r="AA39" s="12">
        <v>135</v>
      </c>
      <c r="AB39" s="12">
        <v>0</v>
      </c>
      <c r="AC39" s="12">
        <v>26</v>
      </c>
      <c r="AD39" s="12">
        <v>232.4</v>
      </c>
      <c r="AE39" s="12">
        <v>11</v>
      </c>
      <c r="AF39" s="12">
        <v>3619.4</v>
      </c>
      <c r="AG39" s="12">
        <v>15</v>
      </c>
      <c r="AH39" s="12">
        <v>0</v>
      </c>
      <c r="AI39" s="12">
        <v>0</v>
      </c>
      <c r="AJ39" s="12">
        <v>2.3464</v>
      </c>
      <c r="AK39" s="12">
        <v>0.45119999999999999</v>
      </c>
      <c r="AL39" s="14">
        <v>8.1799999999999998E-2</v>
      </c>
      <c r="AM39" s="14">
        <v>1.5699999999999999E-2</v>
      </c>
      <c r="AN39" s="14">
        <v>3.1698</v>
      </c>
      <c r="AO39" s="14">
        <v>0.22209999999999999</v>
      </c>
      <c r="AP39" s="14">
        <v>0.27110000000000001</v>
      </c>
      <c r="AQ39" s="14">
        <v>1.9E-2</v>
      </c>
      <c r="AR39" s="14">
        <v>4.5791000000000004</v>
      </c>
      <c r="AS39" s="14">
        <v>0.74690000000000001</v>
      </c>
      <c r="AT39" s="14">
        <v>8.4199999999999997E-2</v>
      </c>
      <c r="AU39" s="14">
        <v>1.37E-2</v>
      </c>
      <c r="AV39" s="14">
        <v>41.005099999999999</v>
      </c>
      <c r="AW39" s="14">
        <v>0.70099999999999996</v>
      </c>
      <c r="AX39" s="14">
        <v>0.54190000000000005</v>
      </c>
      <c r="AY39" s="14">
        <v>9.2999999999999992E-3</v>
      </c>
      <c r="AZ39" s="14"/>
      <c r="BA39" s="14">
        <v>0.33308733087330877</v>
      </c>
      <c r="BB39" s="14">
        <v>6.4358669833729225</v>
      </c>
      <c r="BC39" s="14">
        <v>0.73103338124900175</v>
      </c>
      <c r="BD39" s="15"/>
      <c r="BE39" s="28"/>
    </row>
    <row r="40" spans="2:57" ht="13.5" customHeight="1" x14ac:dyDescent="0.2">
      <c r="B40" s="12">
        <v>175</v>
      </c>
      <c r="C40" s="12">
        <v>9.0419999999999998</v>
      </c>
      <c r="D40" s="12">
        <v>175.37674999999999</v>
      </c>
      <c r="E40" s="12">
        <v>1</v>
      </c>
      <c r="F40" s="12">
        <v>32</v>
      </c>
      <c r="G40" s="13">
        <v>201</v>
      </c>
      <c r="H40" s="13" t="s">
        <v>203</v>
      </c>
      <c r="I40" s="13">
        <v>231.1</v>
      </c>
      <c r="J40" s="13">
        <v>12</v>
      </c>
      <c r="K40" s="13" t="str">
        <f t="shared" si="0"/>
        <v>2</v>
      </c>
      <c r="L40" s="13" t="str">
        <f t="shared" si="1"/>
        <v>3</v>
      </c>
      <c r="M40" s="13" t="str">
        <f t="shared" si="2"/>
        <v>1</v>
      </c>
      <c r="N40" s="13" t="str">
        <f t="shared" si="3"/>
        <v>1</v>
      </c>
      <c r="O40" s="13">
        <f t="shared" si="4"/>
        <v>1</v>
      </c>
      <c r="P40" s="12">
        <v>33.200000000000003</v>
      </c>
      <c r="Q40" s="12">
        <v>1.6</v>
      </c>
      <c r="R40" s="12">
        <v>3.48</v>
      </c>
      <c r="S40" s="12">
        <v>46.3</v>
      </c>
      <c r="T40" s="12">
        <v>88.08</v>
      </c>
      <c r="U40" s="12">
        <v>3</v>
      </c>
      <c r="V40" s="12">
        <v>1</v>
      </c>
      <c r="W40" s="12">
        <v>1</v>
      </c>
      <c r="X40" s="12">
        <v>1</v>
      </c>
      <c r="Y40" s="12">
        <v>6</v>
      </c>
      <c r="Z40" s="12">
        <v>2</v>
      </c>
      <c r="AA40" s="12">
        <v>135</v>
      </c>
      <c r="AB40" s="12">
        <v>0</v>
      </c>
      <c r="AC40" s="12">
        <v>11</v>
      </c>
      <c r="AD40" s="12">
        <v>231.1</v>
      </c>
      <c r="AE40" s="12">
        <v>12</v>
      </c>
      <c r="AF40" s="12">
        <v>3619.4</v>
      </c>
      <c r="AG40" s="12">
        <v>15</v>
      </c>
      <c r="AH40" s="12">
        <v>0</v>
      </c>
      <c r="AI40" s="12">
        <v>0</v>
      </c>
      <c r="AJ40" s="12">
        <v>1.8747</v>
      </c>
      <c r="AK40" s="12">
        <v>4.9000000000000002E-2</v>
      </c>
      <c r="AL40" s="14">
        <v>6.59E-2</v>
      </c>
      <c r="AM40" s="14">
        <v>1.6999999999999999E-3</v>
      </c>
      <c r="AN40" s="14">
        <v>2.8159000000000001</v>
      </c>
      <c r="AO40" s="14">
        <v>3.3599999999999998E-2</v>
      </c>
      <c r="AP40" s="14">
        <v>0.24279999999999999</v>
      </c>
      <c r="AQ40" s="14">
        <v>2.8999999999999998E-3</v>
      </c>
      <c r="AR40" s="14">
        <v>3.8277000000000001</v>
      </c>
      <c r="AS40" s="14">
        <v>6.4399999999999999E-2</v>
      </c>
      <c r="AT40" s="14">
        <v>7.0999999999999994E-2</v>
      </c>
      <c r="AU40" s="14">
        <v>1.1999999999999999E-3</v>
      </c>
      <c r="AV40" s="14">
        <v>35.665799999999997</v>
      </c>
      <c r="AW40" s="14">
        <v>0.54910000000000003</v>
      </c>
      <c r="AX40" s="14">
        <v>0.47089999999999999</v>
      </c>
      <c r="AY40" s="14">
        <v>7.3000000000000001E-3</v>
      </c>
      <c r="AZ40" s="14"/>
      <c r="BA40" s="14">
        <v>0.31960207370043436</v>
      </c>
      <c r="BB40" s="14">
        <v>6.6323943661971834</v>
      </c>
      <c r="BC40" s="14">
        <v>0.73795903303192478</v>
      </c>
      <c r="BD40" s="15"/>
      <c r="BE40" s="28"/>
    </row>
    <row r="41" spans="2:57" ht="13.5" customHeight="1" x14ac:dyDescent="0.2">
      <c r="B41" s="12">
        <v>175</v>
      </c>
      <c r="C41" s="12">
        <v>8.984</v>
      </c>
      <c r="D41" s="12">
        <v>175.37432999999999</v>
      </c>
      <c r="E41" s="12">
        <v>1</v>
      </c>
      <c r="F41" s="12">
        <v>32</v>
      </c>
      <c r="G41" s="13">
        <v>105</v>
      </c>
      <c r="H41" s="13" t="s">
        <v>203</v>
      </c>
      <c r="I41" s="13">
        <v>231.2</v>
      </c>
      <c r="J41" s="13">
        <v>12</v>
      </c>
      <c r="K41" s="13" t="str">
        <f t="shared" si="0"/>
        <v>2</v>
      </c>
      <c r="L41" s="13" t="str">
        <f t="shared" si="1"/>
        <v>3</v>
      </c>
      <c r="M41" s="13" t="str">
        <f t="shared" si="2"/>
        <v>1</v>
      </c>
      <c r="N41" s="13" t="str">
        <f t="shared" si="3"/>
        <v>2</v>
      </c>
      <c r="O41" s="13">
        <f t="shared" si="4"/>
        <v>1</v>
      </c>
      <c r="P41" s="12">
        <v>33.200000000000003</v>
      </c>
      <c r="Q41" s="12">
        <v>1.6</v>
      </c>
      <c r="R41" s="12">
        <v>3.48</v>
      </c>
      <c r="S41" s="12">
        <v>47.03</v>
      </c>
      <c r="T41" s="12">
        <v>87.63</v>
      </c>
      <c r="U41" s="12">
        <v>3</v>
      </c>
      <c r="V41" s="12">
        <v>1</v>
      </c>
      <c r="W41" s="12">
        <v>1</v>
      </c>
      <c r="X41" s="12">
        <v>1</v>
      </c>
      <c r="Y41" s="12">
        <v>6</v>
      </c>
      <c r="Z41" s="12">
        <v>2</v>
      </c>
      <c r="AA41" s="12">
        <v>135</v>
      </c>
      <c r="AB41" s="12">
        <v>0</v>
      </c>
      <c r="AC41" s="12">
        <v>6</v>
      </c>
      <c r="AD41" s="12">
        <v>231.2</v>
      </c>
      <c r="AE41" s="12">
        <v>12</v>
      </c>
      <c r="AF41" s="12">
        <v>3619.4</v>
      </c>
      <c r="AG41" s="12">
        <v>15</v>
      </c>
      <c r="AH41" s="12">
        <v>0</v>
      </c>
      <c r="AI41" s="12">
        <v>0</v>
      </c>
      <c r="AJ41" s="12">
        <v>2.0295000000000001</v>
      </c>
      <c r="AK41" s="12">
        <v>3.8399999999999997E-2</v>
      </c>
      <c r="AL41" s="14">
        <v>6.9900000000000004E-2</v>
      </c>
      <c r="AM41" s="14">
        <v>1.2999999999999999E-3</v>
      </c>
      <c r="AN41" s="14">
        <v>2.8395999999999999</v>
      </c>
      <c r="AO41" s="14">
        <v>6.7999999999999996E-3</v>
      </c>
      <c r="AP41" s="14">
        <v>0.23960000000000001</v>
      </c>
      <c r="AQ41" s="14">
        <v>5.9999999999999995E-4</v>
      </c>
      <c r="AR41" s="14">
        <v>3.8795000000000002</v>
      </c>
      <c r="AS41" s="14">
        <v>0.1457</v>
      </c>
      <c r="AT41" s="14">
        <v>7.0400000000000004E-2</v>
      </c>
      <c r="AU41" s="14">
        <v>2.5999999999999999E-3</v>
      </c>
      <c r="AV41" s="14">
        <v>34.910699999999999</v>
      </c>
      <c r="AW41" s="14">
        <v>0.65100000000000002</v>
      </c>
      <c r="AX41" s="14">
        <v>0.45019999999999999</v>
      </c>
      <c r="AY41" s="14">
        <v>8.3999999999999995E-3</v>
      </c>
      <c r="AZ41" s="14"/>
      <c r="BA41" s="14">
        <v>0.30530588576398954</v>
      </c>
      <c r="BB41" s="14">
        <v>6.3948863636363633</v>
      </c>
      <c r="BC41" s="14">
        <v>0.72954283519016516</v>
      </c>
      <c r="BD41" s="15"/>
      <c r="BE41" s="28"/>
    </row>
    <row r="42" spans="2:57" ht="13.5" customHeight="1" x14ac:dyDescent="0.2">
      <c r="G42" s="36">
        <v>904</v>
      </c>
      <c r="H42" s="36" t="s">
        <v>183</v>
      </c>
      <c r="I42" s="36">
        <v>322.10000000000002</v>
      </c>
      <c r="J42" s="36">
        <v>21</v>
      </c>
      <c r="K42" s="36" t="s">
        <v>184</v>
      </c>
      <c r="L42" s="36" t="s">
        <v>180</v>
      </c>
      <c r="M42" s="36" t="s">
        <v>180</v>
      </c>
      <c r="N42" s="36" t="s">
        <v>181</v>
      </c>
      <c r="O42" s="36">
        <v>0</v>
      </c>
      <c r="BA42" s="16"/>
      <c r="BB42" s="16"/>
      <c r="BC42" s="16"/>
      <c r="BD42" s="37"/>
      <c r="BE42" s="28"/>
    </row>
    <row r="43" spans="2:57" ht="13.5" customHeight="1" x14ac:dyDescent="0.2">
      <c r="G43" s="36">
        <v>908</v>
      </c>
      <c r="H43" s="36" t="s">
        <v>183</v>
      </c>
      <c r="I43" s="36">
        <v>322.2</v>
      </c>
      <c r="J43" s="36">
        <v>21</v>
      </c>
      <c r="K43" s="36" t="s">
        <v>184</v>
      </c>
      <c r="L43" s="36" t="s">
        <v>180</v>
      </c>
      <c r="M43" s="36" t="s">
        <v>180</v>
      </c>
      <c r="N43" s="36" t="s">
        <v>180</v>
      </c>
      <c r="O43" s="36">
        <v>0</v>
      </c>
      <c r="BA43" s="16"/>
      <c r="BB43" s="16"/>
      <c r="BC43" s="16"/>
      <c r="BD43" s="37"/>
      <c r="BE43" s="28"/>
    </row>
    <row r="44" spans="2:57" ht="13.5" customHeight="1" x14ac:dyDescent="0.2">
      <c r="G44" s="36">
        <v>902</v>
      </c>
      <c r="H44" s="36" t="s">
        <v>178</v>
      </c>
      <c r="I44" s="36">
        <v>422.1</v>
      </c>
      <c r="J44" s="36">
        <v>22</v>
      </c>
      <c r="K44" s="36" t="s">
        <v>179</v>
      </c>
      <c r="L44" s="36" t="s">
        <v>180</v>
      </c>
      <c r="M44" s="36" t="s">
        <v>180</v>
      </c>
      <c r="N44" s="36" t="s">
        <v>181</v>
      </c>
      <c r="O44" s="36">
        <v>0</v>
      </c>
      <c r="BA44" s="16"/>
      <c r="BB44" s="16"/>
      <c r="BC44" s="16"/>
      <c r="BD44" s="37"/>
      <c r="BE44" s="28"/>
    </row>
    <row r="45" spans="2:57" ht="13.5" customHeight="1" x14ac:dyDescent="0.2">
      <c r="G45" s="36">
        <v>906</v>
      </c>
      <c r="H45" s="36" t="s">
        <v>178</v>
      </c>
      <c r="I45" s="36">
        <v>422.2</v>
      </c>
      <c r="J45" s="36">
        <v>22</v>
      </c>
      <c r="K45" s="36" t="s">
        <v>179</v>
      </c>
      <c r="L45" s="36" t="s">
        <v>180</v>
      </c>
      <c r="M45" s="36" t="s">
        <v>180</v>
      </c>
      <c r="N45" s="36" t="s">
        <v>180</v>
      </c>
      <c r="O45" s="36">
        <v>0</v>
      </c>
      <c r="BA45" s="16"/>
      <c r="BB45" s="16"/>
      <c r="BC45" s="16"/>
      <c r="BD45" s="37"/>
      <c r="BE45" s="28"/>
    </row>
    <row r="46" spans="2:57" ht="13.5" customHeight="1" x14ac:dyDescent="0.2">
      <c r="B46" s="12">
        <v>175</v>
      </c>
      <c r="C46" s="12">
        <v>9.1539999999999999</v>
      </c>
      <c r="D46" s="12">
        <v>175.38141999999999</v>
      </c>
      <c r="E46" s="12">
        <v>1</v>
      </c>
      <c r="F46" s="12">
        <v>32</v>
      </c>
      <c r="G46" s="13" t="s">
        <v>207</v>
      </c>
      <c r="H46" s="13" t="s">
        <v>204</v>
      </c>
      <c r="I46" s="13">
        <v>30.1</v>
      </c>
      <c r="J46" s="13">
        <v>30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33.200000000000003</v>
      </c>
      <c r="Q46" s="12">
        <v>1.6</v>
      </c>
      <c r="R46" s="12">
        <v>3.48</v>
      </c>
      <c r="S46" s="12">
        <v>44.89</v>
      </c>
      <c r="T46" s="12">
        <v>88.96</v>
      </c>
      <c r="U46" s="12">
        <v>3</v>
      </c>
      <c r="V46" s="12">
        <v>1</v>
      </c>
      <c r="W46" s="12">
        <v>1</v>
      </c>
      <c r="X46" s="12">
        <v>1</v>
      </c>
      <c r="Y46" s="12">
        <v>6</v>
      </c>
      <c r="Z46" s="12">
        <v>2</v>
      </c>
      <c r="AA46" s="12">
        <v>135</v>
      </c>
      <c r="AB46" s="12">
        <v>0</v>
      </c>
      <c r="AC46" s="12">
        <v>20</v>
      </c>
      <c r="AD46" s="12">
        <v>30.1</v>
      </c>
      <c r="AE46" s="12">
        <v>30</v>
      </c>
      <c r="AF46" s="12">
        <v>3619.4</v>
      </c>
      <c r="AG46" s="12">
        <v>15</v>
      </c>
      <c r="AH46" s="12">
        <v>0</v>
      </c>
      <c r="AI46" s="12">
        <v>0</v>
      </c>
      <c r="AJ46" s="12">
        <v>6.9866999999999999</v>
      </c>
      <c r="AK46" s="12">
        <v>0.1961</v>
      </c>
      <c r="AL46" s="14">
        <v>0.254</v>
      </c>
      <c r="AM46" s="14">
        <v>7.1000000000000004E-3</v>
      </c>
      <c r="AN46" s="14">
        <v>3.0880999999999998</v>
      </c>
      <c r="AO46" s="14">
        <v>8.4000000000000005E-2</v>
      </c>
      <c r="AP46" s="14">
        <v>0.27589999999999998</v>
      </c>
      <c r="AQ46" s="14">
        <v>7.4999999999999997E-3</v>
      </c>
      <c r="AR46" s="14">
        <v>13.145799999999999</v>
      </c>
      <c r="AS46" s="14">
        <v>0.3674</v>
      </c>
      <c r="AT46" s="14">
        <v>0.25219999999999998</v>
      </c>
      <c r="AU46" s="14">
        <v>7.0000000000000001E-3</v>
      </c>
      <c r="AV46" s="14">
        <v>23.027699999999999</v>
      </c>
      <c r="AW46" s="14">
        <v>0.61980000000000002</v>
      </c>
      <c r="AX46" s="14">
        <v>0.31659999999999999</v>
      </c>
      <c r="AY46" s="14">
        <v>8.5000000000000006E-3</v>
      </c>
      <c r="AZ46" s="14"/>
      <c r="BA46" s="14">
        <v>6.8691983122362896E-2</v>
      </c>
      <c r="BB46" s="14">
        <v>1.2553528945281522</v>
      </c>
      <c r="BC46" s="14">
        <v>0.11322081575246135</v>
      </c>
      <c r="BD46" s="37"/>
      <c r="BE46" s="28"/>
    </row>
    <row r="47" spans="2:57" ht="13.5" customHeight="1" x14ac:dyDescent="0.2">
      <c r="G47" s="36">
        <v>903</v>
      </c>
      <c r="H47" s="36" t="s">
        <v>182</v>
      </c>
      <c r="I47" s="36">
        <v>801.1</v>
      </c>
      <c r="J47" s="36">
        <v>31</v>
      </c>
      <c r="K47" s="36" t="s">
        <v>187</v>
      </c>
      <c r="L47" s="36" t="s">
        <v>185</v>
      </c>
      <c r="M47" s="36" t="s">
        <v>181</v>
      </c>
      <c r="N47" s="36" t="s">
        <v>181</v>
      </c>
      <c r="O47" s="36">
        <v>0</v>
      </c>
      <c r="BD47" s="37"/>
      <c r="BE47" s="28"/>
    </row>
    <row r="48" spans="2:57" ht="13.5" customHeight="1" x14ac:dyDescent="0.2">
      <c r="B48" s="12">
        <v>175</v>
      </c>
      <c r="C48" s="12">
        <v>9.2379999999999995</v>
      </c>
      <c r="D48" s="12">
        <v>175.38491999999999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33.200000000000003</v>
      </c>
      <c r="Q48" s="12">
        <v>1.6</v>
      </c>
      <c r="R48" s="12">
        <v>3.48</v>
      </c>
      <c r="S48" s="12">
        <v>43.84</v>
      </c>
      <c r="T48" s="12">
        <v>89.64</v>
      </c>
      <c r="U48" s="12">
        <v>3</v>
      </c>
      <c r="V48" s="12">
        <v>1</v>
      </c>
      <c r="W48" s="12">
        <v>1</v>
      </c>
      <c r="X48" s="12">
        <v>1</v>
      </c>
      <c r="Y48" s="12">
        <v>6</v>
      </c>
      <c r="Z48" s="12">
        <v>2</v>
      </c>
      <c r="AA48" s="12">
        <v>135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7.5491999999999999</v>
      </c>
      <c r="AK48" s="12">
        <v>0.68640000000000001</v>
      </c>
      <c r="AL48" s="14">
        <v>0.26690000000000003</v>
      </c>
      <c r="AM48" s="14">
        <v>2.4299999999999999E-2</v>
      </c>
      <c r="AN48" s="14">
        <v>3.3267000000000002</v>
      </c>
      <c r="AO48" s="14">
        <v>0.28399999999999997</v>
      </c>
      <c r="AP48" s="14">
        <v>0.2888</v>
      </c>
      <c r="AQ48" s="14">
        <v>2.47E-2</v>
      </c>
      <c r="AR48" s="14">
        <v>14.100199999999999</v>
      </c>
      <c r="AS48" s="14">
        <v>1.3878999999999999</v>
      </c>
      <c r="AT48" s="14">
        <v>0.26300000000000001</v>
      </c>
      <c r="AU48" s="14">
        <v>2.5899999999999999E-2</v>
      </c>
      <c r="AV48" s="14">
        <v>23.789000000000001</v>
      </c>
      <c r="AW48" s="14">
        <v>2.4003000000000001</v>
      </c>
      <c r="AX48" s="14">
        <v>0.31859999999999999</v>
      </c>
      <c r="AY48" s="14">
        <v>3.2199999999999999E-2</v>
      </c>
      <c r="AZ48" s="14"/>
      <c r="BA48" s="14">
        <v>4.9061573921633184E-2</v>
      </c>
      <c r="BB48" s="14">
        <v>1.2114068441064638</v>
      </c>
      <c r="BC48" s="14">
        <v>9.5598349381017855E-2</v>
      </c>
      <c r="BD48" s="37"/>
      <c r="BE48" s="28"/>
    </row>
    <row r="49" spans="2:55" ht="13.5" customHeight="1" x14ac:dyDescent="0.2">
      <c r="G49" s="36">
        <v>901</v>
      </c>
      <c r="H49" s="36" t="s">
        <v>176</v>
      </c>
      <c r="I49" s="36">
        <v>901.1</v>
      </c>
      <c r="J49" s="36">
        <v>32</v>
      </c>
      <c r="K49" s="36" t="s">
        <v>186</v>
      </c>
      <c r="L49" s="36" t="s">
        <v>185</v>
      </c>
      <c r="M49" s="36" t="s">
        <v>181</v>
      </c>
      <c r="N49" s="36" t="s">
        <v>181</v>
      </c>
      <c r="O49" s="36">
        <v>0</v>
      </c>
    </row>
    <row r="50" spans="2:55" ht="13.5" customHeight="1" x14ac:dyDescent="0.2">
      <c r="B50" s="12">
        <v>175</v>
      </c>
      <c r="C50" s="12">
        <v>9.1969999999999992</v>
      </c>
      <c r="D50" s="12">
        <v>175.38320999999999</v>
      </c>
      <c r="E50" s="12">
        <v>1</v>
      </c>
      <c r="F50" s="12">
        <v>32</v>
      </c>
      <c r="G50" s="13">
        <v>905</v>
      </c>
      <c r="H50" s="13" t="s">
        <v>176</v>
      </c>
      <c r="I50" s="13">
        <v>901.2</v>
      </c>
      <c r="J50" s="13">
        <v>32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33.200000000000003</v>
      </c>
      <c r="Q50" s="12">
        <v>1.6</v>
      </c>
      <c r="R50" s="12">
        <v>3.48</v>
      </c>
      <c r="S50" s="12">
        <v>44.35</v>
      </c>
      <c r="T50" s="12">
        <v>89.31</v>
      </c>
      <c r="U50" s="12">
        <v>3</v>
      </c>
      <c r="V50" s="12">
        <v>1</v>
      </c>
      <c r="W50" s="12">
        <v>1</v>
      </c>
      <c r="X50" s="12">
        <v>1</v>
      </c>
      <c r="Y50" s="12">
        <v>6</v>
      </c>
      <c r="Z50" s="12">
        <v>2</v>
      </c>
      <c r="AA50" s="12">
        <v>135</v>
      </c>
      <c r="AB50" s="12">
        <v>0</v>
      </c>
      <c r="AC50" s="12">
        <v>21</v>
      </c>
      <c r="AD50" s="12">
        <v>901.2</v>
      </c>
      <c r="AE50" s="12">
        <v>32</v>
      </c>
      <c r="AF50" s="12">
        <v>3619.4</v>
      </c>
      <c r="AG50" s="12">
        <v>15</v>
      </c>
      <c r="AH50" s="12">
        <v>0</v>
      </c>
      <c r="AI50" s="12">
        <v>0</v>
      </c>
      <c r="AJ50" s="12">
        <v>8.9806000000000008</v>
      </c>
      <c r="AK50" s="12">
        <v>0.1817</v>
      </c>
      <c r="AL50" s="14">
        <v>0.32179999999999997</v>
      </c>
      <c r="AM50" s="14">
        <v>6.4999999999999997E-3</v>
      </c>
      <c r="AN50" s="14">
        <v>4.0141</v>
      </c>
      <c r="AO50" s="14">
        <v>7.4399999999999994E-2</v>
      </c>
      <c r="AP50" s="14">
        <v>0.35339999999999999</v>
      </c>
      <c r="AQ50" s="14">
        <v>6.4999999999999997E-3</v>
      </c>
      <c r="AR50" s="14">
        <v>16.7486</v>
      </c>
      <c r="AS50" s="14">
        <v>0.28789999999999999</v>
      </c>
      <c r="AT50" s="14">
        <v>0.31669999999999998</v>
      </c>
      <c r="AU50" s="14">
        <v>5.4000000000000003E-3</v>
      </c>
      <c r="AV50" s="14">
        <v>28.606200000000001</v>
      </c>
      <c r="AW50" s="14">
        <v>0.43259999999999998</v>
      </c>
      <c r="AX50" s="14">
        <v>0.38800000000000001</v>
      </c>
      <c r="AY50" s="14">
        <v>5.8999999999999999E-3</v>
      </c>
      <c r="AZ50" s="14"/>
      <c r="BA50" s="14">
        <v>4.6668465066091201E-2</v>
      </c>
      <c r="BB50" s="14">
        <v>1.225134196400379</v>
      </c>
      <c r="BC50" s="14">
        <v>0.10117780615864912</v>
      </c>
    </row>
    <row r="51" spans="2:55" ht="13.5" customHeight="1" x14ac:dyDescent="0.2">
      <c r="B51" s="12">
        <v>175</v>
      </c>
      <c r="C51" s="12">
        <v>8.9139999999999997</v>
      </c>
      <c r="D51" s="12">
        <v>175.37142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33.200000000000003</v>
      </c>
      <c r="Q51" s="12">
        <v>1.6</v>
      </c>
      <c r="R51" s="12">
        <v>3.48</v>
      </c>
      <c r="S51" s="12">
        <v>47.9</v>
      </c>
      <c r="T51" s="12">
        <v>87.1</v>
      </c>
      <c r="U51" s="12">
        <v>3</v>
      </c>
      <c r="V51" s="12">
        <v>1</v>
      </c>
      <c r="W51" s="12">
        <v>1</v>
      </c>
      <c r="X51" s="12">
        <v>1</v>
      </c>
      <c r="Y51" s="12">
        <v>6</v>
      </c>
      <c r="Z51" s="12">
        <v>2</v>
      </c>
      <c r="AA51" s="12">
        <v>135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20.478000000000002</v>
      </c>
      <c r="AK51" s="38">
        <v>0.19550000000000001</v>
      </c>
      <c r="AL51" s="38">
        <v>0.68849999999999989</v>
      </c>
      <c r="AM51" s="38">
        <v>6.4999999999999997E-3</v>
      </c>
      <c r="AN51" s="38">
        <v>8.2379999999999995</v>
      </c>
      <c r="AO51" s="38">
        <v>7.9000000000000015E-2</v>
      </c>
      <c r="AP51" s="38">
        <v>0.67799999999999994</v>
      </c>
      <c r="AQ51" s="38">
        <v>6.4999999999999997E-3</v>
      </c>
      <c r="AR51" s="38">
        <v>38.723500000000001</v>
      </c>
      <c r="AS51" s="38">
        <v>0.36450000000000005</v>
      </c>
      <c r="AT51" s="38">
        <v>0.68599999999999994</v>
      </c>
      <c r="AU51" s="38">
        <v>6.4999999999999997E-3</v>
      </c>
      <c r="AV51" s="38">
        <v>52.931800000000003</v>
      </c>
      <c r="AW51" s="38">
        <v>0.40560000000000002</v>
      </c>
      <c r="AX51" s="38">
        <v>0.66369999999999996</v>
      </c>
      <c r="AY51" s="38">
        <v>5.1000000000000004E-3</v>
      </c>
      <c r="AZ51" s="14"/>
      <c r="BA51" s="14">
        <v>-1.0658120295147932E-2</v>
      </c>
      <c r="BB51" s="14">
        <v>24.18731778425656</v>
      </c>
      <c r="BC51" s="14">
        <v>-1.6522190116322139E-2</v>
      </c>
    </row>
    <row r="52" spans="2:55" ht="13.5" customHeight="1" x14ac:dyDescent="0.2">
      <c r="B52" s="12">
        <v>175</v>
      </c>
      <c r="C52" s="12">
        <v>8.9019999999999992</v>
      </c>
      <c r="D52" s="12">
        <v>175.37092000000001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33.200000000000003</v>
      </c>
      <c r="Q52" s="12">
        <v>1.6</v>
      </c>
      <c r="R52" s="12">
        <v>3.48</v>
      </c>
      <c r="S52" s="12">
        <v>48.06</v>
      </c>
      <c r="T52" s="12">
        <v>87.01</v>
      </c>
      <c r="U52" s="12">
        <v>3</v>
      </c>
      <c r="V52" s="12">
        <v>1</v>
      </c>
      <c r="W52" s="12">
        <v>1</v>
      </c>
      <c r="X52" s="12">
        <v>1</v>
      </c>
      <c r="Y52" s="12">
        <v>6</v>
      </c>
      <c r="Z52" s="12">
        <v>2</v>
      </c>
      <c r="AA52" s="12">
        <v>135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29.742100000000001</v>
      </c>
      <c r="AK52" s="12">
        <v>0.43490000000000001</v>
      </c>
      <c r="AL52" s="14">
        <v>0.99590000000000001</v>
      </c>
      <c r="AM52" s="14">
        <v>1.4500000000000001E-2</v>
      </c>
      <c r="AN52" s="14">
        <v>12.1533</v>
      </c>
      <c r="AO52" s="14">
        <v>0.17899999999999999</v>
      </c>
      <c r="AP52" s="14">
        <v>0.99560000000000004</v>
      </c>
      <c r="AQ52" s="14">
        <v>1.46E-2</v>
      </c>
      <c r="AR52" s="14">
        <v>56.4315</v>
      </c>
      <c r="AS52" s="14">
        <v>0.83040000000000003</v>
      </c>
      <c r="AT52" s="14">
        <v>0.99590000000000001</v>
      </c>
      <c r="AU52" s="14">
        <v>1.46E-2</v>
      </c>
      <c r="AV52" s="14">
        <v>79.776300000000006</v>
      </c>
      <c r="AW52" s="14">
        <v>1.2263999999999999</v>
      </c>
      <c r="AX52" s="14">
        <v>0.99560000000000004</v>
      </c>
      <c r="AY52" s="14">
        <v>1.52E-2</v>
      </c>
      <c r="AZ52" s="14"/>
      <c r="BA52" s="14">
        <v>0.73559549916457811</v>
      </c>
      <c r="BB52" s="14">
        <v>1.4136838467876984</v>
      </c>
      <c r="BC52" s="14">
        <v>0.17139106570989329</v>
      </c>
    </row>
    <row r="53" spans="2:55" ht="13.5" customHeight="1" x14ac:dyDescent="0.2">
      <c r="B53" s="12">
        <v>175</v>
      </c>
      <c r="C53" s="12">
        <v>9.1449999999999996</v>
      </c>
      <c r="D53" s="12">
        <v>175.38104000000001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33.200000000000003</v>
      </c>
      <c r="Q53" s="12">
        <v>1.6</v>
      </c>
      <c r="R53" s="12">
        <v>3.48</v>
      </c>
      <c r="S53" s="12">
        <v>45</v>
      </c>
      <c r="T53" s="12">
        <v>88.89</v>
      </c>
      <c r="U53" s="12">
        <v>3</v>
      </c>
      <c r="V53" s="12">
        <v>1</v>
      </c>
      <c r="W53" s="12">
        <v>1</v>
      </c>
      <c r="X53" s="12">
        <v>1</v>
      </c>
      <c r="Y53" s="12">
        <v>6</v>
      </c>
      <c r="Z53" s="12">
        <v>2</v>
      </c>
      <c r="AA53" s="12">
        <v>135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27.508700000000001</v>
      </c>
      <c r="AK53" s="12">
        <v>0.17119999999999999</v>
      </c>
      <c r="AL53" s="14">
        <v>1.0029999999999999</v>
      </c>
      <c r="AM53" s="14">
        <v>6.3E-3</v>
      </c>
      <c r="AN53" s="14">
        <v>11.186500000000001</v>
      </c>
      <c r="AO53" s="14">
        <v>7.2499999999999995E-2</v>
      </c>
      <c r="AP53" s="14">
        <v>1.0027999999999999</v>
      </c>
      <c r="AQ53" s="14">
        <v>6.4999999999999997E-3</v>
      </c>
      <c r="AR53" s="14">
        <v>52.118000000000002</v>
      </c>
      <c r="AS53" s="14">
        <v>0.34320000000000001</v>
      </c>
      <c r="AT53" s="14">
        <v>1.0029999999999999</v>
      </c>
      <c r="AU53" s="14">
        <v>6.6E-3</v>
      </c>
      <c r="AV53" s="14">
        <v>72.727199999999996</v>
      </c>
      <c r="AW53" s="14">
        <v>0.47289999999999999</v>
      </c>
      <c r="AX53" s="14">
        <v>1.0027999999999999</v>
      </c>
      <c r="AY53" s="14">
        <v>6.4999999999999997E-3</v>
      </c>
      <c r="AZ53" s="14"/>
      <c r="BA53" s="14">
        <v>0.73338084246076629</v>
      </c>
      <c r="BB53" s="14">
        <v>1.3954334395026669</v>
      </c>
      <c r="BC53" s="14">
        <v>0.16507803263561591</v>
      </c>
    </row>
    <row r="54" spans="2:55" ht="13.5" customHeight="1" x14ac:dyDescent="0.2">
      <c r="B54" s="12">
        <v>175</v>
      </c>
      <c r="C54" s="12">
        <v>9.4559999999999995</v>
      </c>
      <c r="D54" s="12">
        <v>175.39400000000001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33.200000000000003</v>
      </c>
      <c r="Q54" s="12">
        <v>1.6</v>
      </c>
      <c r="R54" s="12">
        <v>3.48</v>
      </c>
      <c r="S54" s="12">
        <v>41.1</v>
      </c>
      <c r="T54" s="12">
        <v>91.45</v>
      </c>
      <c r="U54" s="12">
        <v>3</v>
      </c>
      <c r="V54" s="12">
        <v>1</v>
      </c>
      <c r="W54" s="12">
        <v>1</v>
      </c>
      <c r="X54" s="12">
        <v>1</v>
      </c>
      <c r="Y54" s="12">
        <v>6</v>
      </c>
      <c r="Z54" s="12">
        <v>2</v>
      </c>
      <c r="AA54" s="12">
        <v>135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30.620200000000001</v>
      </c>
      <c r="AK54" s="12">
        <v>9.1800000000000007E-2</v>
      </c>
      <c r="AL54" s="14">
        <v>1.0114000000000001</v>
      </c>
      <c r="AM54" s="14">
        <v>3.0999999999999999E-3</v>
      </c>
      <c r="AN54" s="14">
        <v>12.505599999999999</v>
      </c>
      <c r="AO54" s="14">
        <v>3.7499999999999999E-2</v>
      </c>
      <c r="AP54" s="14">
        <v>1.0113000000000001</v>
      </c>
      <c r="AQ54" s="14">
        <v>3.0999999999999999E-3</v>
      </c>
      <c r="AR54" s="14">
        <v>58.127899999999997</v>
      </c>
      <c r="AS54" s="14">
        <v>0.17019999999999999</v>
      </c>
      <c r="AT54" s="14">
        <v>1.0114000000000001</v>
      </c>
      <c r="AU54" s="14">
        <v>3.0000000000000001E-3</v>
      </c>
      <c r="AV54" s="14">
        <v>80.527199999999993</v>
      </c>
      <c r="AW54" s="14">
        <v>0.18099999999999999</v>
      </c>
      <c r="AX54" s="14">
        <v>1.0113000000000001</v>
      </c>
      <c r="AY54" s="14">
        <v>2.3E-3</v>
      </c>
      <c r="AZ54" s="14"/>
      <c r="BA54" s="14">
        <v>0.73115718327299617</v>
      </c>
      <c r="BB54" s="14">
        <v>1.3853450752564602</v>
      </c>
      <c r="BC54" s="14">
        <v>0.16154688864672123</v>
      </c>
    </row>
  </sheetData>
  <mergeCells count="11">
    <mergeCell ref="BT8:BU8"/>
    <mergeCell ref="BN8:BO8"/>
    <mergeCell ref="BP8:BQ8"/>
    <mergeCell ref="BN7:BO7"/>
    <mergeCell ref="BR8:BS8"/>
    <mergeCell ref="BH7:BI7"/>
    <mergeCell ref="BJ7:BK7"/>
    <mergeCell ref="BL7:BM7"/>
    <mergeCell ref="BH8:BI8"/>
    <mergeCell ref="BJ8:BK8"/>
    <mergeCell ref="BL8:BM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D183-BB90-41AD-B096-8252506848CB}">
  <sheetPr codeName="Sheet23"/>
  <dimension ref="A1:BT54"/>
  <sheetViews>
    <sheetView workbookViewId="0">
      <selection activeCell="D42" sqref="D42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178</v>
      </c>
      <c r="C10" s="12">
        <v>9.0269999999999992</v>
      </c>
      <c r="D10" s="12">
        <v>178.37611999999999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34.5</v>
      </c>
      <c r="Q10" s="12">
        <v>1.42</v>
      </c>
      <c r="R10" s="12">
        <v>4.05</v>
      </c>
      <c r="S10" s="12">
        <v>46.66</v>
      </c>
      <c r="T10" s="12">
        <v>88</v>
      </c>
      <c r="U10" s="12">
        <v>5</v>
      </c>
      <c r="V10" s="12">
        <v>1.5</v>
      </c>
      <c r="W10" s="12">
        <v>3</v>
      </c>
      <c r="X10" s="12">
        <v>1</v>
      </c>
      <c r="Y10" s="12">
        <v>7</v>
      </c>
      <c r="Z10" s="12">
        <v>2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2.6797</v>
      </c>
      <c r="AK10" s="12">
        <v>0.37390000000000001</v>
      </c>
      <c r="AL10" s="14">
        <v>0.1123</v>
      </c>
      <c r="AM10" s="14">
        <v>1.5699999999999999E-2</v>
      </c>
      <c r="AN10" s="14">
        <v>2.1375999999999999</v>
      </c>
      <c r="AO10" s="14">
        <v>6.83E-2</v>
      </c>
      <c r="AP10" s="14">
        <v>0.23130000000000001</v>
      </c>
      <c r="AQ10" s="14">
        <v>7.4000000000000003E-3</v>
      </c>
      <c r="AR10" s="14">
        <v>5.0975999999999999</v>
      </c>
      <c r="AS10" s="14">
        <v>0.59940000000000004</v>
      </c>
      <c r="AT10" s="14">
        <v>0.1128</v>
      </c>
      <c r="AU10" s="14">
        <v>1.3299999999999999E-2</v>
      </c>
      <c r="AV10" s="14">
        <v>24.951699999999999</v>
      </c>
      <c r="AW10" s="14">
        <v>1.6701999999999999</v>
      </c>
      <c r="AX10" s="14">
        <v>0.40079999999999999</v>
      </c>
      <c r="AY10" s="14">
        <v>2.6800000000000001E-2</v>
      </c>
      <c r="AZ10" s="14">
        <v>0.26815377313716182</v>
      </c>
      <c r="BA10" s="14">
        <v>3.5531914893617023</v>
      </c>
      <c r="BB10" s="14">
        <v>0.56074766355140193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0.10922187500000001</v>
      </c>
      <c r="BH10" s="16">
        <f>DSTDEV(PlotSort,"PhxRed",$BG$35:$BG$38)/SQRT($BF10)</f>
        <v>5.2685356939072584E-3</v>
      </c>
      <c r="BI10" s="16">
        <f>DAVERAGE(PlotSort,"PhxRedEdge",$BG$35:$BG$38)</f>
        <v>0.23673125</v>
      </c>
      <c r="BJ10" s="16">
        <f>DSTDEV(PlotSort,"PhxRedEdge",$BG$35:$BG$38)/SQRT($BF10)</f>
        <v>9.8873434152874484E-3</v>
      </c>
      <c r="BK10" s="16">
        <f>DAVERAGE(PlotSort,"TMRed",$BG$35:$BG$38)</f>
        <v>0.11009375</v>
      </c>
      <c r="BL10" s="16">
        <f>DSTDEV(PlotSort,"TMRed",$BG$35:$BG$38)/SQRT($BF10)</f>
        <v>5.4104023951145157E-3</v>
      </c>
      <c r="BM10" s="16">
        <f>DAVERAGE(PlotSort,"TMNIR",$BG$35:$BG$38)</f>
        <v>0.42342187499999989</v>
      </c>
      <c r="BN10" s="16">
        <f>DSTDEV(PlotSort,"TMNIR",$BG$35:$BG$38)/SQRT($BF10)</f>
        <v>1.8266693516175613E-2</v>
      </c>
      <c r="BO10" s="16">
        <f>DAVERAGE(PlotSort,"NRR",$BG$35:$BG$38)</f>
        <v>0.28148624543266476</v>
      </c>
      <c r="BP10" s="16">
        <f>DSTDEV(PlotSort,"NRR",$BG$35:$BG$38)/SQRT($BF10)</f>
        <v>6.1757973812666895E-3</v>
      </c>
      <c r="BQ10" s="16">
        <f>DAVERAGE(PlotSort,"rvi",$BG$35:$BG$38)</f>
        <v>3.989115973146748</v>
      </c>
      <c r="BR10" s="16">
        <f>DSTDEV(PlotSort,"rvi",$BG$35:$BG$38)/SQRT($BF10)</f>
        <v>0.16483114876632721</v>
      </c>
      <c r="BS10" s="17">
        <f>DAVERAGE(PlotSort,"ndvi",$BG$35:$BG$38)</f>
        <v>0.58442474199068173</v>
      </c>
      <c r="BT10" s="16">
        <f>DSTDEV(PlotSort,"ndvi",$BG$35:$BG$38)/SQRT($BF10)</f>
        <v>1.3086411950484293E-2</v>
      </c>
    </row>
    <row r="11" spans="1:72" ht="13.5" customHeight="1" x14ac:dyDescent="0.2">
      <c r="B11" s="12">
        <v>178</v>
      </c>
      <c r="C11" s="12">
        <v>9.0069999999999997</v>
      </c>
      <c r="D11" s="12">
        <v>178.37529000000001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34.5</v>
      </c>
      <c r="Q11" s="12">
        <v>1.42</v>
      </c>
      <c r="R11" s="12">
        <v>4.05</v>
      </c>
      <c r="S11" s="12">
        <v>46.91</v>
      </c>
      <c r="T11" s="12">
        <v>87.84</v>
      </c>
      <c r="U11" s="12">
        <v>5</v>
      </c>
      <c r="V11" s="12">
        <v>1.5</v>
      </c>
      <c r="W11" s="12">
        <v>3</v>
      </c>
      <c r="X11" s="12">
        <v>1</v>
      </c>
      <c r="Y11" s="12">
        <v>7</v>
      </c>
      <c r="Z11" s="12">
        <v>2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2.3287</v>
      </c>
      <c r="AK11" s="12">
        <v>0.1162</v>
      </c>
      <c r="AL11" s="14">
        <v>9.7799999999999998E-2</v>
      </c>
      <c r="AM11" s="14">
        <v>4.8999999999999998E-3</v>
      </c>
      <c r="AN11" s="14">
        <v>1.8938999999999999</v>
      </c>
      <c r="AO11" s="14">
        <v>4.9399999999999999E-2</v>
      </c>
      <c r="AP11" s="14">
        <v>0.2054</v>
      </c>
      <c r="AQ11" s="14">
        <v>5.4000000000000003E-3</v>
      </c>
      <c r="AR11" s="14">
        <v>4.4078999999999997</v>
      </c>
      <c r="AS11" s="14">
        <v>0.17080000000000001</v>
      </c>
      <c r="AT11" s="14">
        <v>9.7799999999999998E-2</v>
      </c>
      <c r="AU11" s="14">
        <v>3.8E-3</v>
      </c>
      <c r="AV11" s="14">
        <v>22.0854</v>
      </c>
      <c r="AW11" s="14">
        <v>1.2917000000000001</v>
      </c>
      <c r="AX11" s="14">
        <v>0.35570000000000002</v>
      </c>
      <c r="AY11" s="14">
        <v>2.0799999999999999E-2</v>
      </c>
      <c r="AZ11" s="14">
        <v>0.26786669042951344</v>
      </c>
      <c r="BA11" s="14">
        <v>3.6370143149284258</v>
      </c>
      <c r="BB11" s="14">
        <v>0.56868798235942675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9.9743749999999992E-2</v>
      </c>
      <c r="BH11" s="16">
        <f>DSTDEV(PlotSort,"PhxRed",$BG$31:$BG$32)/SQRT($BF11)</f>
        <v>6.5507122306789527E-3</v>
      </c>
      <c r="BI11" s="16">
        <f>DAVERAGE(PlotSort,"PhxRedEdge",$BG$31:$BG$32)</f>
        <v>0.22341250000000001</v>
      </c>
      <c r="BJ11" s="16">
        <f>DSTDEV(PlotSort,"PhxRedEdge",$BG$31:$BG$32)/SQRT($BF11)</f>
        <v>1.6574095940653889E-2</v>
      </c>
      <c r="BK11" s="16">
        <f>DAVERAGE(PlotSort,"TMRed",$BG$31:$BG$32)</f>
        <v>0.10014375</v>
      </c>
      <c r="BL11" s="16">
        <f>DSTDEV(PlotSort,"TMRed",$BG$31:$BG$32)/SQRT($BF11)</f>
        <v>6.5504832439421254E-3</v>
      </c>
      <c r="BM11" s="16">
        <f>DAVERAGE(PlotSort,"TMNIR",$BG$31:$BG$32)</f>
        <v>0.40225000000000011</v>
      </c>
      <c r="BN11" s="16">
        <f>DSTDEV(PlotSort,"TMNIR",$BG$31:$BG$32)/SQRT($BF11)</f>
        <v>2.9945685554572377E-2</v>
      </c>
      <c r="BO11" s="16">
        <f>DAVERAGE(PlotSort,"NRR",$BG$31:$BG$32)</f>
        <v>0.28533151756978148</v>
      </c>
      <c r="BP11" s="16">
        <f>DSTDEV(PlotSort,"NRR",$BG$31:$BG$32)/SQRT($BF11)</f>
        <v>6.5954440294325109E-3</v>
      </c>
      <c r="BQ11" s="16">
        <f>DAVERAGE(PlotSort,"rvi",$BG$31:$BG$32)</f>
        <v>4.0359747884526982</v>
      </c>
      <c r="BR11" s="16">
        <f>DSTDEV(PlotSort,"rvi",$BG$31:$BG$32)/SQRT($BF11)</f>
        <v>0.16804823382550901</v>
      </c>
      <c r="BS11" s="17">
        <f>DAVERAGE(PlotSort,"ndvi",$BG$31:$BG$32)</f>
        <v>0.5965457881355557</v>
      </c>
      <c r="BT11" s="16">
        <f>DSTDEV(PlotSort,"ndvi",$BG$31:$BG$32)/SQRT($BF11)</f>
        <v>1.2881183315642067E-2</v>
      </c>
    </row>
    <row r="12" spans="1:72" ht="13.5" customHeight="1" x14ac:dyDescent="0.2">
      <c r="B12" s="12">
        <v>178</v>
      </c>
      <c r="C12" s="12">
        <v>8.9990000000000006</v>
      </c>
      <c r="D12" s="12">
        <v>178.37495999999999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34.5</v>
      </c>
      <c r="Q12" s="12">
        <v>1.42</v>
      </c>
      <c r="R12" s="12">
        <v>4.05</v>
      </c>
      <c r="S12" s="12">
        <v>47.01</v>
      </c>
      <c r="T12" s="12">
        <v>87.78</v>
      </c>
      <c r="U12" s="12">
        <v>5</v>
      </c>
      <c r="V12" s="12">
        <v>1.5</v>
      </c>
      <c r="W12" s="12">
        <v>3</v>
      </c>
      <c r="X12" s="12">
        <v>1</v>
      </c>
      <c r="Y12" s="12">
        <v>7</v>
      </c>
      <c r="Z12" s="12">
        <v>2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1.6405000000000001</v>
      </c>
      <c r="AK12" s="12">
        <v>3.5000000000000001E-3</v>
      </c>
      <c r="AL12" s="14">
        <v>6.9000000000000006E-2</v>
      </c>
      <c r="AM12" s="14">
        <v>1E-4</v>
      </c>
      <c r="AN12" s="14">
        <v>1.7845</v>
      </c>
      <c r="AO12" s="14">
        <v>5.2900000000000003E-2</v>
      </c>
      <c r="AP12" s="14">
        <v>0.1938</v>
      </c>
      <c r="AQ12" s="14">
        <v>5.7000000000000002E-3</v>
      </c>
      <c r="AR12" s="14">
        <v>3.0922999999999998</v>
      </c>
      <c r="AS12" s="14">
        <v>9.4000000000000004E-3</v>
      </c>
      <c r="AT12" s="14">
        <v>6.8699999999999997E-2</v>
      </c>
      <c r="AU12" s="14">
        <v>2.0000000000000001E-4</v>
      </c>
      <c r="AV12" s="14">
        <v>24.722899999999999</v>
      </c>
      <c r="AW12" s="14">
        <v>0.56779999999999997</v>
      </c>
      <c r="AX12" s="14">
        <v>0.39860000000000001</v>
      </c>
      <c r="AY12" s="14">
        <v>9.1999999999999998E-3</v>
      </c>
      <c r="AZ12" s="14">
        <v>0.34571235651586762</v>
      </c>
      <c r="BA12" s="14">
        <v>5.8020378457059687</v>
      </c>
      <c r="BB12" s="14">
        <v>0.70597046864968982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0.1187</v>
      </c>
      <c r="BH12" s="16">
        <f>DSTDEV(PlotSort,"PhxRed",$BH$31:$BH$32)/SQRT($BF12)</f>
        <v>8.6129214942821091E-3</v>
      </c>
      <c r="BI12" s="16">
        <f>DAVERAGE(PlotSort,"PhxRedEdge",$BH$31:$BH$32)</f>
        <v>0.25005000000000005</v>
      </c>
      <c r="BJ12" s="16">
        <f>DSTDEV(PlotSort,"PhxRedEdge",$BH$31:$BH$32)/SQRT($BF12)</f>
        <v>1.2499176639549681E-2</v>
      </c>
      <c r="BK12" s="16">
        <f>DAVERAGE(PlotSort,"TMRed",$BH$31:$BH$32)</f>
        <v>0.12004375</v>
      </c>
      <c r="BL12" s="16">
        <f>DSTDEV(PlotSort,"TMRed",$BH$31:$BH$32)/SQRT($BF12)</f>
        <v>8.9447049921075258E-3</v>
      </c>
      <c r="BM12" s="16">
        <f>DAVERAGE(PlotSort,"TMNIR",$BH$31:$BH$32)</f>
        <v>0.44459374999999995</v>
      </c>
      <c r="BN12" s="16">
        <f>DSTDEV(PlotSort,"TMNIR",$BH$31:$BH$32)/SQRT($BF12)</f>
        <v>2.4393948137379769E-2</v>
      </c>
      <c r="BO12" s="16">
        <f>DAVERAGE(PlotSort,"NRR",$BH$31:$BH$32)</f>
        <v>0.27764097329554793</v>
      </c>
      <c r="BP12" s="16">
        <f>DSTDEV(PlotSort,"NRR",$BH$31:$BH$32)/SQRT($BF12)</f>
        <v>1.1483981735417571E-2</v>
      </c>
      <c r="BQ12" s="16">
        <f>DAVERAGE(PlotSort,"rvi",$BH$31:$BH$32)</f>
        <v>3.9422571578407997</v>
      </c>
      <c r="BR12" s="16">
        <f>DSTDEV(PlotSort,"rvi",$BH$31:$BH$32)/SQRT($BF12)</f>
        <v>0.31273679826451856</v>
      </c>
      <c r="BS12" s="17">
        <f>DAVERAGE(PlotSort,"ndvi",$BH$31:$BH$32)</f>
        <v>0.57230369584580743</v>
      </c>
      <c r="BT12" s="16">
        <f>DSTDEV(PlotSort,"ndvi",$BH$31:$BH$32)/SQRT($BF12)</f>
        <v>2.4714727220492533E-2</v>
      </c>
    </row>
    <row r="13" spans="1:72" ht="13.5" customHeight="1" x14ac:dyDescent="0.2">
      <c r="B13" s="12">
        <v>178</v>
      </c>
      <c r="C13" s="12">
        <v>8.9909999999999997</v>
      </c>
      <c r="D13" s="12">
        <v>178.37461999999999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34.5</v>
      </c>
      <c r="Q13" s="12">
        <v>1.42</v>
      </c>
      <c r="R13" s="12">
        <v>4.05</v>
      </c>
      <c r="S13" s="12">
        <v>47.11</v>
      </c>
      <c r="T13" s="12">
        <v>87.72</v>
      </c>
      <c r="U13" s="12">
        <v>5</v>
      </c>
      <c r="V13" s="12">
        <v>1.5</v>
      </c>
      <c r="W13" s="12">
        <v>3</v>
      </c>
      <c r="X13" s="12">
        <v>1</v>
      </c>
      <c r="Y13" s="12">
        <v>7</v>
      </c>
      <c r="Z13" s="12">
        <v>2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2.5731999999999999</v>
      </c>
      <c r="AK13" s="12">
        <v>0.15079999999999999</v>
      </c>
      <c r="AL13" s="14">
        <v>0.10829999999999999</v>
      </c>
      <c r="AM13" s="14">
        <v>6.3E-3</v>
      </c>
      <c r="AN13" s="14">
        <v>2.1776</v>
      </c>
      <c r="AO13" s="14">
        <v>0.1515</v>
      </c>
      <c r="AP13" s="14">
        <v>0.23669999999999999</v>
      </c>
      <c r="AQ13" s="14">
        <v>1.6500000000000001E-2</v>
      </c>
      <c r="AR13" s="14">
        <v>4.6947999999999999</v>
      </c>
      <c r="AS13" s="14">
        <v>0.29409999999999997</v>
      </c>
      <c r="AT13" s="14">
        <v>0.10440000000000001</v>
      </c>
      <c r="AU13" s="14">
        <v>6.4999999999999997E-3</v>
      </c>
      <c r="AV13" s="14">
        <v>25.756599999999999</v>
      </c>
      <c r="AW13" s="14">
        <v>2.2090000000000001</v>
      </c>
      <c r="AX13" s="14">
        <v>0.41560000000000002</v>
      </c>
      <c r="AY13" s="14">
        <v>3.56E-2</v>
      </c>
      <c r="AZ13" s="14">
        <v>0.27426030967346321</v>
      </c>
      <c r="BA13" s="14">
        <v>3.9808429118773945</v>
      </c>
      <c r="BB13" s="14">
        <v>0.59846153846153849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0.13479999999999998</v>
      </c>
      <c r="BH13" s="16">
        <f>DSTDEV(PlotSort,"PhxRed",$BJ$35:$BJ$36)/SQRT($BF13)</f>
        <v>5.9066548425121641E-3</v>
      </c>
      <c r="BI13" s="16">
        <f>DAVERAGE(PlotSort,"PhxRedEdge",$BJ$35:$BJ$36)</f>
        <v>0.27512500000000001</v>
      </c>
      <c r="BJ13" s="16">
        <f>DSTDEV(PlotSort,"PhxRedEdge",$BJ$35:$BJ$36)/SQRT($BF13)</f>
        <v>1.8939072895547322E-2</v>
      </c>
      <c r="BK13" s="16">
        <f>DAVERAGE(PlotSort,"TMRed",$BJ$35:$BJ$36)</f>
        <v>0.13677500000000001</v>
      </c>
      <c r="BL13" s="16">
        <f>DSTDEV(PlotSort,"TMRed",$BJ$35:$BJ$36)/SQRT($BF13)</f>
        <v>6.3625508698499584E-3</v>
      </c>
      <c r="BM13" s="16">
        <f>DAVERAGE(PlotSort,"TMNIR",$BJ$35:$BJ$36)</f>
        <v>0.45761249999999998</v>
      </c>
      <c r="BN13" s="16">
        <f>DSTDEV(PlotSort,"TMNIR",$BJ$35:$BJ$36)/SQRT($BF13)</f>
        <v>4.0260763589646788E-2</v>
      </c>
      <c r="BO13" s="16">
        <f>DAVERAGE(PlotSort,"NRR",$BJ$35:$BJ$36)</f>
        <v>0.24465915546872083</v>
      </c>
      <c r="BP13" s="16">
        <f>DSTDEV(PlotSort,"NRR",$BJ$35:$BJ$36)/SQRT($BF13)</f>
        <v>1.0541486834503207E-2</v>
      </c>
      <c r="BQ13" s="16">
        <f>DAVERAGE(PlotSort,"rvi",$BJ$35:$BJ$36)</f>
        <v>3.3593426824075121</v>
      </c>
      <c r="BR13" s="16">
        <f>DSTDEV(PlotSort,"rvi",$BJ$35:$BJ$36)/SQRT($BF13)</f>
        <v>0.26934386325652449</v>
      </c>
      <c r="BS13" s="17">
        <f>DAVERAGE(PlotSort,"ndvi",$BJ$35:$BJ$36)</f>
        <v>0.5299706041005009</v>
      </c>
      <c r="BT13" s="16">
        <f>DSTDEV(PlotSort,"ndvi",$BJ$35:$BJ$36)/SQRT($BF13)</f>
        <v>2.6369345315946639E-2</v>
      </c>
    </row>
    <row r="14" spans="1:72" ht="13.5" customHeight="1" x14ac:dyDescent="0.2">
      <c r="B14" s="12">
        <v>178</v>
      </c>
      <c r="C14" s="12">
        <v>8.984</v>
      </c>
      <c r="D14" s="12">
        <v>178.37432999999999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34.5</v>
      </c>
      <c r="Q14" s="12">
        <v>1.42</v>
      </c>
      <c r="R14" s="12">
        <v>4.05</v>
      </c>
      <c r="S14" s="12">
        <v>47.2</v>
      </c>
      <c r="T14" s="12">
        <v>87.67</v>
      </c>
      <c r="U14" s="12">
        <v>5</v>
      </c>
      <c r="V14" s="12">
        <v>1.5</v>
      </c>
      <c r="W14" s="12">
        <v>3</v>
      </c>
      <c r="X14" s="12">
        <v>1</v>
      </c>
      <c r="Y14" s="12">
        <v>7</v>
      </c>
      <c r="Z14" s="12">
        <v>2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1.9281999999999999</v>
      </c>
      <c r="AK14" s="12">
        <v>8.2100000000000006E-2</v>
      </c>
      <c r="AL14" s="14">
        <v>8.1299999999999997E-2</v>
      </c>
      <c r="AM14" s="14">
        <v>3.5000000000000001E-3</v>
      </c>
      <c r="AN14" s="14">
        <v>2.2679</v>
      </c>
      <c r="AO14" s="14">
        <v>0.18340000000000001</v>
      </c>
      <c r="AP14" s="14">
        <v>0.2467</v>
      </c>
      <c r="AQ14" s="14">
        <v>0.02</v>
      </c>
      <c r="AR14" s="14">
        <v>3.6063999999999998</v>
      </c>
      <c r="AS14" s="14">
        <v>8.8999999999999996E-2</v>
      </c>
      <c r="AT14" s="14">
        <v>8.0299999999999996E-2</v>
      </c>
      <c r="AU14" s="14">
        <v>2E-3</v>
      </c>
      <c r="AV14" s="14">
        <v>30.9421</v>
      </c>
      <c r="AW14" s="14">
        <v>1.8117000000000001</v>
      </c>
      <c r="AX14" s="14">
        <v>0.49980000000000002</v>
      </c>
      <c r="AY14" s="14">
        <v>2.93E-2</v>
      </c>
      <c r="AZ14" s="14">
        <v>0.33904889484259876</v>
      </c>
      <c r="BA14" s="14">
        <v>6.2241594022415949</v>
      </c>
      <c r="BB14" s="14">
        <v>0.72315118083089125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0.11135625</v>
      </c>
      <c r="BH14" s="16">
        <f>DSTDEV(PlotSort,"PhxRed",$BK$35:$BK$36)/SQRT($BF14)</f>
        <v>7.1358436490252045E-3</v>
      </c>
      <c r="BI14" s="16">
        <f>DAVERAGE(PlotSort,"PhxRedEdge",$BK$35:$BK$36)</f>
        <v>0.23322500000000004</v>
      </c>
      <c r="BJ14" s="16">
        <f>DSTDEV(PlotSort,"PhxRedEdge",$BK$35:$BK$36)/SQRT($BF14)</f>
        <v>1.3218843872795077E-2</v>
      </c>
      <c r="BK14" s="16">
        <f>DAVERAGE(PlotSort,"TMRed",$BK$35:$BK$36)</f>
        <v>0.11230625000000001</v>
      </c>
      <c r="BL14" s="16">
        <f>DSTDEV(PlotSort,"TMRed",$BK$35:$BK$36)/SQRT($BF14)</f>
        <v>7.2511583844697891E-3</v>
      </c>
      <c r="BM14" s="16">
        <f>DAVERAGE(PlotSort,"TMNIR",$BK$35:$BK$36)</f>
        <v>0.41476249999999998</v>
      </c>
      <c r="BN14" s="16">
        <f>DSTDEV(PlotSort,"TMNIR",$BK$35:$BK$36)/SQRT($BF14)</f>
        <v>2.4270394688454017E-2</v>
      </c>
      <c r="BO14" s="16">
        <f>DAVERAGE(PlotSort,"NRR",$BK$35:$BK$36)</f>
        <v>0.2785062033510477</v>
      </c>
      <c r="BP14" s="16">
        <f>DSTDEV(PlotSort,"NRR",$BK$35:$BK$36)/SQRT($BF14)</f>
        <v>4.354105952544228E-3</v>
      </c>
      <c r="BQ14" s="16">
        <f>DAVERAGE(PlotSort,"rvi",$BK$35:$BK$36)</f>
        <v>3.7397060241106099</v>
      </c>
      <c r="BR14" s="16">
        <f>DSTDEV(PlotSort,"rvi",$BK$35:$BK$36)/SQRT($BF14)</f>
        <v>0.13398755842808249</v>
      </c>
      <c r="BS14" s="17">
        <f>DAVERAGE(PlotSort,"ndvi",$BK$35:$BK$36)</f>
        <v>0.57116694639794541</v>
      </c>
      <c r="BT14" s="16">
        <f>DSTDEV(PlotSort,"ndvi",$BK$35:$BK$36)/SQRT($BF14)</f>
        <v>1.3071439607834552E-2</v>
      </c>
    </row>
    <row r="15" spans="1:72" ht="13.5" customHeight="1" x14ac:dyDescent="0.2">
      <c r="B15" s="12">
        <v>178</v>
      </c>
      <c r="C15" s="12">
        <v>8.9760000000000009</v>
      </c>
      <c r="D15" s="12">
        <v>178.374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34.5</v>
      </c>
      <c r="Q15" s="12">
        <v>1.42</v>
      </c>
      <c r="R15" s="12">
        <v>4.05</v>
      </c>
      <c r="S15" s="12">
        <v>47.3</v>
      </c>
      <c r="T15" s="12">
        <v>87.6</v>
      </c>
      <c r="U15" s="12">
        <v>5</v>
      </c>
      <c r="V15" s="12">
        <v>1.5</v>
      </c>
      <c r="W15" s="12">
        <v>3</v>
      </c>
      <c r="X15" s="12">
        <v>1</v>
      </c>
      <c r="Y15" s="12">
        <v>7</v>
      </c>
      <c r="Z15" s="12">
        <v>2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2.6261000000000001</v>
      </c>
      <c r="AK15" s="12">
        <v>6.8500000000000005E-2</v>
      </c>
      <c r="AL15" s="14">
        <v>0.1108</v>
      </c>
      <c r="AM15" s="14">
        <v>2.8999999999999998E-3</v>
      </c>
      <c r="AN15" s="14">
        <v>2.5219999999999998</v>
      </c>
      <c r="AO15" s="14">
        <v>6.1899999999999997E-2</v>
      </c>
      <c r="AP15" s="14">
        <v>0.2747</v>
      </c>
      <c r="AQ15" s="14">
        <v>6.7000000000000002E-3</v>
      </c>
      <c r="AR15" s="14">
        <v>5.0547000000000004</v>
      </c>
      <c r="AS15" s="14">
        <v>7.1099999999999997E-2</v>
      </c>
      <c r="AT15" s="14">
        <v>0.11260000000000001</v>
      </c>
      <c r="AU15" s="14">
        <v>1.6000000000000001E-3</v>
      </c>
      <c r="AV15" s="14">
        <v>31.339400000000001</v>
      </c>
      <c r="AW15" s="14">
        <v>1.2645999999999999</v>
      </c>
      <c r="AX15" s="14">
        <v>0.50670000000000004</v>
      </c>
      <c r="AY15" s="14">
        <v>2.0400000000000001E-2</v>
      </c>
      <c r="AZ15" s="14">
        <v>0.296902994625032</v>
      </c>
      <c r="BA15" s="14">
        <v>4.5</v>
      </c>
      <c r="BB15" s="14">
        <v>0.63636363636363635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7.9375000000000001E-2</v>
      </c>
      <c r="BH15" s="16">
        <f>DSTDEV(PlotSort,"PhxRed",$BL$35:$BL$36)/SQRT($BF15)</f>
        <v>4.8439855933488816E-3</v>
      </c>
      <c r="BI15" s="16">
        <f>DAVERAGE(PlotSort,"PhxRedEdge",$BL$35:$BL$36)</f>
        <v>0.20534999999999998</v>
      </c>
      <c r="BJ15" s="16">
        <f>DSTDEV(PlotSort,"PhxRedEdge",$BL$35:$BL$36)/SQRT($BF15)</f>
        <v>1.7281368993390396E-2</v>
      </c>
      <c r="BK15" s="16">
        <f>DAVERAGE(PlotSort,"TMRed",$BL$35:$BL$36)</f>
        <v>7.8987500000000002E-2</v>
      </c>
      <c r="BL15" s="16">
        <f>DSTDEV(PlotSort,"TMRed",$BL$35:$BL$36)/SQRT($BF15)</f>
        <v>4.4582362584001901E-3</v>
      </c>
      <c r="BM15" s="16">
        <f>DAVERAGE(PlotSort,"TMNIR",$BL$35:$BL$36)</f>
        <v>0.40655000000000008</v>
      </c>
      <c r="BN15" s="16">
        <f>DSTDEV(PlotSort,"TMNIR",$BL$35:$BL$36)/SQRT($BF15)</f>
        <v>4.054569291904761E-2</v>
      </c>
      <c r="BO15" s="16">
        <f>DAVERAGE(PlotSort,"NRR",$BL$35:$BL$36)</f>
        <v>0.32427341955984262</v>
      </c>
      <c r="BP15" s="16">
        <f>DSTDEV(PlotSort,"NRR",$BL$35:$BL$36)/SQRT($BF15)</f>
        <v>9.4646963271846265E-3</v>
      </c>
      <c r="BQ15" s="16">
        <f>DAVERAGE(PlotSort,"rvi",$BL$35:$BL$36)</f>
        <v>5.1177091619582669</v>
      </c>
      <c r="BR15" s="16">
        <f>DSTDEV(PlotSort,"rvi",$BL$35:$BL$36)/SQRT($BF15)</f>
        <v>0.34107456182412654</v>
      </c>
      <c r="BS15" s="17">
        <f>DAVERAGE(PlotSort,"ndvi",$BL$35:$BL$36)</f>
        <v>0.66539447106633454</v>
      </c>
      <c r="BT15" s="16">
        <f>DSTDEV(PlotSort,"ndvi",$BL$35:$BL$36)/SQRT($BF15)</f>
        <v>1.9792955949300372E-2</v>
      </c>
    </row>
    <row r="16" spans="1:72" ht="13.5" customHeight="1" x14ac:dyDescent="0.2">
      <c r="B16" s="12">
        <v>178</v>
      </c>
      <c r="C16" s="12">
        <v>8.968</v>
      </c>
      <c r="D16" s="12">
        <v>178.37367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34.5</v>
      </c>
      <c r="Q16" s="12">
        <v>1.42</v>
      </c>
      <c r="R16" s="12">
        <v>4.05</v>
      </c>
      <c r="S16" s="12">
        <v>47.4</v>
      </c>
      <c r="T16" s="12">
        <v>87.54</v>
      </c>
      <c r="U16" s="12">
        <v>5</v>
      </c>
      <c r="V16" s="12">
        <v>1.5</v>
      </c>
      <c r="W16" s="12">
        <v>3</v>
      </c>
      <c r="X16" s="12">
        <v>1</v>
      </c>
      <c r="Y16" s="12">
        <v>7</v>
      </c>
      <c r="Z16" s="12">
        <v>2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2.5053999999999998</v>
      </c>
      <c r="AK16" s="12">
        <v>4.4499999999999998E-2</v>
      </c>
      <c r="AL16" s="14">
        <v>0.10580000000000001</v>
      </c>
      <c r="AM16" s="14">
        <v>1.9E-3</v>
      </c>
      <c r="AN16" s="14">
        <v>2.4131</v>
      </c>
      <c r="AO16" s="14">
        <v>3.0300000000000001E-2</v>
      </c>
      <c r="AP16" s="14">
        <v>0.2631</v>
      </c>
      <c r="AQ16" s="14">
        <v>3.3E-3</v>
      </c>
      <c r="AR16" s="14">
        <v>4.7694999999999999</v>
      </c>
      <c r="AS16" s="14">
        <v>0.1265</v>
      </c>
      <c r="AT16" s="14">
        <v>0.10639999999999999</v>
      </c>
      <c r="AU16" s="14">
        <v>2.8E-3</v>
      </c>
      <c r="AV16" s="14">
        <v>29.735700000000001</v>
      </c>
      <c r="AW16" s="14">
        <v>0.70099999999999996</v>
      </c>
      <c r="AX16" s="14">
        <v>0.48130000000000001</v>
      </c>
      <c r="AY16" s="14">
        <v>1.1299999999999999E-2</v>
      </c>
      <c r="AZ16" s="14">
        <v>0.29312197743148849</v>
      </c>
      <c r="BA16" s="14">
        <v>4.5234962406015038</v>
      </c>
      <c r="BB16" s="14">
        <v>0.63791049855368387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0.106825</v>
      </c>
      <c r="BH16" s="16">
        <f>DSTDEV(PlotSort,"PhxRed",$BI$31:$BI$32)/SQRT($BF16)</f>
        <v>6.6084384186684527E-3</v>
      </c>
      <c r="BI16" s="16">
        <f>DAVERAGE(PlotSort,"PhxRedEdge",$BI$31:$BI$32)</f>
        <v>0.23322500000000004</v>
      </c>
      <c r="BJ16" s="16">
        <f>DSTDEV(PlotSort,"PhxRedEdge",$BI$31:$BI$32)/SQRT($BF16)</f>
        <v>1.4082431430686933E-2</v>
      </c>
      <c r="BK16" s="16">
        <f>DAVERAGE(PlotSort,"TMRed",$BI$31:$BI$32)</f>
        <v>0.1064625</v>
      </c>
      <c r="BL16" s="16">
        <f>DSTDEV(PlotSort,"TMRed",$BI$31:$BI$32)/SQRT($BF16)</f>
        <v>6.5073988338915575E-3</v>
      </c>
      <c r="BM16" s="16">
        <f>DAVERAGE(PlotSort,"TMNIR",$BI$31:$BI$32)</f>
        <v>0.41321875000000008</v>
      </c>
      <c r="BN16" s="16">
        <f>DSTDEV(PlotSort,"TMNIR",$BI$31:$BI$32)/SQRT($BF16)</f>
        <v>2.6825005776249643E-2</v>
      </c>
      <c r="BO16" s="16">
        <f>DAVERAGE(PlotSort,"NRR",$BI$31:$BI$32)</f>
        <v>0.27658130468632675</v>
      </c>
      <c r="BP16" s="16">
        <f>DSTDEV(PlotSort,"NRR",$BI$31:$BI$32)/SQRT($BF16)</f>
        <v>9.1185325323919035E-3</v>
      </c>
      <c r="BQ16" s="16">
        <f>DAVERAGE(PlotSort,"rvi",$BI$31:$BI$32)</f>
        <v>3.9897866502557258</v>
      </c>
      <c r="BR16" s="16">
        <f>DSTDEV(PlotSort,"rvi",$BI$31:$BI$32)/SQRT($BF16)</f>
        <v>0.24603478035805021</v>
      </c>
      <c r="BS16" s="17">
        <f>DAVERAGE(PlotSort,"ndvi",$BI$31:$BI$32)</f>
        <v>0.5851753444197616</v>
      </c>
      <c r="BT16" s="16">
        <f>DSTDEV(PlotSort,"ndvi",$BI$31:$BI$32)/SQRT($BF16)</f>
        <v>1.9441486044258428E-2</v>
      </c>
    </row>
    <row r="17" spans="2:72" ht="13.5" customHeight="1" x14ac:dyDescent="0.2">
      <c r="B17" s="12">
        <v>178</v>
      </c>
      <c r="C17" s="12">
        <v>8.9600000000000009</v>
      </c>
      <c r="D17" s="12">
        <v>178.37333000000001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34.5</v>
      </c>
      <c r="Q17" s="12">
        <v>1.42</v>
      </c>
      <c r="R17" s="12">
        <v>4.05</v>
      </c>
      <c r="S17" s="12">
        <v>47.5</v>
      </c>
      <c r="T17" s="12">
        <v>87.48</v>
      </c>
      <c r="U17" s="12">
        <v>5</v>
      </c>
      <c r="V17" s="12">
        <v>1.5</v>
      </c>
      <c r="W17" s="12">
        <v>3</v>
      </c>
      <c r="X17" s="12">
        <v>1</v>
      </c>
      <c r="Y17" s="12">
        <v>7</v>
      </c>
      <c r="Z17" s="12">
        <v>2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2.4262999999999999</v>
      </c>
      <c r="AK17" s="12">
        <v>3.0700000000000002E-2</v>
      </c>
      <c r="AL17" s="14">
        <v>0.10249999999999999</v>
      </c>
      <c r="AM17" s="14">
        <v>1.2999999999999999E-3</v>
      </c>
      <c r="AN17" s="14">
        <v>2.1473</v>
      </c>
      <c r="AO17" s="14">
        <v>0.13469999999999999</v>
      </c>
      <c r="AP17" s="14">
        <v>0.2344</v>
      </c>
      <c r="AQ17" s="14">
        <v>1.47E-2</v>
      </c>
      <c r="AR17" s="14">
        <v>4.6349</v>
      </c>
      <c r="AS17" s="14">
        <v>0.12690000000000001</v>
      </c>
      <c r="AT17" s="14">
        <v>0.10349999999999999</v>
      </c>
      <c r="AU17" s="14">
        <v>2.8E-3</v>
      </c>
      <c r="AV17" s="14">
        <v>26.7197</v>
      </c>
      <c r="AW17" s="14">
        <v>2.0322</v>
      </c>
      <c r="AX17" s="14">
        <v>0.43290000000000001</v>
      </c>
      <c r="AY17" s="14">
        <v>3.2899999999999999E-2</v>
      </c>
      <c r="AZ17" s="14">
        <v>0.29746740596433391</v>
      </c>
      <c r="BA17" s="14">
        <v>4.1826086956521742</v>
      </c>
      <c r="BB17" s="14">
        <v>0.61409395973154368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0.11161875000000002</v>
      </c>
      <c r="BH17" s="16">
        <f>DSTDEV(PlotSort,"PhxRed",$BJ$31:$BJ$32)/SQRT($BF17)</f>
        <v>8.228475835981611E-3</v>
      </c>
      <c r="BI17" s="16">
        <f>DAVERAGE(PlotSort,"PhxRedEdge",$BJ$31:$BJ$32)</f>
        <v>0.24023749999999999</v>
      </c>
      <c r="BJ17" s="16">
        <f>DSTDEV(PlotSort,"PhxRedEdge",$BJ$31:$BJ$32)/SQRT($BF17)</f>
        <v>1.4272432343507543E-2</v>
      </c>
      <c r="BK17" s="16">
        <f>DAVERAGE(PlotSort,"TMRed",$BJ$31:$BJ$32)</f>
        <v>0.11372500000000001</v>
      </c>
      <c r="BL17" s="16">
        <f>DSTDEV(PlotSort,"TMRed",$BJ$31:$BJ$32)/SQRT($BF17)</f>
        <v>8.5796289741068218E-3</v>
      </c>
      <c r="BM17" s="16">
        <f>DAVERAGE(PlotSort,"TMNIR",$BJ$31:$BJ$32)</f>
        <v>0.43362499999999993</v>
      </c>
      <c r="BN17" s="16">
        <f>DSTDEV(PlotSort,"TMNIR",$BJ$31:$BJ$32)/SQRT($BF17)</f>
        <v>2.5583022365102511E-2</v>
      </c>
      <c r="BO17" s="16">
        <f>DAVERAGE(PlotSort,"NRR",$BJ$31:$BJ$32)</f>
        <v>0.28639118617900267</v>
      </c>
      <c r="BP17" s="16">
        <f>DSTDEV(PlotSort,"NRR",$BJ$31:$BJ$32)/SQRT($BF17)</f>
        <v>8.5321871886768885E-3</v>
      </c>
      <c r="BQ17" s="16">
        <f>DAVERAGE(PlotSort,"rvi",$BJ$31:$BJ$32)</f>
        <v>3.9884452960377725</v>
      </c>
      <c r="BR17" s="16">
        <f>DSTDEV(PlotSort,"rvi",$BJ$31:$BJ$32)/SQRT($BF17)</f>
        <v>0.22944124692244822</v>
      </c>
      <c r="BS17" s="17">
        <f>DAVERAGE(PlotSort,"ndvi",$BJ$31:$BJ$32)</f>
        <v>0.58367413956160163</v>
      </c>
      <c r="BT17" s="16">
        <f>DSTDEV(PlotSort,"ndvi",$BJ$31:$BJ$32)/SQRT($BF17)</f>
        <v>1.8292849451900788E-2</v>
      </c>
    </row>
    <row r="18" spans="2:72" ht="13.5" customHeight="1" x14ac:dyDescent="0.2">
      <c r="B18" s="12">
        <v>178</v>
      </c>
      <c r="C18" s="12">
        <v>9.0470000000000006</v>
      </c>
      <c r="D18" s="12">
        <v>178.37696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34.5</v>
      </c>
      <c r="Q18" s="12">
        <v>1.42</v>
      </c>
      <c r="R18" s="12">
        <v>4.05</v>
      </c>
      <c r="S18" s="12">
        <v>46.41</v>
      </c>
      <c r="T18" s="12">
        <v>88.15</v>
      </c>
      <c r="U18" s="12">
        <v>5</v>
      </c>
      <c r="V18" s="12">
        <v>1.5</v>
      </c>
      <c r="W18" s="12">
        <v>3</v>
      </c>
      <c r="X18" s="12">
        <v>1</v>
      </c>
      <c r="Y18" s="12">
        <v>7</v>
      </c>
      <c r="Z18" s="12">
        <v>2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1.6997</v>
      </c>
      <c r="AK18" s="12">
        <v>1.8599999999999998E-2</v>
      </c>
      <c r="AL18" s="14">
        <v>7.1099999999999997E-2</v>
      </c>
      <c r="AM18" s="14">
        <v>8.0000000000000004E-4</v>
      </c>
      <c r="AN18" s="14">
        <v>1.8458000000000001</v>
      </c>
      <c r="AO18" s="14">
        <v>0.107</v>
      </c>
      <c r="AP18" s="14">
        <v>0.19919999999999999</v>
      </c>
      <c r="AQ18" s="14">
        <v>1.15E-2</v>
      </c>
      <c r="AR18" s="14">
        <v>3.2685</v>
      </c>
      <c r="AS18" s="14">
        <v>5.3199999999999997E-2</v>
      </c>
      <c r="AT18" s="14">
        <v>7.22E-2</v>
      </c>
      <c r="AU18" s="14">
        <v>1.1999999999999999E-3</v>
      </c>
      <c r="AV18" s="14">
        <v>25.163799999999998</v>
      </c>
      <c r="AW18" s="14">
        <v>1.1627000000000001</v>
      </c>
      <c r="AX18" s="14">
        <v>0.4032</v>
      </c>
      <c r="AY18" s="14">
        <v>1.8599999999999998E-2</v>
      </c>
      <c r="AZ18" s="14">
        <v>0.3386454183266932</v>
      </c>
      <c r="BA18" s="14">
        <v>5.5844875346260388</v>
      </c>
      <c r="BB18" s="14">
        <v>0.69625578460244009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9.9943750000000012E-2</v>
      </c>
      <c r="BH18" s="16">
        <f>DSTDEV(PlotSort,"PhxRed",$BH$35:$BH$36)/SQRT($BF18)</f>
        <v>6.0752158312139884E-3</v>
      </c>
      <c r="BI18" s="16">
        <f>DAVERAGE(PlotSort,"PhxRedEdge",$BH$35:$BH$36)</f>
        <v>0.22219375</v>
      </c>
      <c r="BJ18" s="16">
        <f>DSTDEV(PlotSort,"PhxRedEdge",$BH$35:$BH$36)/SQRT($BF18)</f>
        <v>1.1182134071626651E-2</v>
      </c>
      <c r="BK18" s="16">
        <f>DAVERAGE(PlotSort,"TMRed",$BH$35:$BH$36)</f>
        <v>0.10065625000000002</v>
      </c>
      <c r="BL18" s="16">
        <f>DSTDEV(PlotSort,"TMRed",$BH$35:$BH$36)/SQRT($BF18)</f>
        <v>6.282588165915373E-3</v>
      </c>
      <c r="BM18" s="16">
        <f>DAVERAGE(PlotSort,"TMNIR",$BH$35:$BH$36)</f>
        <v>0.40051874999999998</v>
      </c>
      <c r="BN18" s="16">
        <f>DSTDEV(PlotSort,"TMNIR",$BH$35:$BH$36)/SQRT($BF18)</f>
        <v>2.0937367350326128E-2</v>
      </c>
      <c r="BO18" s="16">
        <f>DAVERAGE(PlotSort,"NRR",$BH$35:$BH$36)</f>
        <v>0.2848217103695197</v>
      </c>
      <c r="BP18" s="16">
        <f>DSTDEV(PlotSort,"NRR",$BH$35:$BH$36)/SQRT($BF18)</f>
        <v>1.0638617577834214E-2</v>
      </c>
      <c r="BQ18" s="16">
        <f>DAVERAGE(PlotSort,"rvi",$BH$35:$BH$36)</f>
        <v>4.1510828174049879</v>
      </c>
      <c r="BR18" s="16">
        <f>DSTDEV(PlotSort,"rvi",$BH$35:$BH$36)/SQRT($BF18)</f>
        <v>0.27776548759992092</v>
      </c>
      <c r="BS18" s="17">
        <f>DAVERAGE(PlotSort,"ndvi",$BH$35:$BH$36)</f>
        <v>0.59415202797189992</v>
      </c>
      <c r="BT18" s="16">
        <f>DSTDEV(PlotSort,"ndvi",$BH$35:$BH$36)/SQRT($BF18)</f>
        <v>2.2340435086430865E-2</v>
      </c>
    </row>
    <row r="19" spans="2:72" ht="13.5" customHeight="1" x14ac:dyDescent="0.2">
      <c r="B19" s="12">
        <v>178</v>
      </c>
      <c r="C19" s="12">
        <v>9.0540000000000003</v>
      </c>
      <c r="D19" s="12">
        <v>178.37725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34.5</v>
      </c>
      <c r="Q19" s="12">
        <v>1.42</v>
      </c>
      <c r="R19" s="12">
        <v>4.05</v>
      </c>
      <c r="S19" s="12">
        <v>46.32</v>
      </c>
      <c r="T19" s="12">
        <v>88.21</v>
      </c>
      <c r="U19" s="12">
        <v>5</v>
      </c>
      <c r="V19" s="12">
        <v>1.5</v>
      </c>
      <c r="W19" s="12">
        <v>3</v>
      </c>
      <c r="X19" s="12">
        <v>1</v>
      </c>
      <c r="Y19" s="12">
        <v>7</v>
      </c>
      <c r="Z19" s="12">
        <v>2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2.3529</v>
      </c>
      <c r="AK19" s="12">
        <v>6.6500000000000004E-2</v>
      </c>
      <c r="AL19" s="14">
        <v>9.8299999999999998E-2</v>
      </c>
      <c r="AM19" s="14">
        <v>2.8E-3</v>
      </c>
      <c r="AN19" s="14">
        <v>1.454</v>
      </c>
      <c r="AO19" s="14">
        <v>4.4000000000000003E-3</v>
      </c>
      <c r="AP19" s="14">
        <v>0.15679999999999999</v>
      </c>
      <c r="AQ19" s="14">
        <v>5.0000000000000001E-4</v>
      </c>
      <c r="AR19" s="14">
        <v>4.5044000000000004</v>
      </c>
      <c r="AS19" s="14">
        <v>7.2400000000000006E-2</v>
      </c>
      <c r="AT19" s="14">
        <v>9.9400000000000002E-2</v>
      </c>
      <c r="AU19" s="14">
        <v>1.6000000000000001E-3</v>
      </c>
      <c r="AV19" s="14">
        <v>15.6</v>
      </c>
      <c r="AW19" s="14">
        <v>1.8700000000000001E-2</v>
      </c>
      <c r="AX19" s="14">
        <v>0.24970000000000001</v>
      </c>
      <c r="AY19" s="14">
        <v>2.9999999999999997E-4</v>
      </c>
      <c r="AZ19" s="14">
        <v>0.22853628536285367</v>
      </c>
      <c r="BA19" s="14">
        <v>2.5120724346076457</v>
      </c>
      <c r="BB19" s="14">
        <v>0.43053566313377251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0.11849999999999999</v>
      </c>
      <c r="BH19" s="16">
        <f>DSTDEV(PlotSort,"PhxRed",$BI$35:$BI$36)/SQRT($BF19)</f>
        <v>8.9825478939255746E-3</v>
      </c>
      <c r="BI19" s="16">
        <f>DAVERAGE(PlotSort,"PhxRedEdge",$BI$35:$BI$36)</f>
        <v>0.2512687500000001</v>
      </c>
      <c r="BJ19" s="16">
        <f>DSTDEV(PlotSort,"PhxRedEdge",$BI$35:$BI$36)/SQRT($BF19)</f>
        <v>1.7359818832459923E-2</v>
      </c>
      <c r="BK19" s="16">
        <f>DAVERAGE(PlotSort,"TMRed",$BI$35:$BI$36)</f>
        <v>0.11953125000000001</v>
      </c>
      <c r="BL19" s="16">
        <f>DSTDEV(PlotSort,"TMRed",$BI$35:$BI$36)/SQRT($BF19)</f>
        <v>9.2070883868082785E-3</v>
      </c>
      <c r="BM19" s="16">
        <f>DAVERAGE(PlotSort,"TMNIR",$BI$35:$BI$36)</f>
        <v>0.44632500000000003</v>
      </c>
      <c r="BN19" s="16">
        <f>DSTDEV(PlotSort,"TMNIR",$BI$35:$BI$36)/SQRT($BF19)</f>
        <v>3.2299558175512708E-2</v>
      </c>
      <c r="BO19" s="16">
        <f>DAVERAGE(PlotSort,"NRR",$BI$35:$BI$36)</f>
        <v>0.27815078049580977</v>
      </c>
      <c r="BP19" s="16">
        <f>DSTDEV(PlotSort,"NRR",$BI$35:$BI$36)/SQRT($BF19)</f>
        <v>7.917678953193525E-3</v>
      </c>
      <c r="BQ19" s="16">
        <f>DAVERAGE(PlotSort,"rvi",$BI$35:$BI$36)</f>
        <v>3.8271491288885091</v>
      </c>
      <c r="BR19" s="16">
        <f>DSTDEV(PlotSort,"rvi",$BI$35:$BI$36)/SQRT($BF19)</f>
        <v>0.21374247691255491</v>
      </c>
      <c r="BS19" s="17">
        <f>DAVERAGE(PlotSort,"ndvi",$BI$35:$BI$36)</f>
        <v>0.57469745600946331</v>
      </c>
      <c r="BT19" s="16">
        <f>DSTDEV(PlotSort,"ndvi",$BI$35:$BI$36)/SQRT($BF19)</f>
        <v>1.6870710544854759E-2</v>
      </c>
    </row>
    <row r="20" spans="2:72" ht="13.5" customHeight="1" x14ac:dyDescent="0.2">
      <c r="B20" s="12">
        <v>178</v>
      </c>
      <c r="C20" s="12">
        <v>9.0619999999999994</v>
      </c>
      <c r="D20" s="12">
        <v>178.37757999999999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34.5</v>
      </c>
      <c r="Q20" s="12">
        <v>1.42</v>
      </c>
      <c r="R20" s="12">
        <v>4.05</v>
      </c>
      <c r="S20" s="12">
        <v>46.22</v>
      </c>
      <c r="T20" s="12">
        <v>88.27</v>
      </c>
      <c r="U20" s="12">
        <v>5</v>
      </c>
      <c r="V20" s="12">
        <v>1.5</v>
      </c>
      <c r="W20" s="12">
        <v>3</v>
      </c>
      <c r="X20" s="12">
        <v>1</v>
      </c>
      <c r="Y20" s="12">
        <v>7</v>
      </c>
      <c r="Z20" s="12">
        <v>2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1.9634</v>
      </c>
      <c r="AK20" s="12">
        <v>0.2465</v>
      </c>
      <c r="AL20" s="14">
        <v>8.1900000000000001E-2</v>
      </c>
      <c r="AM20" s="14">
        <v>1.03E-2</v>
      </c>
      <c r="AN20" s="14">
        <v>1.6474</v>
      </c>
      <c r="AO20" s="14">
        <v>0.1459</v>
      </c>
      <c r="AP20" s="14">
        <v>0.1774</v>
      </c>
      <c r="AQ20" s="14">
        <v>1.5699999999999999E-2</v>
      </c>
      <c r="AR20" s="14">
        <v>3.7383000000000002</v>
      </c>
      <c r="AS20" s="14">
        <v>0.44700000000000001</v>
      </c>
      <c r="AT20" s="14">
        <v>8.2400000000000001E-2</v>
      </c>
      <c r="AU20" s="14">
        <v>9.7999999999999997E-3</v>
      </c>
      <c r="AV20" s="14">
        <v>20.637799999999999</v>
      </c>
      <c r="AW20" s="14">
        <v>1.7242999999999999</v>
      </c>
      <c r="AX20" s="14">
        <v>0.3301</v>
      </c>
      <c r="AY20" s="14">
        <v>2.76E-2</v>
      </c>
      <c r="AZ20" s="14">
        <v>0.30088669950738911</v>
      </c>
      <c r="BA20" s="14">
        <v>4.0060679611650487</v>
      </c>
      <c r="BB20" s="14">
        <v>0.60048484848484851</v>
      </c>
      <c r="BC20" s="15"/>
    </row>
    <row r="21" spans="2:72" ht="13.5" customHeight="1" x14ac:dyDescent="0.2">
      <c r="B21" s="12">
        <v>178</v>
      </c>
      <c r="C21" s="12">
        <v>9.07</v>
      </c>
      <c r="D21" s="12">
        <v>178.37791999999999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34.5</v>
      </c>
      <c r="Q21" s="12">
        <v>1.42</v>
      </c>
      <c r="R21" s="12">
        <v>4.05</v>
      </c>
      <c r="S21" s="12">
        <v>46.12</v>
      </c>
      <c r="T21" s="12">
        <v>88.33</v>
      </c>
      <c r="U21" s="12">
        <v>5</v>
      </c>
      <c r="V21" s="12">
        <v>1.5</v>
      </c>
      <c r="W21" s="12">
        <v>3</v>
      </c>
      <c r="X21" s="12">
        <v>1</v>
      </c>
      <c r="Y21" s="12">
        <v>7</v>
      </c>
      <c r="Z21" s="12">
        <v>2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1.6092</v>
      </c>
      <c r="AK21" s="12">
        <v>8.0100000000000005E-2</v>
      </c>
      <c r="AL21" s="14">
        <v>6.7100000000000007E-2</v>
      </c>
      <c r="AM21" s="14">
        <v>3.3E-3</v>
      </c>
      <c r="AN21" s="14">
        <v>1.6035999999999999</v>
      </c>
      <c r="AO21" s="14">
        <v>4.9399999999999999E-2</v>
      </c>
      <c r="AP21" s="14">
        <v>0.17249999999999999</v>
      </c>
      <c r="AQ21" s="14">
        <v>5.3E-3</v>
      </c>
      <c r="AR21" s="14">
        <v>3.0709</v>
      </c>
      <c r="AS21" s="14">
        <v>8.72E-2</v>
      </c>
      <c r="AT21" s="14">
        <v>6.7599999999999993E-2</v>
      </c>
      <c r="AU21" s="14">
        <v>1.9E-3</v>
      </c>
      <c r="AV21" s="14">
        <v>21.7547</v>
      </c>
      <c r="AW21" s="14">
        <v>0.95679999999999998</v>
      </c>
      <c r="AX21" s="14">
        <v>0.34760000000000002</v>
      </c>
      <c r="AY21" s="14">
        <v>1.5299999999999999E-2</v>
      </c>
      <c r="AZ21" s="14">
        <v>0.33666602576427618</v>
      </c>
      <c r="BA21" s="14">
        <v>5.1420118343195274</v>
      </c>
      <c r="BB21" s="14">
        <v>0.67437379576107903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0.22159999999999999</v>
      </c>
      <c r="BH21" s="21">
        <v>0</v>
      </c>
      <c r="BI21" s="20">
        <f>AVERAGE(AP50)</f>
        <v>0.23719999999999999</v>
      </c>
      <c r="BJ21" s="21">
        <v>0</v>
      </c>
      <c r="BK21" s="20">
        <f>AVERAGE(AT50)</f>
        <v>0.22009999999999999</v>
      </c>
      <c r="BL21" s="21">
        <v>0</v>
      </c>
      <c r="BM21" s="20">
        <f>AVERAGE(AX50)</f>
        <v>0.26929999999999998</v>
      </c>
      <c r="BN21" s="21">
        <v>0</v>
      </c>
      <c r="BO21" s="20">
        <f>AVERAGE(AZ50)</f>
        <v>6.3376110562685078E-2</v>
      </c>
      <c r="BP21" s="21">
        <v>0</v>
      </c>
      <c r="BQ21" s="20">
        <f>AVERAGE(BA50)</f>
        <v>1.2235347569286688</v>
      </c>
      <c r="BR21" s="21">
        <v>0</v>
      </c>
      <c r="BS21" s="22">
        <f>AVERAGE(BB50)</f>
        <v>0.10053126277073968</v>
      </c>
      <c r="BT21" s="21">
        <v>0</v>
      </c>
    </row>
    <row r="22" spans="2:72" ht="13.5" customHeight="1" x14ac:dyDescent="0.2">
      <c r="B22" s="12">
        <v>178</v>
      </c>
      <c r="C22" s="12">
        <v>9.0779999999999994</v>
      </c>
      <c r="D22" s="12">
        <v>178.37825000000001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34.5</v>
      </c>
      <c r="Q22" s="12">
        <v>1.42</v>
      </c>
      <c r="R22" s="12">
        <v>4.05</v>
      </c>
      <c r="S22" s="12">
        <v>46.02</v>
      </c>
      <c r="T22" s="12">
        <v>88.4</v>
      </c>
      <c r="U22" s="12">
        <v>5</v>
      </c>
      <c r="V22" s="12">
        <v>1.5</v>
      </c>
      <c r="W22" s="12">
        <v>3</v>
      </c>
      <c r="X22" s="12">
        <v>1</v>
      </c>
      <c r="Y22" s="12">
        <v>7</v>
      </c>
      <c r="Z22" s="12">
        <v>2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3.3685</v>
      </c>
      <c r="AK22" s="12">
        <v>0.78449999999999998</v>
      </c>
      <c r="AL22" s="14">
        <v>0.14030000000000001</v>
      </c>
      <c r="AM22" s="14">
        <v>3.27E-2</v>
      </c>
      <c r="AN22" s="14">
        <v>3.0082</v>
      </c>
      <c r="AO22" s="14">
        <v>0.13189999999999999</v>
      </c>
      <c r="AP22" s="14">
        <v>0.32329999999999998</v>
      </c>
      <c r="AQ22" s="14">
        <v>1.4200000000000001E-2</v>
      </c>
      <c r="AR22" s="14">
        <v>6.7072000000000003</v>
      </c>
      <c r="AS22" s="14">
        <v>1.7129000000000001</v>
      </c>
      <c r="AT22" s="14">
        <v>0.14749999999999999</v>
      </c>
      <c r="AU22" s="14">
        <v>3.7699999999999997E-2</v>
      </c>
      <c r="AV22" s="14">
        <v>35.522199999999998</v>
      </c>
      <c r="AW22" s="14">
        <v>1.0338000000000001</v>
      </c>
      <c r="AX22" s="14">
        <v>0.56699999999999995</v>
      </c>
      <c r="AY22" s="14">
        <v>1.6500000000000001E-2</v>
      </c>
      <c r="AZ22" s="14">
        <v>0.27372795686847129</v>
      </c>
      <c r="BA22" s="14">
        <v>3.8440677966101693</v>
      </c>
      <c r="BB22" s="14">
        <v>0.5871238628411477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0.34949999999999998</v>
      </c>
      <c r="BH22" s="21">
        <v>0</v>
      </c>
      <c r="BI22" s="20">
        <f>AVERAGE(AP48)</f>
        <v>0.3821</v>
      </c>
      <c r="BJ22" s="21">
        <v>0</v>
      </c>
      <c r="BK22" s="20">
        <f>AVERAGE(AT48)</f>
        <v>0.34150000000000003</v>
      </c>
      <c r="BL22" s="21">
        <v>0</v>
      </c>
      <c r="BM22" s="20">
        <f>AVERAGE(AX48)</f>
        <v>0.42520000000000002</v>
      </c>
      <c r="BN22" s="21">
        <v>0</v>
      </c>
      <c r="BO22" s="20">
        <f>AVERAGE(AZ48)</f>
        <v>5.3387835996531678E-2</v>
      </c>
      <c r="BP22" s="21">
        <v>0</v>
      </c>
      <c r="BQ22" s="20">
        <f>AVERAGE(BA48)</f>
        <v>1.245095168374817</v>
      </c>
      <c r="BR22" s="21">
        <v>0</v>
      </c>
      <c r="BS22" s="22">
        <f>AVERAGE(BB48)</f>
        <v>0.10916916655797573</v>
      </c>
      <c r="BT22" s="21">
        <v>0</v>
      </c>
    </row>
    <row r="23" spans="2:72" ht="13.5" customHeight="1" x14ac:dyDescent="0.2">
      <c r="B23" s="12">
        <v>178</v>
      </c>
      <c r="C23" s="12">
        <v>9.0869999999999997</v>
      </c>
      <c r="D23" s="12">
        <v>178.37862000000001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34.5</v>
      </c>
      <c r="Q23" s="12">
        <v>1.42</v>
      </c>
      <c r="R23" s="12">
        <v>4.05</v>
      </c>
      <c r="S23" s="12">
        <v>45.9</v>
      </c>
      <c r="T23" s="12">
        <v>88.47</v>
      </c>
      <c r="U23" s="12">
        <v>5</v>
      </c>
      <c r="V23" s="12">
        <v>1.5</v>
      </c>
      <c r="W23" s="12">
        <v>3</v>
      </c>
      <c r="X23" s="12">
        <v>1</v>
      </c>
      <c r="Y23" s="12">
        <v>7</v>
      </c>
      <c r="Z23" s="12">
        <v>2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3.3679000000000001</v>
      </c>
      <c r="AK23" s="12">
        <v>0.18340000000000001</v>
      </c>
      <c r="AL23" s="14">
        <v>0.1401</v>
      </c>
      <c r="AM23" s="14">
        <v>7.6E-3</v>
      </c>
      <c r="AN23" s="14">
        <v>2.1776</v>
      </c>
      <c r="AO23" s="14">
        <v>0.21840000000000001</v>
      </c>
      <c r="AP23" s="14">
        <v>0.23380000000000001</v>
      </c>
      <c r="AQ23" s="14">
        <v>2.3400000000000001E-2</v>
      </c>
      <c r="AR23" s="14">
        <v>6.4676</v>
      </c>
      <c r="AS23" s="14">
        <v>0.40679999999999999</v>
      </c>
      <c r="AT23" s="14">
        <v>0.1421</v>
      </c>
      <c r="AU23" s="14">
        <v>8.8999999999999999E-3</v>
      </c>
      <c r="AV23" s="14">
        <v>22.401599999999998</v>
      </c>
      <c r="AW23" s="14">
        <v>2.5813000000000001</v>
      </c>
      <c r="AX23" s="14">
        <v>0.35709999999999997</v>
      </c>
      <c r="AY23" s="14">
        <v>4.1200000000000001E-2</v>
      </c>
      <c r="AZ23" s="14">
        <v>0.20866474868844131</v>
      </c>
      <c r="BA23" s="14">
        <v>2.5130190007037294</v>
      </c>
      <c r="BB23" s="14">
        <v>0.43068910256410253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0.23769999999999999</v>
      </c>
      <c r="BH23" s="21">
        <v>0</v>
      </c>
      <c r="BI23" s="20">
        <f>AVERAGE(AP46)</f>
        <v>0.2752</v>
      </c>
      <c r="BJ23" s="21">
        <v>0</v>
      </c>
      <c r="BK23" s="20">
        <f>AVERAGE(AT46)</f>
        <v>0.2344</v>
      </c>
      <c r="BL23" s="21">
        <v>0</v>
      </c>
      <c r="BM23" s="20">
        <f>AVERAGE(AX46)</f>
        <v>0.31590000000000001</v>
      </c>
      <c r="BN23" s="21">
        <v>0</v>
      </c>
      <c r="BO23" s="20">
        <f>AVERAGE(AZ46)</f>
        <v>6.8854677719506027E-2</v>
      </c>
      <c r="BP23" s="21">
        <v>0</v>
      </c>
      <c r="BQ23" s="20">
        <f>AVERAGE(BA46)</f>
        <v>1.3476962457337884</v>
      </c>
      <c r="BR23" s="21">
        <v>0</v>
      </c>
      <c r="BS23" s="22">
        <f>AVERAGE(BB46)</f>
        <v>0.1481010357986553</v>
      </c>
      <c r="BT23" s="21">
        <v>0</v>
      </c>
    </row>
    <row r="24" spans="2:72" ht="13.5" customHeight="1" x14ac:dyDescent="0.2">
      <c r="B24" s="12">
        <v>178</v>
      </c>
      <c r="C24" s="12">
        <v>9.0960000000000001</v>
      </c>
      <c r="D24" s="12">
        <v>178.37899999999999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34.5</v>
      </c>
      <c r="Q24" s="12">
        <v>1.42</v>
      </c>
      <c r="R24" s="12">
        <v>4.05</v>
      </c>
      <c r="S24" s="12">
        <v>45.79</v>
      </c>
      <c r="T24" s="12">
        <v>88.54</v>
      </c>
      <c r="U24" s="12">
        <v>5</v>
      </c>
      <c r="V24" s="12">
        <v>1.5</v>
      </c>
      <c r="W24" s="12">
        <v>3</v>
      </c>
      <c r="X24" s="12">
        <v>1</v>
      </c>
      <c r="Y24" s="12">
        <v>7</v>
      </c>
      <c r="Z24" s="12">
        <v>2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1.8742000000000001</v>
      </c>
      <c r="AK24" s="12">
        <v>0.16550000000000001</v>
      </c>
      <c r="AL24" s="14">
        <v>7.7899999999999997E-2</v>
      </c>
      <c r="AM24" s="14">
        <v>6.8999999999999999E-3</v>
      </c>
      <c r="AN24" s="14">
        <v>1.5278</v>
      </c>
      <c r="AO24" s="14">
        <v>1.34E-2</v>
      </c>
      <c r="AP24" s="14">
        <v>0.1638</v>
      </c>
      <c r="AQ24" s="14">
        <v>1.4E-3</v>
      </c>
      <c r="AR24" s="14">
        <v>3.6166999999999998</v>
      </c>
      <c r="AS24" s="14">
        <v>0.3236</v>
      </c>
      <c r="AT24" s="14">
        <v>7.9299999999999995E-2</v>
      </c>
      <c r="AU24" s="14">
        <v>7.1000000000000004E-3</v>
      </c>
      <c r="AV24" s="14">
        <v>17.809000000000001</v>
      </c>
      <c r="AW24" s="14">
        <v>0.44719999999999999</v>
      </c>
      <c r="AX24" s="14">
        <v>0.28360000000000002</v>
      </c>
      <c r="AY24" s="14">
        <v>7.1000000000000004E-3</v>
      </c>
      <c r="AZ24" s="14">
        <v>0.26776933392936975</v>
      </c>
      <c r="BA24" s="14">
        <v>3.5762925598991178</v>
      </c>
      <c r="BB24" s="14">
        <v>0.56296500413337014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0.7945000000000001</v>
      </c>
      <c r="BH24" s="26">
        <v>0</v>
      </c>
      <c r="BI24" s="25">
        <f>AVERAGE(AP51)</f>
        <v>0.78249999999999997</v>
      </c>
      <c r="BJ24" s="26">
        <v>0</v>
      </c>
      <c r="BK24" s="25">
        <f>AVERAGE(AT51)</f>
        <v>0.79249999999999998</v>
      </c>
      <c r="BL24" s="26">
        <v>0</v>
      </c>
      <c r="BM24" s="25">
        <f>AVERAGE(AX51)</f>
        <v>0.76319999999999999</v>
      </c>
      <c r="BN24" s="26">
        <v>0</v>
      </c>
      <c r="BO24" s="25">
        <f>AVERAGE(AZ51)</f>
        <v>-1.248625218347673E-2</v>
      </c>
      <c r="BP24" s="26">
        <v>0</v>
      </c>
      <c r="BQ24" s="25">
        <f>AVERAGE(BA51)</f>
        <v>24.07570977917981</v>
      </c>
      <c r="BR24" s="26">
        <v>0</v>
      </c>
      <c r="BS24" s="25">
        <f>AVERAGE(BB51)</f>
        <v>-1.8833965417496944E-2</v>
      </c>
      <c r="BT24" s="26">
        <v>0</v>
      </c>
    </row>
    <row r="25" spans="2:72" ht="13.5" customHeight="1" x14ac:dyDescent="0.2">
      <c r="B25" s="12">
        <v>178</v>
      </c>
      <c r="C25" s="12">
        <v>9.1039999999999992</v>
      </c>
      <c r="D25" s="12">
        <v>178.37933000000001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34.5</v>
      </c>
      <c r="Q25" s="12">
        <v>1.42</v>
      </c>
      <c r="R25" s="12">
        <v>4.05</v>
      </c>
      <c r="S25" s="12">
        <v>45.69</v>
      </c>
      <c r="T25" s="12">
        <v>88.6</v>
      </c>
      <c r="U25" s="12">
        <v>5</v>
      </c>
      <c r="V25" s="12">
        <v>1.5</v>
      </c>
      <c r="W25" s="12">
        <v>3</v>
      </c>
      <c r="X25" s="12">
        <v>1</v>
      </c>
      <c r="Y25" s="12">
        <v>7</v>
      </c>
      <c r="Z25" s="12">
        <v>2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3.2422</v>
      </c>
      <c r="AK25" s="12">
        <v>0.70960000000000001</v>
      </c>
      <c r="AL25" s="14">
        <v>0.1346</v>
      </c>
      <c r="AM25" s="14">
        <v>2.9499999999999998E-2</v>
      </c>
      <c r="AN25" s="14">
        <v>2.2608999999999999</v>
      </c>
      <c r="AO25" s="14">
        <v>0.28839999999999999</v>
      </c>
      <c r="AP25" s="14">
        <v>0.2422</v>
      </c>
      <c r="AQ25" s="14">
        <v>3.09E-2</v>
      </c>
      <c r="AR25" s="14">
        <v>6.0922000000000001</v>
      </c>
      <c r="AS25" s="14">
        <v>1.2908999999999999</v>
      </c>
      <c r="AT25" s="14">
        <v>0.13350000000000001</v>
      </c>
      <c r="AU25" s="14">
        <v>2.8299999999999999E-2</v>
      </c>
      <c r="AV25" s="14">
        <v>23.795200000000001</v>
      </c>
      <c r="AW25" s="14">
        <v>2.7934000000000001</v>
      </c>
      <c r="AX25" s="14">
        <v>0.37859999999999999</v>
      </c>
      <c r="AY25" s="14">
        <v>4.4400000000000002E-2</v>
      </c>
      <c r="AZ25" s="14">
        <v>0.21971649484536082</v>
      </c>
      <c r="BA25" s="14">
        <v>2.8359550561797753</v>
      </c>
      <c r="BB25" s="14">
        <v>0.47861745752782658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1.0024666666666666</v>
      </c>
      <c r="BH25" s="16">
        <f>STDEV(AL52:AL54)/SQRT(BF25)</f>
        <v>3.9548844624225392E-3</v>
      </c>
      <c r="BI25" s="27">
        <f>AVERAGE(AP52:AP54)</f>
        <v>1.0022666666666666</v>
      </c>
      <c r="BJ25" s="16">
        <f>STDEV(AP52:AP54)/SQRT(BF25)</f>
        <v>3.9548844624225712E-3</v>
      </c>
      <c r="BK25" s="27">
        <f>AVERAGE(AT52:AT54)</f>
        <v>1.0024666666666666</v>
      </c>
      <c r="BL25" s="16">
        <f>STDEV(AT52:AT54)/SQRT(BF25)</f>
        <v>3.9548844624225392E-3</v>
      </c>
      <c r="BM25" s="27">
        <f>AVERAGE(AX52:AX54)</f>
        <v>1.0022666666666666</v>
      </c>
      <c r="BN25" s="16">
        <f>STDEV(AX52:AX54)/SQRT(BF25)</f>
        <v>3.9548844624225712E-3</v>
      </c>
      <c r="BO25" s="27">
        <f>AVERAGE(AZ52:AZ54)</f>
        <v>0.74222824423681644</v>
      </c>
      <c r="BP25" s="16">
        <f>STDEV(AZ52:AZ54)/SQRT(BF25)</f>
        <v>7.9324459848326948E-4</v>
      </c>
      <c r="BQ25" s="27">
        <f>AVERAGE(BA52:BA54)</f>
        <v>1.3835992009253804</v>
      </c>
      <c r="BR25" s="16">
        <f>STDEV(BA52:BA54)/SQRT(BF25)</f>
        <v>5.9688639067639396E-3</v>
      </c>
      <c r="BS25" s="27">
        <f>AVERAGE(BB52:BB54)</f>
        <v>0.1609222641032127</v>
      </c>
      <c r="BT25" s="16">
        <f>STDEV(BB52:BB54)/SQRT(BF25)</f>
        <v>2.0959431286752782E-3</v>
      </c>
    </row>
    <row r="26" spans="2:72" ht="13.5" customHeight="1" x14ac:dyDescent="0.2">
      <c r="B26" s="12">
        <v>178</v>
      </c>
      <c r="C26" s="12">
        <v>9.2729999999999997</v>
      </c>
      <c r="D26" s="12">
        <v>178.38638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34.5</v>
      </c>
      <c r="Q26" s="12">
        <v>1.42</v>
      </c>
      <c r="R26" s="12">
        <v>4.05</v>
      </c>
      <c r="S26" s="12">
        <v>43.57</v>
      </c>
      <c r="T26" s="12">
        <v>89.96</v>
      </c>
      <c r="U26" s="12">
        <v>5</v>
      </c>
      <c r="V26" s="12">
        <v>1.5</v>
      </c>
      <c r="W26" s="12">
        <v>3</v>
      </c>
      <c r="X26" s="12">
        <v>1</v>
      </c>
      <c r="Y26" s="12">
        <v>7</v>
      </c>
      <c r="Z26" s="12">
        <v>2</v>
      </c>
      <c r="AA26" s="12">
        <v>180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3.1452</v>
      </c>
      <c r="AK26" s="12">
        <v>0.2359</v>
      </c>
      <c r="AL26" s="14">
        <v>0.12859999999999999</v>
      </c>
      <c r="AM26" s="14">
        <v>9.5999999999999992E-3</v>
      </c>
      <c r="AN26" s="14">
        <v>2.3610000000000002</v>
      </c>
      <c r="AO26" s="14">
        <v>5.0299999999999997E-2</v>
      </c>
      <c r="AP26" s="14">
        <v>0.2492</v>
      </c>
      <c r="AQ26" s="14">
        <v>5.3E-3</v>
      </c>
      <c r="AR26" s="14">
        <v>5.8400999999999996</v>
      </c>
      <c r="AS26" s="14">
        <v>0.4783</v>
      </c>
      <c r="AT26" s="14">
        <v>0.1263</v>
      </c>
      <c r="AU26" s="14">
        <v>1.03E-2</v>
      </c>
      <c r="AV26" s="14">
        <v>28.165299999999998</v>
      </c>
      <c r="AW26" s="14">
        <v>0.24129999999999999</v>
      </c>
      <c r="AX26" s="14">
        <v>0.43890000000000001</v>
      </c>
      <c r="AY26" s="14">
        <v>3.8E-3</v>
      </c>
      <c r="AZ26" s="14">
        <v>0.27568667344862663</v>
      </c>
      <c r="BA26" s="14">
        <v>3.4750593824228031</v>
      </c>
      <c r="BB26" s="14">
        <v>0.55307855626326963</v>
      </c>
      <c r="BC26" s="15"/>
    </row>
    <row r="27" spans="2:72" ht="13.5" customHeight="1" x14ac:dyDescent="0.2">
      <c r="B27" s="12">
        <v>178</v>
      </c>
      <c r="C27" s="12">
        <v>9.26</v>
      </c>
      <c r="D27" s="12">
        <v>178.38583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34.5</v>
      </c>
      <c r="Q27" s="12">
        <v>1.42</v>
      </c>
      <c r="R27" s="12">
        <v>4.05</v>
      </c>
      <c r="S27" s="12">
        <v>43.73</v>
      </c>
      <c r="T27" s="12">
        <v>89.85</v>
      </c>
      <c r="U27" s="12">
        <v>5</v>
      </c>
      <c r="V27" s="12">
        <v>1.5</v>
      </c>
      <c r="W27" s="12">
        <v>3</v>
      </c>
      <c r="X27" s="12">
        <v>1</v>
      </c>
      <c r="Y27" s="12">
        <v>7</v>
      </c>
      <c r="Z27" s="12">
        <v>2</v>
      </c>
      <c r="AA27" s="12">
        <v>180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2.1951999999999998</v>
      </c>
      <c r="AK27" s="12">
        <v>0.40179999999999999</v>
      </c>
      <c r="AL27" s="14">
        <v>8.9899999999999994E-2</v>
      </c>
      <c r="AM27" s="14">
        <v>1.6400000000000001E-2</v>
      </c>
      <c r="AN27" s="14">
        <v>1.9292</v>
      </c>
      <c r="AO27" s="14">
        <v>0.193</v>
      </c>
      <c r="AP27" s="14">
        <v>0.20380000000000001</v>
      </c>
      <c r="AQ27" s="14">
        <v>2.0400000000000001E-2</v>
      </c>
      <c r="AR27" s="14">
        <v>4.0918000000000001</v>
      </c>
      <c r="AS27" s="14">
        <v>0.72460000000000002</v>
      </c>
      <c r="AT27" s="14">
        <v>8.8499999999999995E-2</v>
      </c>
      <c r="AU27" s="14">
        <v>1.5699999999999999E-2</v>
      </c>
      <c r="AV27" s="14">
        <v>23.8826</v>
      </c>
      <c r="AW27" s="14">
        <v>1.7701</v>
      </c>
      <c r="AX27" s="14">
        <v>0.37280000000000002</v>
      </c>
      <c r="AY27" s="14">
        <v>2.76E-2</v>
      </c>
      <c r="AZ27" s="14">
        <v>0.29309746791536595</v>
      </c>
      <c r="BA27" s="14">
        <v>4.2124293785310742</v>
      </c>
      <c r="BB27" s="14">
        <v>0.6163017559072187</v>
      </c>
      <c r="BC27" s="15"/>
      <c r="BD27" s="28"/>
    </row>
    <row r="28" spans="2:72" ht="13.5" customHeight="1" x14ac:dyDescent="0.2">
      <c r="B28" s="12">
        <v>178</v>
      </c>
      <c r="C28" s="12">
        <v>9.2520000000000007</v>
      </c>
      <c r="D28" s="12">
        <v>178.38550000000001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34.5</v>
      </c>
      <c r="Q28" s="12">
        <v>1.42</v>
      </c>
      <c r="R28" s="12">
        <v>4.05</v>
      </c>
      <c r="S28" s="12">
        <v>43.83</v>
      </c>
      <c r="T28" s="12">
        <v>89.79</v>
      </c>
      <c r="U28" s="12">
        <v>5</v>
      </c>
      <c r="V28" s="12">
        <v>1.5</v>
      </c>
      <c r="W28" s="12">
        <v>3</v>
      </c>
      <c r="X28" s="12">
        <v>1</v>
      </c>
      <c r="Y28" s="12">
        <v>7</v>
      </c>
      <c r="Z28" s="12">
        <v>2</v>
      </c>
      <c r="AA28" s="12">
        <v>180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2.8801000000000001</v>
      </c>
      <c r="AK28" s="12">
        <v>0.72509999999999997</v>
      </c>
      <c r="AL28" s="14">
        <v>0.11799999999999999</v>
      </c>
      <c r="AM28" s="14">
        <v>2.9700000000000001E-2</v>
      </c>
      <c r="AN28" s="14">
        <v>2.1791999999999998</v>
      </c>
      <c r="AO28" s="14">
        <v>0.42209999999999998</v>
      </c>
      <c r="AP28" s="14">
        <v>0.2303</v>
      </c>
      <c r="AQ28" s="14">
        <v>4.4600000000000001E-2</v>
      </c>
      <c r="AR28" s="14">
        <v>5.4217000000000004</v>
      </c>
      <c r="AS28" s="14">
        <v>1.3695999999999999</v>
      </c>
      <c r="AT28" s="14">
        <v>0.1174</v>
      </c>
      <c r="AU28" s="14">
        <v>2.9700000000000001E-2</v>
      </c>
      <c r="AV28" s="14">
        <v>23.422899999999998</v>
      </c>
      <c r="AW28" s="14">
        <v>3.7107000000000001</v>
      </c>
      <c r="AX28" s="14">
        <v>0.3659</v>
      </c>
      <c r="AY28" s="14">
        <v>5.8000000000000003E-2</v>
      </c>
      <c r="AZ28" s="14">
        <v>0.22744045622274403</v>
      </c>
      <c r="BA28" s="14">
        <v>3.1166950596252128</v>
      </c>
      <c r="BB28" s="14">
        <v>0.51417339126836337</v>
      </c>
      <c r="BC28" s="15"/>
      <c r="BD28" s="28"/>
    </row>
    <row r="29" spans="2:72" ht="13.5" customHeight="1" x14ac:dyDescent="0.2">
      <c r="B29" s="12">
        <v>178</v>
      </c>
      <c r="C29" s="12">
        <v>9.2420000000000009</v>
      </c>
      <c r="D29" s="12">
        <v>178.38507999999999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34.5</v>
      </c>
      <c r="Q29" s="12">
        <v>1.42</v>
      </c>
      <c r="R29" s="12">
        <v>4.05</v>
      </c>
      <c r="S29" s="12">
        <v>43.96</v>
      </c>
      <c r="T29" s="12">
        <v>89.71</v>
      </c>
      <c r="U29" s="12">
        <v>5</v>
      </c>
      <c r="V29" s="12">
        <v>1.5</v>
      </c>
      <c r="W29" s="12">
        <v>3</v>
      </c>
      <c r="X29" s="12">
        <v>1</v>
      </c>
      <c r="Y29" s="12">
        <v>7</v>
      </c>
      <c r="Z29" s="12">
        <v>2</v>
      </c>
      <c r="AA29" s="12">
        <v>180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3.5190999999999999</v>
      </c>
      <c r="AK29" s="12">
        <v>0.1207</v>
      </c>
      <c r="AL29" s="14">
        <v>0.14430000000000001</v>
      </c>
      <c r="AM29" s="14">
        <v>4.8999999999999998E-3</v>
      </c>
      <c r="AN29" s="14">
        <v>3.5714999999999999</v>
      </c>
      <c r="AO29" s="14">
        <v>9.9500000000000005E-2</v>
      </c>
      <c r="AP29" s="14">
        <v>0.37780000000000002</v>
      </c>
      <c r="AQ29" s="14">
        <v>1.0500000000000001E-2</v>
      </c>
      <c r="AR29" s="14">
        <v>6.4560000000000004</v>
      </c>
      <c r="AS29" s="14">
        <v>9.74E-2</v>
      </c>
      <c r="AT29" s="14">
        <v>0.1399</v>
      </c>
      <c r="AU29" s="14">
        <v>2.0999999999999999E-3</v>
      </c>
      <c r="AV29" s="14">
        <v>43.648800000000001</v>
      </c>
      <c r="AW29" s="14">
        <v>1.9594</v>
      </c>
      <c r="AX29" s="14">
        <v>0.68279999999999996</v>
      </c>
      <c r="AY29" s="14">
        <v>3.0599999999999999E-2</v>
      </c>
      <c r="AZ29" s="14">
        <v>0.28757307184612479</v>
      </c>
      <c r="BA29" s="14">
        <v>4.8806290207290921</v>
      </c>
      <c r="BB29" s="14">
        <v>0.65990032818767463</v>
      </c>
      <c r="BC29" s="15"/>
      <c r="BD29" s="28"/>
    </row>
    <row r="30" spans="2:72" ht="13.5" customHeight="1" x14ac:dyDescent="0.2">
      <c r="B30" s="12">
        <v>178</v>
      </c>
      <c r="C30" s="12">
        <v>9.234</v>
      </c>
      <c r="D30" s="12">
        <v>178.38475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34.5</v>
      </c>
      <c r="Q30" s="12">
        <v>1.42</v>
      </c>
      <c r="R30" s="12">
        <v>4.05</v>
      </c>
      <c r="S30" s="12">
        <v>44.06</v>
      </c>
      <c r="T30" s="12">
        <v>89.64</v>
      </c>
      <c r="U30" s="12">
        <v>5</v>
      </c>
      <c r="V30" s="12">
        <v>1.5</v>
      </c>
      <c r="W30" s="12">
        <v>3</v>
      </c>
      <c r="X30" s="12">
        <v>1</v>
      </c>
      <c r="Y30" s="12">
        <v>7</v>
      </c>
      <c r="Z30" s="12">
        <v>2</v>
      </c>
      <c r="AA30" s="12">
        <v>180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2.5945999999999998</v>
      </c>
      <c r="AK30" s="12">
        <v>0.3493</v>
      </c>
      <c r="AL30" s="14">
        <v>0.10639999999999999</v>
      </c>
      <c r="AM30" s="14">
        <v>1.43E-2</v>
      </c>
      <c r="AN30" s="14">
        <v>2.855</v>
      </c>
      <c r="AO30" s="14">
        <v>0.11849999999999999</v>
      </c>
      <c r="AP30" s="14">
        <v>0.30220000000000002</v>
      </c>
      <c r="AQ30" s="14">
        <v>1.2500000000000001E-2</v>
      </c>
      <c r="AR30" s="14">
        <v>4.8017000000000003</v>
      </c>
      <c r="AS30" s="14">
        <v>0.62980000000000003</v>
      </c>
      <c r="AT30" s="14">
        <v>0.1041</v>
      </c>
      <c r="AU30" s="14">
        <v>1.37E-2</v>
      </c>
      <c r="AV30" s="14">
        <v>40.412300000000002</v>
      </c>
      <c r="AW30" s="14">
        <v>1.5308999999999999</v>
      </c>
      <c r="AX30" s="14">
        <v>0.63270000000000004</v>
      </c>
      <c r="AY30" s="14">
        <v>2.4E-2</v>
      </c>
      <c r="AZ30" s="14">
        <v>0.35351374478553854</v>
      </c>
      <c r="BA30" s="14">
        <v>6.0778097982708941</v>
      </c>
      <c r="BB30" s="14">
        <v>0.71742671009771997</v>
      </c>
      <c r="BC30" s="15"/>
      <c r="BD30" s="28"/>
      <c r="BF30" s="29" t="s">
        <v>175</v>
      </c>
    </row>
    <row r="31" spans="2:72" ht="13.5" customHeight="1" x14ac:dyDescent="0.2">
      <c r="B31" s="12">
        <v>178</v>
      </c>
      <c r="C31" s="12">
        <v>9.2260000000000009</v>
      </c>
      <c r="D31" s="12">
        <v>178.38442000000001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34.5</v>
      </c>
      <c r="Q31" s="12">
        <v>1.42</v>
      </c>
      <c r="R31" s="12">
        <v>4.05</v>
      </c>
      <c r="S31" s="12">
        <v>44.16</v>
      </c>
      <c r="T31" s="12">
        <v>89.58</v>
      </c>
      <c r="U31" s="12">
        <v>5</v>
      </c>
      <c r="V31" s="12">
        <v>1.5</v>
      </c>
      <c r="W31" s="12">
        <v>3</v>
      </c>
      <c r="X31" s="12">
        <v>1</v>
      </c>
      <c r="Y31" s="12">
        <v>7</v>
      </c>
      <c r="Z31" s="12">
        <v>2</v>
      </c>
      <c r="AA31" s="12">
        <v>180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3.2646000000000002</v>
      </c>
      <c r="AK31" s="12">
        <v>0.2102</v>
      </c>
      <c r="AL31" s="14">
        <v>0.13400000000000001</v>
      </c>
      <c r="AM31" s="14">
        <v>8.6E-3</v>
      </c>
      <c r="AN31" s="14">
        <v>2.9676999999999998</v>
      </c>
      <c r="AO31" s="14">
        <v>0.1414</v>
      </c>
      <c r="AP31" s="14">
        <v>0.31430000000000002</v>
      </c>
      <c r="AQ31" s="14">
        <v>1.4999999999999999E-2</v>
      </c>
      <c r="AR31" s="14">
        <v>6.1051000000000002</v>
      </c>
      <c r="AS31" s="14">
        <v>0.60029999999999994</v>
      </c>
      <c r="AT31" s="14">
        <v>0.13239999999999999</v>
      </c>
      <c r="AU31" s="14">
        <v>1.2999999999999999E-2</v>
      </c>
      <c r="AV31" s="14">
        <v>36.9054</v>
      </c>
      <c r="AW31" s="14">
        <v>1.3562000000000001</v>
      </c>
      <c r="AX31" s="14">
        <v>0.57840000000000003</v>
      </c>
      <c r="AY31" s="14">
        <v>2.1299999999999999E-2</v>
      </c>
      <c r="AZ31" s="14">
        <v>0.29584406855606588</v>
      </c>
      <c r="BA31" s="14">
        <v>4.3685800604229614</v>
      </c>
      <c r="BB31" s="14">
        <v>0.62746201463140139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178</v>
      </c>
      <c r="C32" s="12">
        <v>9.2189999999999994</v>
      </c>
      <c r="D32" s="12">
        <v>178.38413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34.5</v>
      </c>
      <c r="Q32" s="12">
        <v>1.42</v>
      </c>
      <c r="R32" s="12">
        <v>4.05</v>
      </c>
      <c r="S32" s="12">
        <v>44.24</v>
      </c>
      <c r="T32" s="12">
        <v>89.52</v>
      </c>
      <c r="U32" s="12">
        <v>5</v>
      </c>
      <c r="V32" s="12">
        <v>1.5</v>
      </c>
      <c r="W32" s="12">
        <v>3</v>
      </c>
      <c r="X32" s="12">
        <v>1</v>
      </c>
      <c r="Y32" s="12">
        <v>7</v>
      </c>
      <c r="Z32" s="12">
        <v>2</v>
      </c>
      <c r="AA32" s="12">
        <v>180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4.9617000000000004</v>
      </c>
      <c r="AK32" s="12">
        <v>0.20910000000000001</v>
      </c>
      <c r="AL32" s="14">
        <v>0.20380000000000001</v>
      </c>
      <c r="AM32" s="14">
        <v>8.6E-3</v>
      </c>
      <c r="AN32" s="14">
        <v>3.4470999999999998</v>
      </c>
      <c r="AO32" s="14">
        <v>0.1787</v>
      </c>
      <c r="AP32" s="14">
        <v>0.36530000000000001</v>
      </c>
      <c r="AQ32" s="14">
        <v>1.89E-2</v>
      </c>
      <c r="AR32" s="14">
        <v>9.4727999999999994</v>
      </c>
      <c r="AS32" s="14">
        <v>0.10680000000000001</v>
      </c>
      <c r="AT32" s="14">
        <v>0.2056</v>
      </c>
      <c r="AU32" s="14">
        <v>2.3E-3</v>
      </c>
      <c r="AV32" s="14">
        <v>40.085799999999999</v>
      </c>
      <c r="AW32" s="14">
        <v>1.8782000000000001</v>
      </c>
      <c r="AX32" s="14">
        <v>0.62880000000000003</v>
      </c>
      <c r="AY32" s="14">
        <v>2.9499999999999998E-2</v>
      </c>
      <c r="AZ32" s="14">
        <v>0.26506387687355398</v>
      </c>
      <c r="BA32" s="14">
        <v>3.058365758754864</v>
      </c>
      <c r="BB32" s="14">
        <v>0.50719079578139981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178</v>
      </c>
      <c r="C33" s="12">
        <v>9.2110000000000003</v>
      </c>
      <c r="D33" s="12">
        <v>178.38379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34.5</v>
      </c>
      <c r="Q33" s="12">
        <v>1.42</v>
      </c>
      <c r="R33" s="12">
        <v>4.05</v>
      </c>
      <c r="S33" s="12">
        <v>44.34</v>
      </c>
      <c r="T33" s="12">
        <v>89.45</v>
      </c>
      <c r="U33" s="12">
        <v>5</v>
      </c>
      <c r="V33" s="12">
        <v>1.5</v>
      </c>
      <c r="W33" s="12">
        <v>3</v>
      </c>
      <c r="X33" s="12">
        <v>1</v>
      </c>
      <c r="Y33" s="12">
        <v>7</v>
      </c>
      <c r="Z33" s="12">
        <v>2</v>
      </c>
      <c r="AA33" s="12">
        <v>180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2.2479</v>
      </c>
      <c r="AK33" s="12">
        <v>0.35809999999999997</v>
      </c>
      <c r="AL33" s="14">
        <v>9.2399999999999996E-2</v>
      </c>
      <c r="AM33" s="14">
        <v>1.47E-2</v>
      </c>
      <c r="AN33" s="14">
        <v>1.9581999999999999</v>
      </c>
      <c r="AO33" s="14">
        <v>0.27829999999999999</v>
      </c>
      <c r="AP33" s="14">
        <v>0.20760000000000001</v>
      </c>
      <c r="AQ33" s="14">
        <v>2.9499999999999998E-2</v>
      </c>
      <c r="AR33" s="14">
        <v>4.1574999999999998</v>
      </c>
      <c r="AS33" s="14">
        <v>0.59540000000000004</v>
      </c>
      <c r="AT33" s="14">
        <v>9.0300000000000005E-2</v>
      </c>
      <c r="AU33" s="14">
        <v>1.29E-2</v>
      </c>
      <c r="AV33" s="14">
        <v>24.731200000000001</v>
      </c>
      <c r="AW33" s="14">
        <v>3.1928000000000001</v>
      </c>
      <c r="AX33" s="14">
        <v>0.38829999999999998</v>
      </c>
      <c r="AY33" s="14">
        <v>5.0099999999999999E-2</v>
      </c>
      <c r="AZ33" s="14">
        <v>0.30323879845611673</v>
      </c>
      <c r="BA33" s="14">
        <v>4.3001107419712064</v>
      </c>
      <c r="BB33" s="14">
        <v>0.62264939406602593</v>
      </c>
      <c r="BC33" s="15"/>
      <c r="BD33" s="28"/>
    </row>
    <row r="34" spans="2:64" ht="13.5" customHeight="1" x14ac:dyDescent="0.2">
      <c r="B34" s="12">
        <v>178</v>
      </c>
      <c r="C34" s="12">
        <v>9.2959999999999994</v>
      </c>
      <c r="D34" s="12">
        <v>178.38732999999999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34.5</v>
      </c>
      <c r="Q34" s="12">
        <v>1.42</v>
      </c>
      <c r="R34" s="12">
        <v>4.05</v>
      </c>
      <c r="S34" s="12">
        <v>43.28</v>
      </c>
      <c r="T34" s="12">
        <v>90.15</v>
      </c>
      <c r="U34" s="12">
        <v>5</v>
      </c>
      <c r="V34" s="12">
        <v>1.5</v>
      </c>
      <c r="W34" s="12">
        <v>3</v>
      </c>
      <c r="X34" s="12">
        <v>1</v>
      </c>
      <c r="Y34" s="12">
        <v>7</v>
      </c>
      <c r="Z34" s="12">
        <v>2</v>
      </c>
      <c r="AA34" s="12">
        <v>180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4.0385999999999997</v>
      </c>
      <c r="AK34" s="12">
        <v>0.24490000000000001</v>
      </c>
      <c r="AL34" s="14">
        <v>0.1648</v>
      </c>
      <c r="AM34" s="14">
        <v>0.01</v>
      </c>
      <c r="AN34" s="14">
        <v>2.8073999999999999</v>
      </c>
      <c r="AO34" s="14">
        <v>1.5599999999999999E-2</v>
      </c>
      <c r="AP34" s="14">
        <v>0.29580000000000001</v>
      </c>
      <c r="AQ34" s="14">
        <v>1.6000000000000001E-3</v>
      </c>
      <c r="AR34" s="14">
        <v>7.8841999999999999</v>
      </c>
      <c r="AS34" s="14">
        <v>0.60209999999999997</v>
      </c>
      <c r="AT34" s="14">
        <v>0.17019999999999999</v>
      </c>
      <c r="AU34" s="14">
        <v>1.2999999999999999E-2</v>
      </c>
      <c r="AV34" s="14">
        <v>29.673300000000001</v>
      </c>
      <c r="AW34" s="14">
        <v>1.3956999999999999</v>
      </c>
      <c r="AX34" s="14">
        <v>0.46110000000000001</v>
      </c>
      <c r="AY34" s="14">
        <v>2.1700000000000001E-2</v>
      </c>
      <c r="AZ34" s="14">
        <v>0.21839080459770116</v>
      </c>
      <c r="BA34" s="14">
        <v>2.7091656874265571</v>
      </c>
      <c r="BB34" s="14">
        <v>0.46079518453983853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178</v>
      </c>
      <c r="C35" s="12">
        <v>9.3040000000000003</v>
      </c>
      <c r="D35" s="12">
        <v>178.38767000000001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34.5</v>
      </c>
      <c r="Q35" s="12">
        <v>1.42</v>
      </c>
      <c r="R35" s="12">
        <v>4.05</v>
      </c>
      <c r="S35" s="12">
        <v>43.18</v>
      </c>
      <c r="T35" s="12">
        <v>90.21</v>
      </c>
      <c r="U35" s="12">
        <v>5</v>
      </c>
      <c r="V35" s="12">
        <v>1.5</v>
      </c>
      <c r="W35" s="12">
        <v>3</v>
      </c>
      <c r="X35" s="12">
        <v>1</v>
      </c>
      <c r="Y35" s="12">
        <v>7</v>
      </c>
      <c r="Z35" s="12">
        <v>2</v>
      </c>
      <c r="AA35" s="12">
        <v>180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3.4561999999999999</v>
      </c>
      <c r="AK35" s="12">
        <v>6.3500000000000001E-2</v>
      </c>
      <c r="AL35" s="14">
        <v>0.14099999999999999</v>
      </c>
      <c r="AM35" s="14">
        <v>2.5999999999999999E-3</v>
      </c>
      <c r="AN35" s="14">
        <v>2.5030000000000001</v>
      </c>
      <c r="AO35" s="14">
        <v>8.4500000000000006E-2</v>
      </c>
      <c r="AP35" s="14">
        <v>0.26350000000000001</v>
      </c>
      <c r="AQ35" s="14">
        <v>8.8999999999999999E-3</v>
      </c>
      <c r="AR35" s="14">
        <v>6.8198999999999996</v>
      </c>
      <c r="AS35" s="14">
        <v>0.32269999999999999</v>
      </c>
      <c r="AT35" s="14">
        <v>0.14710000000000001</v>
      </c>
      <c r="AU35" s="14">
        <v>7.0000000000000001E-3</v>
      </c>
      <c r="AV35" s="14">
        <v>29.748200000000001</v>
      </c>
      <c r="AW35" s="14">
        <v>0.74260000000000004</v>
      </c>
      <c r="AX35" s="14">
        <v>0.46189999999999998</v>
      </c>
      <c r="AY35" s="14">
        <v>1.15E-2</v>
      </c>
      <c r="AZ35" s="14">
        <v>0.27350427350427342</v>
      </c>
      <c r="BA35" s="14">
        <v>3.1400407885791974</v>
      </c>
      <c r="BB35" s="14">
        <v>0.51691297208538589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178</v>
      </c>
      <c r="C36" s="12">
        <v>9.3119999999999994</v>
      </c>
      <c r="D36" s="12">
        <v>178.38800000000001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34.5</v>
      </c>
      <c r="Q36" s="12">
        <v>1.42</v>
      </c>
      <c r="R36" s="12">
        <v>4.05</v>
      </c>
      <c r="S36" s="12">
        <v>43.08</v>
      </c>
      <c r="T36" s="12">
        <v>90.28</v>
      </c>
      <c r="U36" s="12">
        <v>5</v>
      </c>
      <c r="V36" s="12">
        <v>1.5</v>
      </c>
      <c r="W36" s="12">
        <v>3</v>
      </c>
      <c r="X36" s="12">
        <v>1</v>
      </c>
      <c r="Y36" s="12">
        <v>7</v>
      </c>
      <c r="Z36" s="12">
        <v>2</v>
      </c>
      <c r="AA36" s="12">
        <v>180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1.8948</v>
      </c>
      <c r="AK36" s="12">
        <v>5.4600000000000003E-2</v>
      </c>
      <c r="AL36" s="14">
        <v>7.7200000000000005E-2</v>
      </c>
      <c r="AM36" s="14">
        <v>2.2000000000000001E-3</v>
      </c>
      <c r="AN36" s="14">
        <v>1.6483000000000001</v>
      </c>
      <c r="AO36" s="14">
        <v>0.1363</v>
      </c>
      <c r="AP36" s="14">
        <v>0.1734</v>
      </c>
      <c r="AQ36" s="14">
        <v>1.43E-2</v>
      </c>
      <c r="AR36" s="14">
        <v>3.6198000000000001</v>
      </c>
      <c r="AS36" s="14">
        <v>0.14530000000000001</v>
      </c>
      <c r="AT36" s="14">
        <v>7.8100000000000003E-2</v>
      </c>
      <c r="AU36" s="14">
        <v>3.0999999999999999E-3</v>
      </c>
      <c r="AV36" s="14">
        <v>20.637799999999999</v>
      </c>
      <c r="AW36" s="14">
        <v>1.7410000000000001</v>
      </c>
      <c r="AX36" s="14">
        <v>0.3201</v>
      </c>
      <c r="AY36" s="14">
        <v>2.7E-2</v>
      </c>
      <c r="AZ36" s="14">
        <v>0.29726443768996963</v>
      </c>
      <c r="BA36" s="14">
        <v>4.0985915492957741</v>
      </c>
      <c r="BB36" s="14">
        <v>0.60773480662983426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178</v>
      </c>
      <c r="C37" s="12">
        <v>9.3209999999999997</v>
      </c>
      <c r="D37" s="12">
        <v>178.38838000000001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34.5</v>
      </c>
      <c r="Q37" s="12">
        <v>1.42</v>
      </c>
      <c r="R37" s="12">
        <v>4.05</v>
      </c>
      <c r="S37" s="12">
        <v>42.96</v>
      </c>
      <c r="T37" s="12">
        <v>90.35</v>
      </c>
      <c r="U37" s="12">
        <v>5</v>
      </c>
      <c r="V37" s="12">
        <v>1.5</v>
      </c>
      <c r="W37" s="12">
        <v>3</v>
      </c>
      <c r="X37" s="12">
        <v>1</v>
      </c>
      <c r="Y37" s="12">
        <v>7</v>
      </c>
      <c r="Z37" s="12">
        <v>2</v>
      </c>
      <c r="AA37" s="12">
        <v>180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1.7302</v>
      </c>
      <c r="AK37" s="12">
        <v>0.1009</v>
      </c>
      <c r="AL37" s="14">
        <v>7.0499999999999993E-2</v>
      </c>
      <c r="AM37" s="14">
        <v>4.1000000000000003E-3</v>
      </c>
      <c r="AN37" s="14">
        <v>1.3154999999999999</v>
      </c>
      <c r="AO37" s="14">
        <v>3.0599999999999999E-2</v>
      </c>
      <c r="AP37" s="14">
        <v>0.13830000000000001</v>
      </c>
      <c r="AQ37" s="14">
        <v>3.2000000000000002E-3</v>
      </c>
      <c r="AR37" s="14">
        <v>3.3418000000000001</v>
      </c>
      <c r="AS37" s="14">
        <v>0.156</v>
      </c>
      <c r="AT37" s="14">
        <v>7.1999999999999995E-2</v>
      </c>
      <c r="AU37" s="14">
        <v>3.3999999999999998E-3</v>
      </c>
      <c r="AV37" s="14">
        <v>15.514699999999999</v>
      </c>
      <c r="AW37" s="14">
        <v>0.14560000000000001</v>
      </c>
      <c r="AX37" s="14">
        <v>0.2404</v>
      </c>
      <c r="AY37" s="14">
        <v>2.3E-3</v>
      </c>
      <c r="AZ37" s="14">
        <v>0.26960654871930284</v>
      </c>
      <c r="BA37" s="14">
        <v>3.338888888888889</v>
      </c>
      <c r="BB37" s="14">
        <v>0.5390524967989756</v>
      </c>
      <c r="BC37" s="15"/>
      <c r="BD37" s="28"/>
      <c r="BG37" s="30">
        <v>2</v>
      </c>
    </row>
    <row r="38" spans="2:64" ht="13.5" customHeight="1" x14ac:dyDescent="0.2">
      <c r="B38" s="12">
        <v>178</v>
      </c>
      <c r="C38" s="12">
        <v>9.3309999999999995</v>
      </c>
      <c r="D38" s="12">
        <v>178.38879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34.5</v>
      </c>
      <c r="Q38" s="12">
        <v>1.42</v>
      </c>
      <c r="R38" s="12">
        <v>4.05</v>
      </c>
      <c r="S38" s="12">
        <v>42.84</v>
      </c>
      <c r="T38" s="12">
        <v>90.44</v>
      </c>
      <c r="U38" s="12">
        <v>5</v>
      </c>
      <c r="V38" s="12">
        <v>1.5</v>
      </c>
      <c r="W38" s="12">
        <v>3</v>
      </c>
      <c r="X38" s="12">
        <v>1</v>
      </c>
      <c r="Y38" s="12">
        <v>7</v>
      </c>
      <c r="Z38" s="12">
        <v>2</v>
      </c>
      <c r="AA38" s="12">
        <v>180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1.7307999999999999</v>
      </c>
      <c r="AK38" s="12">
        <v>0.23669999999999999</v>
      </c>
      <c r="AL38" s="14">
        <v>7.0499999999999993E-2</v>
      </c>
      <c r="AM38" s="14">
        <v>9.5999999999999992E-3</v>
      </c>
      <c r="AN38" s="14">
        <v>1.4028</v>
      </c>
      <c r="AO38" s="14">
        <v>7.6200000000000004E-2</v>
      </c>
      <c r="AP38" s="14">
        <v>0.1474</v>
      </c>
      <c r="AQ38" s="14">
        <v>8.0000000000000002E-3</v>
      </c>
      <c r="AR38" s="14">
        <v>3.2774000000000001</v>
      </c>
      <c r="AS38" s="14">
        <v>0.4466</v>
      </c>
      <c r="AT38" s="14">
        <v>7.0599999999999996E-2</v>
      </c>
      <c r="AU38" s="14">
        <v>9.5999999999999992E-3</v>
      </c>
      <c r="AV38" s="14">
        <v>16.933299999999999</v>
      </c>
      <c r="AW38" s="14">
        <v>0.71550000000000002</v>
      </c>
      <c r="AX38" s="14">
        <v>0.2621</v>
      </c>
      <c r="AY38" s="14">
        <v>1.11E-2</v>
      </c>
      <c r="AZ38" s="14">
        <v>0.2800976800976801</v>
      </c>
      <c r="BA38" s="14">
        <v>3.7124645892351276</v>
      </c>
      <c r="BB38" s="14">
        <v>0.57559362789299673</v>
      </c>
      <c r="BC38" s="15"/>
      <c r="BD38" s="28"/>
      <c r="BG38" s="30">
        <v>3</v>
      </c>
      <c r="BH38" s="34"/>
    </row>
    <row r="39" spans="2:64" ht="13.5" customHeight="1" x14ac:dyDescent="0.2">
      <c r="B39" s="12">
        <v>178</v>
      </c>
      <c r="C39" s="12">
        <v>9.3390000000000004</v>
      </c>
      <c r="D39" s="12">
        <v>178.38911999999999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34.5</v>
      </c>
      <c r="Q39" s="12">
        <v>1.42</v>
      </c>
      <c r="R39" s="12">
        <v>4.05</v>
      </c>
      <c r="S39" s="12">
        <v>42.74</v>
      </c>
      <c r="T39" s="12">
        <v>90.5</v>
      </c>
      <c r="U39" s="12">
        <v>5</v>
      </c>
      <c r="V39" s="12">
        <v>1.5</v>
      </c>
      <c r="W39" s="12">
        <v>3</v>
      </c>
      <c r="X39" s="12">
        <v>1</v>
      </c>
      <c r="Y39" s="12">
        <v>7</v>
      </c>
      <c r="Z39" s="12">
        <v>2</v>
      </c>
      <c r="AA39" s="12">
        <v>180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2.4769000000000001</v>
      </c>
      <c r="AK39" s="12">
        <v>0.33129999999999998</v>
      </c>
      <c r="AL39" s="14">
        <v>0.1008</v>
      </c>
      <c r="AM39" s="14">
        <v>1.35E-2</v>
      </c>
      <c r="AN39" s="14">
        <v>2.2896000000000001</v>
      </c>
      <c r="AO39" s="14">
        <v>0.16500000000000001</v>
      </c>
      <c r="AP39" s="14">
        <v>0.2404</v>
      </c>
      <c r="AQ39" s="14">
        <v>1.7299999999999999E-2</v>
      </c>
      <c r="AR39" s="14">
        <v>4.8799000000000001</v>
      </c>
      <c r="AS39" s="14">
        <v>0.63300000000000001</v>
      </c>
      <c r="AT39" s="14">
        <v>0.105</v>
      </c>
      <c r="AU39" s="14">
        <v>1.3599999999999999E-2</v>
      </c>
      <c r="AV39" s="14">
        <v>28.708200000000001</v>
      </c>
      <c r="AW39" s="14">
        <v>1.8657999999999999</v>
      </c>
      <c r="AX39" s="14">
        <v>0.44379999999999997</v>
      </c>
      <c r="AY39" s="14">
        <v>2.8799999999999999E-2</v>
      </c>
      <c r="AZ39" s="14">
        <v>0.2972814966384098</v>
      </c>
      <c r="BA39" s="14">
        <v>4.2266666666666666</v>
      </c>
      <c r="BB39" s="14">
        <v>0.61734693877551028</v>
      </c>
      <c r="BC39" s="15"/>
      <c r="BD39" s="28"/>
    </row>
    <row r="40" spans="2:64" ht="13.5" customHeight="1" x14ac:dyDescent="0.2">
      <c r="B40" s="12">
        <v>178</v>
      </c>
      <c r="C40" s="12">
        <v>9.3510000000000009</v>
      </c>
      <c r="D40" s="12">
        <v>178.38963000000001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34.5</v>
      </c>
      <c r="Q40" s="12">
        <v>1.42</v>
      </c>
      <c r="R40" s="12">
        <v>4.05</v>
      </c>
      <c r="S40" s="12">
        <v>42.59</v>
      </c>
      <c r="T40" s="12">
        <v>90.6</v>
      </c>
      <c r="U40" s="12">
        <v>5</v>
      </c>
      <c r="V40" s="12">
        <v>1.5</v>
      </c>
      <c r="W40" s="12">
        <v>3</v>
      </c>
      <c r="X40" s="12">
        <v>1</v>
      </c>
      <c r="Y40" s="12">
        <v>7</v>
      </c>
      <c r="Z40" s="12">
        <v>2</v>
      </c>
      <c r="AA40" s="12">
        <v>180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3.0497000000000001</v>
      </c>
      <c r="AK40" s="12">
        <v>0.4052</v>
      </c>
      <c r="AL40" s="14">
        <v>0.124</v>
      </c>
      <c r="AM40" s="14">
        <v>1.6500000000000001E-2</v>
      </c>
      <c r="AN40" s="14">
        <v>2.5405000000000002</v>
      </c>
      <c r="AO40" s="14">
        <v>0.1114</v>
      </c>
      <c r="AP40" s="14">
        <v>0.26650000000000001</v>
      </c>
      <c r="AQ40" s="14">
        <v>1.17E-2</v>
      </c>
      <c r="AR40" s="14">
        <v>6.0823</v>
      </c>
      <c r="AS40" s="14">
        <v>0.80369999999999997</v>
      </c>
      <c r="AT40" s="14">
        <v>0.1308</v>
      </c>
      <c r="AU40" s="14">
        <v>1.7299999999999999E-2</v>
      </c>
      <c r="AV40" s="14">
        <v>28.993099999999998</v>
      </c>
      <c r="AW40" s="14">
        <v>0.62819999999999998</v>
      </c>
      <c r="AX40" s="14">
        <v>0.4476</v>
      </c>
      <c r="AY40" s="14">
        <v>9.7000000000000003E-3</v>
      </c>
      <c r="AZ40" s="14">
        <v>0.25360593754376137</v>
      </c>
      <c r="BA40" s="14">
        <v>3.4220183486238533</v>
      </c>
      <c r="BB40" s="14">
        <v>0.54771784232365139</v>
      </c>
      <c r="BC40" s="15"/>
      <c r="BD40" s="28"/>
    </row>
    <row r="41" spans="2:64" ht="13.5" customHeight="1" x14ac:dyDescent="0.2">
      <c r="B41" s="12">
        <v>178</v>
      </c>
      <c r="C41" s="12">
        <v>9.3620000000000001</v>
      </c>
      <c r="D41" s="12">
        <v>178.39008000000001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34.5</v>
      </c>
      <c r="Q41" s="12">
        <v>1.42</v>
      </c>
      <c r="R41" s="12">
        <v>4.05</v>
      </c>
      <c r="S41" s="12">
        <v>42.45</v>
      </c>
      <c r="T41" s="12">
        <v>90.69</v>
      </c>
      <c r="U41" s="12">
        <v>5</v>
      </c>
      <c r="V41" s="12">
        <v>1.5</v>
      </c>
      <c r="W41" s="12">
        <v>3</v>
      </c>
      <c r="X41" s="12">
        <v>1</v>
      </c>
      <c r="Y41" s="12">
        <v>7</v>
      </c>
      <c r="Z41" s="12">
        <v>2</v>
      </c>
      <c r="AA41" s="12">
        <v>180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3.1953</v>
      </c>
      <c r="AK41" s="12">
        <v>0.1391</v>
      </c>
      <c r="AL41" s="14">
        <v>0.1298</v>
      </c>
      <c r="AM41" s="14">
        <v>5.5999999999999999E-3</v>
      </c>
      <c r="AN41" s="14">
        <v>2.3327</v>
      </c>
      <c r="AO41" s="14">
        <v>6.5699999999999995E-2</v>
      </c>
      <c r="AP41" s="14">
        <v>0.2445</v>
      </c>
      <c r="AQ41" s="14">
        <v>6.8999999999999999E-3</v>
      </c>
      <c r="AR41" s="14">
        <v>6.2468000000000004</v>
      </c>
      <c r="AS41" s="14">
        <v>4.4999999999999997E-3</v>
      </c>
      <c r="AT41" s="14">
        <v>0.13420000000000001</v>
      </c>
      <c r="AU41" s="14">
        <v>1E-4</v>
      </c>
      <c r="AV41" s="14">
        <v>26.9526</v>
      </c>
      <c r="AW41" s="14">
        <v>0.83819999999999995</v>
      </c>
      <c r="AX41" s="14">
        <v>0.41560000000000002</v>
      </c>
      <c r="AY41" s="14">
        <v>1.29E-2</v>
      </c>
      <c r="AZ41" s="14">
        <v>0.25920315103772157</v>
      </c>
      <c r="BA41" s="14">
        <v>3.0968703427719819</v>
      </c>
      <c r="BB41" s="14">
        <v>0.5118224809021461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178</v>
      </c>
      <c r="C46" s="12">
        <v>9.1809999999999992</v>
      </c>
      <c r="D46" s="12">
        <v>178.38254000000001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34.5</v>
      </c>
      <c r="Q46" s="12">
        <v>1.42</v>
      </c>
      <c r="R46" s="12">
        <v>4.05</v>
      </c>
      <c r="S46" s="12">
        <v>44.72</v>
      </c>
      <c r="T46" s="12">
        <v>89.21</v>
      </c>
      <c r="U46" s="12">
        <v>5</v>
      </c>
      <c r="V46" s="12">
        <v>1.5</v>
      </c>
      <c r="W46" s="12">
        <v>3</v>
      </c>
      <c r="X46" s="12">
        <v>1</v>
      </c>
      <c r="Y46" s="12">
        <v>7</v>
      </c>
      <c r="Z46" s="12">
        <v>2</v>
      </c>
      <c r="AA46" s="12">
        <v>180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5.77</v>
      </c>
      <c r="AK46" s="12">
        <v>0.12139999999999999</v>
      </c>
      <c r="AL46" s="14">
        <v>0.23769999999999999</v>
      </c>
      <c r="AM46" s="14">
        <v>5.0000000000000001E-3</v>
      </c>
      <c r="AN46" s="14">
        <v>2.5897000000000001</v>
      </c>
      <c r="AO46" s="14">
        <v>6.2E-2</v>
      </c>
      <c r="AP46" s="14">
        <v>0.2752</v>
      </c>
      <c r="AQ46" s="14">
        <v>6.6E-3</v>
      </c>
      <c r="AR46" s="14">
        <v>10.775399999999999</v>
      </c>
      <c r="AS46" s="14">
        <v>0.26779999999999998</v>
      </c>
      <c r="AT46" s="14">
        <v>0.2344</v>
      </c>
      <c r="AU46" s="14">
        <v>5.7999999999999996E-3</v>
      </c>
      <c r="AV46" s="14">
        <v>20.045000000000002</v>
      </c>
      <c r="AW46" s="14">
        <v>0.51170000000000004</v>
      </c>
      <c r="AX46" s="14">
        <v>0.31590000000000001</v>
      </c>
      <c r="AY46" s="14">
        <v>8.0999999999999996E-3</v>
      </c>
      <c r="AZ46" s="14">
        <v>6.8854677719506027E-2</v>
      </c>
      <c r="BA46" s="14">
        <v>1.3476962457337884</v>
      </c>
      <c r="BB46" s="14">
        <v>0.1481010357986553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178</v>
      </c>
      <c r="C48" s="12">
        <v>9.1929999999999996</v>
      </c>
      <c r="D48" s="12">
        <v>178.38303999999999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34.5</v>
      </c>
      <c r="Q48" s="12">
        <v>1.42</v>
      </c>
      <c r="R48" s="12">
        <v>4.05</v>
      </c>
      <c r="S48" s="12">
        <v>44.57</v>
      </c>
      <c r="T48" s="12">
        <v>89.31</v>
      </c>
      <c r="U48" s="12">
        <v>5</v>
      </c>
      <c r="V48" s="12">
        <v>1.5</v>
      </c>
      <c r="W48" s="12">
        <v>3</v>
      </c>
      <c r="X48" s="12">
        <v>1</v>
      </c>
      <c r="Y48" s="12">
        <v>7</v>
      </c>
      <c r="Z48" s="12">
        <v>2</v>
      </c>
      <c r="AA48" s="12">
        <v>180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8.4932999999999996</v>
      </c>
      <c r="AK48" s="12">
        <v>0.3236</v>
      </c>
      <c r="AL48" s="14">
        <v>0.34949999999999998</v>
      </c>
      <c r="AM48" s="14">
        <v>1.3299999999999999E-2</v>
      </c>
      <c r="AN48" s="14">
        <v>3.5985</v>
      </c>
      <c r="AO48" s="14">
        <v>0.152</v>
      </c>
      <c r="AP48" s="14">
        <v>0.3821</v>
      </c>
      <c r="AQ48" s="14">
        <v>1.61E-2</v>
      </c>
      <c r="AR48" s="14">
        <v>15.7121</v>
      </c>
      <c r="AS48" s="14">
        <v>0.56369999999999998</v>
      </c>
      <c r="AT48" s="14">
        <v>0.34150000000000003</v>
      </c>
      <c r="AU48" s="14">
        <v>1.23E-2</v>
      </c>
      <c r="AV48" s="14">
        <v>27.025400000000001</v>
      </c>
      <c r="AW48" s="14">
        <v>1.1024</v>
      </c>
      <c r="AX48" s="14">
        <v>0.42520000000000002</v>
      </c>
      <c r="AY48" s="14">
        <v>1.7299999999999999E-2</v>
      </c>
      <c r="AZ48" s="14">
        <v>5.3387835996531678E-2</v>
      </c>
      <c r="BA48" s="14">
        <v>1.245095168374817</v>
      </c>
      <c r="BB48" s="14">
        <v>0.10916916655797573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178</v>
      </c>
      <c r="C50" s="12">
        <v>9.15</v>
      </c>
      <c r="D50" s="12">
        <v>178.38124999999999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34.5</v>
      </c>
      <c r="Q50" s="12">
        <v>1.42</v>
      </c>
      <c r="R50" s="12">
        <v>4.05</v>
      </c>
      <c r="S50" s="12">
        <v>45.11</v>
      </c>
      <c r="T50" s="12">
        <v>88.97</v>
      </c>
      <c r="U50" s="12">
        <v>5</v>
      </c>
      <c r="V50" s="12">
        <v>1.5</v>
      </c>
      <c r="W50" s="12">
        <v>3</v>
      </c>
      <c r="X50" s="12">
        <v>1</v>
      </c>
      <c r="Y50" s="12">
        <v>7</v>
      </c>
      <c r="Z50" s="12">
        <v>2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5.3665000000000003</v>
      </c>
      <c r="AK50" s="12">
        <v>1.6E-2</v>
      </c>
      <c r="AL50" s="14">
        <v>0.22159999999999999</v>
      </c>
      <c r="AM50" s="14">
        <v>6.9999999999999999E-4</v>
      </c>
      <c r="AN50" s="14">
        <v>2.2263999999999999</v>
      </c>
      <c r="AO50" s="14">
        <v>1.21E-2</v>
      </c>
      <c r="AP50" s="14">
        <v>0.23719999999999999</v>
      </c>
      <c r="AQ50" s="14">
        <v>1.2999999999999999E-3</v>
      </c>
      <c r="AR50" s="14">
        <v>10.0977</v>
      </c>
      <c r="AS50" s="14">
        <v>2.64E-2</v>
      </c>
      <c r="AT50" s="14">
        <v>0.22009999999999999</v>
      </c>
      <c r="AU50" s="14">
        <v>5.9999999999999995E-4</v>
      </c>
      <c r="AV50" s="14">
        <v>17.026900000000001</v>
      </c>
      <c r="AW50" s="14">
        <v>1.04E-2</v>
      </c>
      <c r="AX50" s="14">
        <v>0.26929999999999998</v>
      </c>
      <c r="AY50" s="14">
        <v>2.0000000000000001E-4</v>
      </c>
      <c r="AZ50" s="14">
        <v>6.3376110562685078E-2</v>
      </c>
      <c r="BA50" s="14">
        <v>1.2235347569286688</v>
      </c>
      <c r="BB50" s="14">
        <v>0.10053126277073968</v>
      </c>
    </row>
    <row r="51" spans="2:54" ht="13.5" customHeight="1" x14ac:dyDescent="0.2">
      <c r="B51" s="12">
        <v>178</v>
      </c>
      <c r="C51" s="12">
        <v>8.9169999999999998</v>
      </c>
      <c r="D51" s="12">
        <v>178.37154000000001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34.5</v>
      </c>
      <c r="Q51" s="12">
        <v>1.42</v>
      </c>
      <c r="R51" s="12">
        <v>4.05</v>
      </c>
      <c r="S51" s="12">
        <v>48.04</v>
      </c>
      <c r="T51" s="12">
        <v>87.15</v>
      </c>
      <c r="U51" s="12">
        <v>5</v>
      </c>
      <c r="V51" s="12">
        <v>1.5</v>
      </c>
      <c r="W51" s="12">
        <v>3</v>
      </c>
      <c r="X51" s="12">
        <v>1</v>
      </c>
      <c r="Y51" s="12">
        <v>7</v>
      </c>
      <c r="Z51" s="12">
        <v>2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18.692500000000003</v>
      </c>
      <c r="AK51" s="38">
        <v>1.4050000000000002</v>
      </c>
      <c r="AL51" s="38">
        <v>0.7945000000000001</v>
      </c>
      <c r="AM51" s="38">
        <v>5.9500000000000004E-2</v>
      </c>
      <c r="AN51" s="38">
        <v>7.1284999999999998</v>
      </c>
      <c r="AO51" s="38">
        <v>0.56099999999999994</v>
      </c>
      <c r="AP51" s="38">
        <v>0.78249999999999997</v>
      </c>
      <c r="AQ51" s="38">
        <v>6.1499999999999999E-2</v>
      </c>
      <c r="AR51" s="38">
        <v>35.304000000000002</v>
      </c>
      <c r="AS51" s="38">
        <v>2.6350000000000002</v>
      </c>
      <c r="AT51" s="38">
        <v>0.79249999999999998</v>
      </c>
      <c r="AU51" s="38">
        <v>5.8999999999999997E-2</v>
      </c>
      <c r="AV51" s="38">
        <v>46.847799999999999</v>
      </c>
      <c r="AW51" s="38">
        <v>3.8687999999999998</v>
      </c>
      <c r="AX51" s="38">
        <v>0.76319999999999999</v>
      </c>
      <c r="AY51" s="38">
        <v>6.3E-2</v>
      </c>
      <c r="AZ51" s="14">
        <v>-1.248625218347673E-2</v>
      </c>
      <c r="BA51" s="14">
        <v>24.07570977917981</v>
      </c>
      <c r="BB51" s="14">
        <v>-1.8833965417496944E-2</v>
      </c>
    </row>
    <row r="52" spans="2:54" ht="13.5" customHeight="1" x14ac:dyDescent="0.2">
      <c r="B52" s="12">
        <v>178</v>
      </c>
      <c r="C52" s="12">
        <v>8.9079999999999995</v>
      </c>
      <c r="D52" s="12">
        <v>178.37117000000001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34.5</v>
      </c>
      <c r="Q52" s="12">
        <v>1.42</v>
      </c>
      <c r="R52" s="12">
        <v>4.05</v>
      </c>
      <c r="S52" s="12">
        <v>48.15</v>
      </c>
      <c r="T52" s="12">
        <v>87.08</v>
      </c>
      <c r="U52" s="12">
        <v>5</v>
      </c>
      <c r="V52" s="12">
        <v>1.5</v>
      </c>
      <c r="W52" s="12">
        <v>3</v>
      </c>
      <c r="X52" s="12">
        <v>1</v>
      </c>
      <c r="Y52" s="12">
        <v>7</v>
      </c>
      <c r="Z52" s="12">
        <v>2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23.401399999999999</v>
      </c>
      <c r="AK52" s="12">
        <v>1.331</v>
      </c>
      <c r="AL52" s="14">
        <v>0.99560000000000004</v>
      </c>
      <c r="AM52" s="14">
        <v>5.6399999999999999E-2</v>
      </c>
      <c r="AN52" s="14">
        <v>9.0571999999999999</v>
      </c>
      <c r="AO52" s="14">
        <v>0.53490000000000004</v>
      </c>
      <c r="AP52" s="14">
        <v>0.99539999999999995</v>
      </c>
      <c r="AQ52" s="14">
        <v>5.8500000000000003E-2</v>
      </c>
      <c r="AR52" s="14">
        <v>44.290999999999997</v>
      </c>
      <c r="AS52" s="14">
        <v>2.4333999999999998</v>
      </c>
      <c r="AT52" s="14">
        <v>0.99560000000000004</v>
      </c>
      <c r="AU52" s="14">
        <v>5.45E-2</v>
      </c>
      <c r="AV52" s="14">
        <v>61.031399999999998</v>
      </c>
      <c r="AW52" s="14">
        <v>3.7343000000000002</v>
      </c>
      <c r="AX52" s="14">
        <v>0.99539999999999995</v>
      </c>
      <c r="AY52" s="14">
        <v>6.0600000000000001E-2</v>
      </c>
      <c r="AZ52" s="38">
        <v>0.74154998102401815</v>
      </c>
      <c r="BA52" s="38">
        <v>1.3779639204353029</v>
      </c>
      <c r="BB52" s="38">
        <v>0.15894434612200256</v>
      </c>
    </row>
    <row r="53" spans="2:54" ht="13.5" customHeight="1" x14ac:dyDescent="0.2">
      <c r="B53" s="12">
        <v>178</v>
      </c>
      <c r="C53" s="12">
        <v>9.141</v>
      </c>
      <c r="D53" s="12">
        <v>178.38087999999999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34.5</v>
      </c>
      <c r="Q53" s="12">
        <v>1.42</v>
      </c>
      <c r="R53" s="12">
        <v>4.05</v>
      </c>
      <c r="S53" s="12">
        <v>45.22</v>
      </c>
      <c r="T53" s="12">
        <v>88.89</v>
      </c>
      <c r="U53" s="12">
        <v>5</v>
      </c>
      <c r="V53" s="12">
        <v>1.5</v>
      </c>
      <c r="W53" s="12">
        <v>3</v>
      </c>
      <c r="X53" s="12">
        <v>1</v>
      </c>
      <c r="Y53" s="12">
        <v>7</v>
      </c>
      <c r="Z53" s="12">
        <v>2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24.2622</v>
      </c>
      <c r="AK53" s="12">
        <v>2.7839</v>
      </c>
      <c r="AL53" s="14">
        <v>1.0024999999999999</v>
      </c>
      <c r="AM53" s="14">
        <v>0.1153</v>
      </c>
      <c r="AN53" s="14">
        <v>9.4021000000000008</v>
      </c>
      <c r="AO53" s="14">
        <v>1.1323000000000001</v>
      </c>
      <c r="AP53" s="14">
        <v>1.0023</v>
      </c>
      <c r="AQ53" s="14">
        <v>0.121</v>
      </c>
      <c r="AR53" s="14">
        <v>45.953800000000001</v>
      </c>
      <c r="AS53" s="14">
        <v>5.2304000000000004</v>
      </c>
      <c r="AT53" s="14">
        <v>1.0024999999999999</v>
      </c>
      <c r="AU53" s="14">
        <v>0.1144</v>
      </c>
      <c r="AV53" s="14">
        <v>63.292299999999997</v>
      </c>
      <c r="AW53" s="14">
        <v>7.9028</v>
      </c>
      <c r="AX53" s="14">
        <v>1.0023</v>
      </c>
      <c r="AY53" s="14">
        <v>0.12540000000000001</v>
      </c>
      <c r="AZ53" s="38">
        <v>0.74132532904872994</v>
      </c>
      <c r="BA53" s="38">
        <v>1.3773028563470266</v>
      </c>
      <c r="BB53" s="38">
        <v>0.15871047112894646</v>
      </c>
    </row>
    <row r="54" spans="2:54" ht="13.5" customHeight="1" x14ac:dyDescent="0.2">
      <c r="B54" s="12">
        <v>178</v>
      </c>
      <c r="C54" s="12">
        <v>9.3889999999999993</v>
      </c>
      <c r="D54" s="12">
        <v>178.39121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34.5</v>
      </c>
      <c r="Q54" s="12">
        <v>1.42</v>
      </c>
      <c r="R54" s="12">
        <v>4.05</v>
      </c>
      <c r="S54" s="12">
        <v>42.11</v>
      </c>
      <c r="T54" s="12">
        <v>90.92</v>
      </c>
      <c r="U54" s="12">
        <v>5</v>
      </c>
      <c r="V54" s="12">
        <v>1.5</v>
      </c>
      <c r="W54" s="12">
        <v>3</v>
      </c>
      <c r="X54" s="12">
        <v>1</v>
      </c>
      <c r="Y54" s="12">
        <v>7</v>
      </c>
      <c r="Z54" s="12">
        <v>2</v>
      </c>
      <c r="AA54" s="12">
        <v>180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24.905899999999999</v>
      </c>
      <c r="AK54" s="12">
        <v>0.67200000000000004</v>
      </c>
      <c r="AL54" s="14">
        <v>1.0093000000000001</v>
      </c>
      <c r="AM54" s="14">
        <v>2.75E-2</v>
      </c>
      <c r="AN54" s="14">
        <v>9.6465999999999994</v>
      </c>
      <c r="AO54" s="14">
        <v>0.26469999999999999</v>
      </c>
      <c r="AP54" s="14">
        <v>1.0091000000000001</v>
      </c>
      <c r="AQ54" s="14">
        <v>2.7900000000000001E-2</v>
      </c>
      <c r="AR54" s="14">
        <v>47.051200000000001</v>
      </c>
      <c r="AS54" s="14">
        <v>1.2202</v>
      </c>
      <c r="AT54" s="14">
        <v>1.0093000000000001</v>
      </c>
      <c r="AU54" s="14">
        <v>2.64E-2</v>
      </c>
      <c r="AV54" s="14">
        <v>65.6614</v>
      </c>
      <c r="AW54" s="14">
        <v>1.7293000000000001</v>
      </c>
      <c r="AX54" s="14">
        <v>1.0091000000000001</v>
      </c>
      <c r="AY54" s="14">
        <v>2.6800000000000001E-2</v>
      </c>
      <c r="AZ54" s="38">
        <v>0.74380942263770122</v>
      </c>
      <c r="BA54" s="38">
        <v>1.3955308259938111</v>
      </c>
      <c r="BB54" s="38">
        <v>0.16511197505868908</v>
      </c>
    </row>
  </sheetData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18DF-230D-4B18-882E-57B6EDEA36B0}">
  <sheetPr codeName="Sheet24"/>
  <dimension ref="A1:BT54"/>
  <sheetViews>
    <sheetView workbookViewId="0">
      <selection activeCell="D44" sqref="D44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179</v>
      </c>
      <c r="C10" s="12">
        <v>8.9719999999999995</v>
      </c>
      <c r="D10" s="12">
        <v>179.37383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33.200000000000003</v>
      </c>
      <c r="Q10" s="12">
        <v>1.29</v>
      </c>
      <c r="R10" s="12">
        <v>3.79</v>
      </c>
      <c r="S10" s="12">
        <v>47.41</v>
      </c>
      <c r="T10" s="12">
        <v>87.6</v>
      </c>
      <c r="U10" s="12">
        <v>2</v>
      </c>
      <c r="V10" s="12">
        <v>0</v>
      </c>
      <c r="W10" s="12">
        <v>2</v>
      </c>
      <c r="X10" s="12">
        <v>0</v>
      </c>
      <c r="Y10" s="12">
        <v>0</v>
      </c>
      <c r="Z10" s="12">
        <v>1</v>
      </c>
      <c r="AA10" s="12">
        <v>315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1.5749</v>
      </c>
      <c r="AK10" s="12">
        <v>0.26419999999999999</v>
      </c>
      <c r="AL10" s="14">
        <v>5.8200000000000002E-2</v>
      </c>
      <c r="AM10" s="14">
        <v>9.7999999999999997E-3</v>
      </c>
      <c r="AN10" s="14">
        <v>1.9521999999999999</v>
      </c>
      <c r="AO10" s="14">
        <v>0.2286</v>
      </c>
      <c r="AP10" s="14">
        <v>0.17979999999999999</v>
      </c>
      <c r="AQ10" s="14">
        <v>2.1100000000000001E-2</v>
      </c>
      <c r="AR10" s="14">
        <v>3.1581000000000001</v>
      </c>
      <c r="AS10" s="14">
        <v>0.4738</v>
      </c>
      <c r="AT10" s="14">
        <v>6.1699999999999998E-2</v>
      </c>
      <c r="AU10" s="14">
        <v>9.2999999999999992E-3</v>
      </c>
      <c r="AV10" s="14">
        <v>24.905899999999999</v>
      </c>
      <c r="AW10" s="14">
        <v>2.1652999999999998</v>
      </c>
      <c r="AX10" s="14">
        <v>0.34899999999999998</v>
      </c>
      <c r="AY10" s="14">
        <v>3.0300000000000001E-2</v>
      </c>
      <c r="AZ10" s="14">
        <v>0.31996974281391832</v>
      </c>
      <c r="BA10" s="14">
        <v>5.6564019448946512</v>
      </c>
      <c r="BB10" s="14">
        <v>0.69953737521305093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7.3306249999999976E-2</v>
      </c>
      <c r="BH10" s="16">
        <f>DSTDEV(PlotSort,"PhxRed",$BG$35:$BG$38)/SQRT($BF10)</f>
        <v>5.6412093213713474E-3</v>
      </c>
      <c r="BI10" s="16">
        <f>DAVERAGE(PlotSort,"PhxRedEdge",$BG$35:$BG$38)</f>
        <v>0.20011250000000003</v>
      </c>
      <c r="BJ10" s="16">
        <f>DSTDEV(PlotSort,"PhxRedEdge",$BG$35:$BG$38)/SQRT($BF10)</f>
        <v>4.7899007966320959E-3</v>
      </c>
      <c r="BK10" s="16">
        <f>DAVERAGE(PlotSort,"TMRed",$BG$35:$BG$38)</f>
        <v>7.5456250000000002E-2</v>
      </c>
      <c r="BL10" s="16">
        <f>DSTDEV(PlotSort,"TMRed",$BG$35:$BG$38)/SQRT($BF10)</f>
        <v>5.8630027927088569E-3</v>
      </c>
      <c r="BM10" s="16">
        <f>DAVERAGE(PlotSort,"TMNIR",$BG$35:$BG$38)</f>
        <v>0.37579999999999997</v>
      </c>
      <c r="BN10" s="16">
        <f>DSTDEV(PlotSort,"TMNIR",$BG$35:$BG$38)/SQRT($BF10)</f>
        <v>6.4021389794775459E-3</v>
      </c>
      <c r="BO10" s="16">
        <f>DAVERAGE(PlotSort,"NRR",$BG$35:$BG$38)</f>
        <v>0.30652699938923728</v>
      </c>
      <c r="BP10" s="16">
        <f>DSTDEV(PlotSort,"NRR",$BG$35:$BG$38)/SQRT($BF10)</f>
        <v>6.6806039437955454E-3</v>
      </c>
      <c r="BQ10" s="16">
        <f>DAVERAGE(PlotSort,"rvi",$BG$35:$BG$38)</f>
        <v>5.8186626378431985</v>
      </c>
      <c r="BR10" s="16">
        <f>DSTDEV(PlotSort,"rvi",$BG$35:$BG$38)/SQRT($BF10)</f>
        <v>0.342126755597917</v>
      </c>
      <c r="BS10" s="17">
        <f>DAVERAGE(PlotSort,"ndvi",$BG$35:$BG$38)</f>
        <v>0.67631875043067113</v>
      </c>
      <c r="BT10" s="16">
        <f>DSTDEV(PlotSort,"ndvi",$BG$35:$BG$38)/SQRT($BF10)</f>
        <v>1.8074405690508114E-2</v>
      </c>
    </row>
    <row r="11" spans="1:72" ht="13.5" customHeight="1" x14ac:dyDescent="0.2">
      <c r="B11" s="12">
        <v>179</v>
      </c>
      <c r="C11" s="12">
        <v>8.9619999999999997</v>
      </c>
      <c r="D11" s="12">
        <v>179.37342000000001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33.200000000000003</v>
      </c>
      <c r="Q11" s="12">
        <v>1.29</v>
      </c>
      <c r="R11" s="12">
        <v>3.79</v>
      </c>
      <c r="S11" s="12">
        <v>47.53</v>
      </c>
      <c r="T11" s="12">
        <v>87.52</v>
      </c>
      <c r="U11" s="12">
        <v>2</v>
      </c>
      <c r="V11" s="12">
        <v>0</v>
      </c>
      <c r="W11" s="12">
        <v>2</v>
      </c>
      <c r="X11" s="12">
        <v>0</v>
      </c>
      <c r="Y11" s="12">
        <v>0</v>
      </c>
      <c r="Z11" s="12">
        <v>1</v>
      </c>
      <c r="AA11" s="12">
        <v>315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1.4770000000000001</v>
      </c>
      <c r="AK11" s="12">
        <v>6.0499999999999998E-2</v>
      </c>
      <c r="AL11" s="14">
        <v>5.4800000000000001E-2</v>
      </c>
      <c r="AM11" s="14">
        <v>2.2000000000000001E-3</v>
      </c>
      <c r="AN11" s="14">
        <v>1.9152</v>
      </c>
      <c r="AO11" s="14">
        <v>0.1205</v>
      </c>
      <c r="AP11" s="14">
        <v>0.1769</v>
      </c>
      <c r="AQ11" s="14">
        <v>1.11E-2</v>
      </c>
      <c r="AR11" s="14">
        <v>2.9171</v>
      </c>
      <c r="AS11" s="14">
        <v>9.1600000000000001E-2</v>
      </c>
      <c r="AT11" s="14">
        <v>5.7200000000000001E-2</v>
      </c>
      <c r="AU11" s="14">
        <v>1.8E-3</v>
      </c>
      <c r="AV11" s="14">
        <v>23.884599999999999</v>
      </c>
      <c r="AW11" s="14">
        <v>0.70720000000000005</v>
      </c>
      <c r="AX11" s="14">
        <v>0.33550000000000002</v>
      </c>
      <c r="AY11" s="14">
        <v>9.9000000000000008E-3</v>
      </c>
      <c r="AZ11" s="14">
        <v>0.30952380952380959</v>
      </c>
      <c r="BA11" s="14">
        <v>5.8653846153846159</v>
      </c>
      <c r="BB11" s="14">
        <v>0.70868347338935567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5.1656250000000001E-2</v>
      </c>
      <c r="BH11" s="16">
        <f>DSTDEV(PlotSort,"PhxRed",$BG$31:$BG$32)/SQRT($BF11)</f>
        <v>1.6166572701616958E-3</v>
      </c>
      <c r="BI11" s="16">
        <f>DAVERAGE(PlotSort,"PhxRedEdge",$BG$31:$BG$32)</f>
        <v>0.17786250000000003</v>
      </c>
      <c r="BJ11" s="16">
        <f>DSTDEV(PlotSort,"PhxRedEdge",$BG$31:$BG$32)/SQRT($BF11)</f>
        <v>2.2675955510922429E-3</v>
      </c>
      <c r="BK11" s="16">
        <f>DAVERAGE(PlotSort,"TMRed",$BG$31:$BG$32)</f>
        <v>5.3187500000000006E-2</v>
      </c>
      <c r="BL11" s="16">
        <f>DSTDEV(PlotSort,"TMRed",$BG$31:$BG$32)/SQRT($BF11)</f>
        <v>1.6996047334601066E-3</v>
      </c>
      <c r="BM11" s="16">
        <f>DAVERAGE(PlotSort,"TMNIR",$BG$31:$BG$32)</f>
        <v>0.34608125000000001</v>
      </c>
      <c r="BN11" s="16">
        <f>DSTDEV(PlotSort,"TMNIR",$BG$31:$BG$32)/SQRT($BF11)</f>
        <v>6.8614091042462511E-3</v>
      </c>
      <c r="BO11" s="16">
        <f>DAVERAGE(PlotSort,"NRR",$BG$31:$BG$32)</f>
        <v>0.3200780763048473</v>
      </c>
      <c r="BP11" s="16">
        <f>DSTDEV(PlotSort,"NRR",$BG$31:$BG$32)/SQRT($BF11)</f>
        <v>7.0948288555859372E-3</v>
      </c>
      <c r="BQ11" s="16">
        <f>DAVERAGE(PlotSort,"rvi",$BG$31:$BG$32)</f>
        <v>6.6113992291600114</v>
      </c>
      <c r="BR11" s="16">
        <f>DSTDEV(PlotSort,"rvi",$BG$31:$BG$32)/SQRT($BF11)</f>
        <v>0.25586331345476315</v>
      </c>
      <c r="BS11" s="17">
        <f>DAVERAGE(PlotSort,"ndvi",$BG$31:$BG$32)</f>
        <v>0.73278785556377279</v>
      </c>
      <c r="BT11" s="16">
        <f>DSTDEV(PlotSort,"ndvi",$BG$31:$BG$32)/SQRT($BF11)</f>
        <v>9.0422021421658529E-3</v>
      </c>
    </row>
    <row r="12" spans="1:72" ht="13.5" customHeight="1" x14ac:dyDescent="0.2">
      <c r="B12" s="12">
        <v>179</v>
      </c>
      <c r="C12" s="12">
        <v>8.9540000000000006</v>
      </c>
      <c r="D12" s="12">
        <v>179.37307999999999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33.200000000000003</v>
      </c>
      <c r="Q12" s="12">
        <v>1.29</v>
      </c>
      <c r="R12" s="12">
        <v>3.79</v>
      </c>
      <c r="S12" s="12">
        <v>47.63</v>
      </c>
      <c r="T12" s="12">
        <v>87.46</v>
      </c>
      <c r="U12" s="12">
        <v>2</v>
      </c>
      <c r="V12" s="12">
        <v>0</v>
      </c>
      <c r="W12" s="12">
        <v>2</v>
      </c>
      <c r="X12" s="12">
        <v>0</v>
      </c>
      <c r="Y12" s="12">
        <v>0</v>
      </c>
      <c r="Z12" s="12">
        <v>1</v>
      </c>
      <c r="AA12" s="12">
        <v>315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1.1501999999999999</v>
      </c>
      <c r="AK12" s="12">
        <v>8.8999999999999999E-3</v>
      </c>
      <c r="AL12" s="14">
        <v>4.2700000000000002E-2</v>
      </c>
      <c r="AM12" s="14">
        <v>2.9999999999999997E-4</v>
      </c>
      <c r="AN12" s="14">
        <v>1.9811000000000001</v>
      </c>
      <c r="AO12" s="14">
        <v>3.2899999999999999E-2</v>
      </c>
      <c r="AP12" s="14">
        <v>0.18340000000000001</v>
      </c>
      <c r="AQ12" s="14">
        <v>3.0000000000000001E-3</v>
      </c>
      <c r="AR12" s="14">
        <v>2.2774999999999999</v>
      </c>
      <c r="AS12" s="14">
        <v>3.9300000000000002E-2</v>
      </c>
      <c r="AT12" s="14">
        <v>4.48E-2</v>
      </c>
      <c r="AU12" s="14">
        <v>8.0000000000000004E-4</v>
      </c>
      <c r="AV12" s="14">
        <v>29.288499999999999</v>
      </c>
      <c r="AW12" s="14">
        <v>0.26619999999999999</v>
      </c>
      <c r="AX12" s="14">
        <v>0.41220000000000001</v>
      </c>
      <c r="AY12" s="14">
        <v>3.7000000000000002E-3</v>
      </c>
      <c r="AZ12" s="14">
        <v>0.38415043653458697</v>
      </c>
      <c r="BA12" s="14">
        <v>9.2008928571428577</v>
      </c>
      <c r="BB12" s="14">
        <v>0.80393873085339163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9.4956250000000006E-2</v>
      </c>
      <c r="BH12" s="16">
        <f>DSTDEV(PlotSort,"PhxRed",$BH$31:$BH$32)/SQRT($BF12)</f>
        <v>9.1031952666357687E-3</v>
      </c>
      <c r="BI12" s="16">
        <f>DAVERAGE(PlotSort,"PhxRedEdge",$BH$31:$BH$32)</f>
        <v>0.22236250000000002</v>
      </c>
      <c r="BJ12" s="16">
        <f>DSTDEV(PlotSort,"PhxRedEdge",$BH$31:$BH$32)/SQRT($BF12)</f>
        <v>5.961151140230052E-3</v>
      </c>
      <c r="BK12" s="16">
        <f>DAVERAGE(PlotSort,"TMRed",$BH$31:$BH$32)</f>
        <v>9.7725000000000006E-2</v>
      </c>
      <c r="BL12" s="16">
        <f>DSTDEV(PlotSort,"TMRed",$BH$31:$BH$32)/SQRT($BF12)</f>
        <v>9.5307156954064342E-3</v>
      </c>
      <c r="BM12" s="16">
        <f>DAVERAGE(PlotSort,"TMNIR",$BH$31:$BH$32)</f>
        <v>0.40551875000000004</v>
      </c>
      <c r="BN12" s="16">
        <f>DSTDEV(PlotSort,"TMNIR",$BH$31:$BH$32)/SQRT($BF12)</f>
        <v>5.0746282191407883E-3</v>
      </c>
      <c r="BO12" s="16">
        <f>DAVERAGE(PlotSort,"NRR",$BH$31:$BH$32)</f>
        <v>0.29297592247362714</v>
      </c>
      <c r="BP12" s="16">
        <f>DSTDEV(PlotSort,"NRR",$BH$31:$BH$32)/SQRT($BF12)</f>
        <v>1.1520019959502878E-2</v>
      </c>
      <c r="BQ12" s="16">
        <f>DAVERAGE(PlotSort,"rvi",$BH$31:$BH$32)</f>
        <v>5.0259260465263811</v>
      </c>
      <c r="BR12" s="16">
        <f>DSTDEV(PlotSort,"rvi",$BH$31:$BH$32)/SQRT($BF12)</f>
        <v>0.62851329179724325</v>
      </c>
      <c r="BS12" s="17">
        <f>DAVERAGE(PlotSort,"ndvi",$BH$31:$BH$32)</f>
        <v>0.61984964529756958</v>
      </c>
      <c r="BT12" s="16">
        <f>DSTDEV(PlotSort,"ndvi",$BH$31:$BH$32)/SQRT($BF12)</f>
        <v>3.1814334166142766E-2</v>
      </c>
    </row>
    <row r="13" spans="1:72" ht="13.5" customHeight="1" x14ac:dyDescent="0.2">
      <c r="B13" s="12">
        <v>179</v>
      </c>
      <c r="C13" s="12">
        <v>8.9459999999999997</v>
      </c>
      <c r="D13" s="12">
        <v>179.37275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33.200000000000003</v>
      </c>
      <c r="Q13" s="12">
        <v>1.29</v>
      </c>
      <c r="R13" s="12">
        <v>3.79</v>
      </c>
      <c r="S13" s="12">
        <v>47.73</v>
      </c>
      <c r="T13" s="12">
        <v>87.4</v>
      </c>
      <c r="U13" s="12">
        <v>2</v>
      </c>
      <c r="V13" s="12">
        <v>0</v>
      </c>
      <c r="W13" s="12">
        <v>2</v>
      </c>
      <c r="X13" s="12">
        <v>0</v>
      </c>
      <c r="Y13" s="12">
        <v>0</v>
      </c>
      <c r="Z13" s="12">
        <v>1</v>
      </c>
      <c r="AA13" s="12">
        <v>315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2.5669</v>
      </c>
      <c r="AK13" s="12">
        <v>6.2199999999999998E-2</v>
      </c>
      <c r="AL13" s="14">
        <v>9.5600000000000004E-2</v>
      </c>
      <c r="AM13" s="14">
        <v>2.3E-3</v>
      </c>
      <c r="AN13" s="14">
        <v>2.2277</v>
      </c>
      <c r="AO13" s="14">
        <v>0.11409999999999999</v>
      </c>
      <c r="AP13" s="14">
        <v>0.20669999999999999</v>
      </c>
      <c r="AQ13" s="14">
        <v>1.06E-2</v>
      </c>
      <c r="AR13" s="14">
        <v>4.71</v>
      </c>
      <c r="AS13" s="14">
        <v>0.1502</v>
      </c>
      <c r="AT13" s="14">
        <v>9.2799999999999994E-2</v>
      </c>
      <c r="AU13" s="14">
        <v>3.0000000000000001E-3</v>
      </c>
      <c r="AV13" s="14">
        <v>26.547000000000001</v>
      </c>
      <c r="AW13" s="14">
        <v>2.3961999999999999</v>
      </c>
      <c r="AX13" s="14">
        <v>0.37440000000000001</v>
      </c>
      <c r="AY13" s="14">
        <v>3.3799999999999997E-2</v>
      </c>
      <c r="AZ13" s="14">
        <v>0.28859060402684567</v>
      </c>
      <c r="BA13" s="14">
        <v>4.0344827586206904</v>
      </c>
      <c r="BB13" s="14">
        <v>0.60273972602739734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8.9700000000000002E-2</v>
      </c>
      <c r="BH13" s="16">
        <f>DSTDEV(PlotSort,"PhxRed",$BJ$35:$BJ$36)/SQRT($BF13)</f>
        <v>1.3474128649272389E-2</v>
      </c>
      <c r="BI13" s="16">
        <f>DAVERAGE(PlotSort,"PhxRedEdge",$BJ$35:$BJ$36)</f>
        <v>0.21562499999999998</v>
      </c>
      <c r="BJ13" s="16">
        <f>DSTDEV(PlotSort,"PhxRedEdge",$BJ$35:$BJ$36)/SQRT($BF13)</f>
        <v>1.2592114170611507E-2</v>
      </c>
      <c r="BK13" s="16">
        <f>DAVERAGE(PlotSort,"TMRed",$BJ$35:$BJ$36)</f>
        <v>9.3812499999999993E-2</v>
      </c>
      <c r="BL13" s="16">
        <f>DSTDEV(PlotSort,"TMRed",$BJ$35:$BJ$36)/SQRT($BF13)</f>
        <v>1.4216319062210566E-2</v>
      </c>
      <c r="BM13" s="16">
        <f>DAVERAGE(PlotSort,"TMNIR",$BJ$35:$BJ$36)</f>
        <v>0.36903749999999996</v>
      </c>
      <c r="BN13" s="16">
        <f>DSTDEV(PlotSort,"TMNIR",$BJ$35:$BJ$36)/SQRT($BF13)</f>
        <v>1.5171283229227433E-2</v>
      </c>
      <c r="BO13" s="16">
        <f>DAVERAGE(PlotSort,"NRR",$BJ$35:$BJ$36)</f>
        <v>0.2648360388085963</v>
      </c>
      <c r="BP13" s="16">
        <f>DSTDEV(PlotSort,"NRR",$BJ$35:$BJ$36)/SQRT($BF13)</f>
        <v>1.2192362363299679E-2</v>
      </c>
      <c r="BQ13" s="16">
        <f>DAVERAGE(PlotSort,"rvi",$BJ$35:$BJ$36)</f>
        <v>4.4597659146033823</v>
      </c>
      <c r="BR13" s="16">
        <f>DSTDEV(PlotSort,"rvi",$BJ$35:$BJ$36)/SQRT($BF13)</f>
        <v>0.52534917118092495</v>
      </c>
      <c r="BS13" s="17">
        <f>DAVERAGE(PlotSort,"ndvi",$BJ$35:$BJ$36)</f>
        <v>0.60778639709749982</v>
      </c>
      <c r="BT13" s="16">
        <f>DSTDEV(PlotSort,"ndvi",$BJ$35:$BJ$36)/SQRT($BF13)</f>
        <v>3.9514907801791656E-2</v>
      </c>
    </row>
    <row r="14" spans="1:72" ht="13.5" customHeight="1" x14ac:dyDescent="0.2">
      <c r="B14" s="12">
        <v>179</v>
      </c>
      <c r="C14" s="12">
        <v>8.9380000000000006</v>
      </c>
      <c r="D14" s="12">
        <v>179.37242000000001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33.200000000000003</v>
      </c>
      <c r="Q14" s="12">
        <v>1.29</v>
      </c>
      <c r="R14" s="12">
        <v>3.79</v>
      </c>
      <c r="S14" s="12">
        <v>47.84</v>
      </c>
      <c r="T14" s="12">
        <v>87.34</v>
      </c>
      <c r="U14" s="12">
        <v>2</v>
      </c>
      <c r="V14" s="12">
        <v>0</v>
      </c>
      <c r="W14" s="12">
        <v>2</v>
      </c>
      <c r="X14" s="12">
        <v>0</v>
      </c>
      <c r="Y14" s="12">
        <v>0</v>
      </c>
      <c r="Z14" s="12">
        <v>1</v>
      </c>
      <c r="AA14" s="12">
        <v>315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1.1760999999999999</v>
      </c>
      <c r="AK14" s="12">
        <v>1.4E-2</v>
      </c>
      <c r="AL14" s="14">
        <v>4.3900000000000002E-2</v>
      </c>
      <c r="AM14" s="14">
        <v>5.0000000000000001E-4</v>
      </c>
      <c r="AN14" s="14">
        <v>2.1726999999999999</v>
      </c>
      <c r="AO14" s="14">
        <v>6.2199999999999998E-2</v>
      </c>
      <c r="AP14" s="14">
        <v>0.20200000000000001</v>
      </c>
      <c r="AQ14" s="14">
        <v>5.7999999999999996E-3</v>
      </c>
      <c r="AR14" s="14">
        <v>2.2256</v>
      </c>
      <c r="AS14" s="14">
        <v>3.3099999999999997E-2</v>
      </c>
      <c r="AT14" s="14">
        <v>4.3900000000000002E-2</v>
      </c>
      <c r="AU14" s="14">
        <v>6.9999999999999999E-4</v>
      </c>
      <c r="AV14" s="14">
        <v>28.2942</v>
      </c>
      <c r="AW14" s="14">
        <v>1.4435</v>
      </c>
      <c r="AX14" s="14">
        <v>0.39989999999999998</v>
      </c>
      <c r="AY14" s="14">
        <v>2.0400000000000001E-2</v>
      </c>
      <c r="AZ14" s="14">
        <v>0.3287921581658082</v>
      </c>
      <c r="BA14" s="14">
        <v>9.1093394077448746</v>
      </c>
      <c r="BB14" s="14">
        <v>0.80216313654799465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7.7993750000000001E-2</v>
      </c>
      <c r="BH14" s="16">
        <f>DSTDEV(PlotSort,"PhxRed",$BK$35:$BK$36)/SQRT($BF14)</f>
        <v>7.5929593209762419E-3</v>
      </c>
      <c r="BI14" s="16">
        <f>DAVERAGE(PlotSort,"PhxRedEdge",$BK$35:$BK$36)</f>
        <v>0.19748750000000001</v>
      </c>
      <c r="BJ14" s="16">
        <f>DSTDEV(PlotSort,"PhxRedEdge",$BK$35:$BK$36)/SQRT($BF14)</f>
        <v>6.6727549283135757E-3</v>
      </c>
      <c r="BK14" s="16">
        <f>DAVERAGE(PlotSort,"TMRed",$BK$35:$BK$36)</f>
        <v>7.9537499999999997E-2</v>
      </c>
      <c r="BL14" s="16">
        <f>DSTDEV(PlotSort,"TMRed",$BK$35:$BK$36)/SQRT($BF14)</f>
        <v>7.7919055221856151E-3</v>
      </c>
      <c r="BM14" s="16">
        <f>DAVERAGE(PlotSort,"TMNIR",$BK$35:$BK$36)</f>
        <v>0.37037500000000007</v>
      </c>
      <c r="BN14" s="16">
        <f>DSTDEV(PlotSort,"TMNIR",$BK$35:$BK$36)/SQRT($BF14)</f>
        <v>9.393719533106349E-3</v>
      </c>
      <c r="BO14" s="16">
        <f>DAVERAGE(PlotSort,"NRR",$BK$35:$BK$36)</f>
        <v>0.30632306970308543</v>
      </c>
      <c r="BP14" s="16">
        <f>DSTDEV(PlotSort,"NRR",$BK$35:$BK$36)/SQRT($BF14)</f>
        <v>5.6630603460864834E-3</v>
      </c>
      <c r="BQ14" s="16">
        <f>DAVERAGE(PlotSort,"rvi",$BK$35:$BK$36)</f>
        <v>5.3258680379817633</v>
      </c>
      <c r="BR14" s="16">
        <f>DSTDEV(PlotSort,"rvi",$BK$35:$BK$36)/SQRT($BF14)</f>
        <v>0.37402736610920834</v>
      </c>
      <c r="BS14" s="17">
        <f>DAVERAGE(PlotSort,"ndvi",$BK$35:$BK$36)</f>
        <v>0.6597430796562207</v>
      </c>
      <c r="BT14" s="16">
        <f>DSTDEV(PlotSort,"ndvi",$BK$35:$BK$36)/SQRT($BF14)</f>
        <v>2.201292170727983E-2</v>
      </c>
    </row>
    <row r="15" spans="1:72" ht="13.5" customHeight="1" x14ac:dyDescent="0.2">
      <c r="B15" s="12">
        <v>179</v>
      </c>
      <c r="C15" s="12">
        <v>8.93</v>
      </c>
      <c r="D15" s="12">
        <v>179.37208000000001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33.200000000000003</v>
      </c>
      <c r="Q15" s="12">
        <v>1.29</v>
      </c>
      <c r="R15" s="12">
        <v>3.79</v>
      </c>
      <c r="S15" s="12">
        <v>47.94</v>
      </c>
      <c r="T15" s="12">
        <v>87.28</v>
      </c>
      <c r="U15" s="12">
        <v>2</v>
      </c>
      <c r="V15" s="12">
        <v>0</v>
      </c>
      <c r="W15" s="12">
        <v>2</v>
      </c>
      <c r="X15" s="12">
        <v>0</v>
      </c>
      <c r="Y15" s="12">
        <v>0</v>
      </c>
      <c r="Z15" s="12">
        <v>1</v>
      </c>
      <c r="AA15" s="12">
        <v>315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1.9194</v>
      </c>
      <c r="AK15" s="12">
        <v>8.77E-2</v>
      </c>
      <c r="AL15" s="14">
        <v>7.1800000000000003E-2</v>
      </c>
      <c r="AM15" s="14">
        <v>3.3E-3</v>
      </c>
      <c r="AN15" s="14">
        <v>2.2867000000000002</v>
      </c>
      <c r="AO15" s="14">
        <v>0.14180000000000001</v>
      </c>
      <c r="AP15" s="14">
        <v>0.21310000000000001</v>
      </c>
      <c r="AQ15" s="14">
        <v>1.32E-2</v>
      </c>
      <c r="AR15" s="14">
        <v>3.7204000000000002</v>
      </c>
      <c r="AS15" s="14">
        <v>0.1636</v>
      </c>
      <c r="AT15" s="14">
        <v>7.3599999999999999E-2</v>
      </c>
      <c r="AU15" s="14">
        <v>3.2000000000000002E-3</v>
      </c>
      <c r="AV15" s="14">
        <v>29.791799999999999</v>
      </c>
      <c r="AW15" s="14">
        <v>1.8677999999999999</v>
      </c>
      <c r="AX15" s="14">
        <v>0.4219</v>
      </c>
      <c r="AY15" s="14">
        <v>2.6499999999999999E-2</v>
      </c>
      <c r="AZ15" s="14">
        <v>0.32881889763779526</v>
      </c>
      <c r="BA15" s="14">
        <v>5.7323369565217392</v>
      </c>
      <c r="BB15" s="14">
        <v>0.70292633703329965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4.7537499999999996E-2</v>
      </c>
      <c r="BH15" s="16">
        <f>DSTDEV(PlotSort,"PhxRed",$BL$35:$BL$36)/SQRT($BF15)</f>
        <v>2.0618938503230468E-3</v>
      </c>
      <c r="BI15" s="16">
        <f>DAVERAGE(PlotSort,"PhxRedEdge",$BL$35:$BL$36)</f>
        <v>0.18985000000000002</v>
      </c>
      <c r="BJ15" s="16">
        <f>DSTDEV(PlotSort,"PhxRedEdge",$BL$35:$BL$36)/SQRT($BF15)</f>
        <v>2.9565907006937177E-3</v>
      </c>
      <c r="BK15" s="16">
        <f>DAVERAGE(PlotSort,"TMRed",$BL$35:$BL$36)</f>
        <v>4.8937500000000002E-2</v>
      </c>
      <c r="BL15" s="16">
        <f>DSTDEV(PlotSort,"TMRed",$BL$35:$BL$36)/SQRT($BF15)</f>
        <v>2.0799156490451378E-3</v>
      </c>
      <c r="BM15" s="16">
        <f>DAVERAGE(PlotSort,"TMNIR",$BL$35:$BL$36)</f>
        <v>0.3934125</v>
      </c>
      <c r="BN15" s="16">
        <f>DSTDEV(PlotSort,"TMNIR",$BL$35:$BL$36)/SQRT($BF15)</f>
        <v>7.3939994372850346E-3</v>
      </c>
      <c r="BO15" s="16">
        <f>DAVERAGE(PlotSort,"NRR",$BL$35:$BL$36)</f>
        <v>0.34862581934218184</v>
      </c>
      <c r="BP15" s="16">
        <f>DSTDEV(PlotSort,"NRR",$BL$35:$BL$36)/SQRT($BF15)</f>
        <v>8.2133171887233715E-3</v>
      </c>
      <c r="BQ15" s="16">
        <f>DAVERAGE(PlotSort,"rvi",$BL$35:$BL$36)</f>
        <v>8.163148560805876</v>
      </c>
      <c r="BR15" s="16">
        <f>DSTDEV(PlotSort,"rvi",$BL$35:$BL$36)/SQRT($BF15)</f>
        <v>0.43451245505874925</v>
      </c>
      <c r="BS15" s="17">
        <f>DAVERAGE(PlotSort,"ndvi",$BL$35:$BL$36)</f>
        <v>0.77800244531274365</v>
      </c>
      <c r="BT15" s="16">
        <f>DSTDEV(PlotSort,"ndvi",$BL$35:$BL$36)/SQRT($BF15)</f>
        <v>1.1246282233846282E-2</v>
      </c>
    </row>
    <row r="16" spans="1:72" ht="13.5" customHeight="1" x14ac:dyDescent="0.2">
      <c r="B16" s="12">
        <v>179</v>
      </c>
      <c r="C16" s="12">
        <v>8.923</v>
      </c>
      <c r="D16" s="12">
        <v>179.37179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33.200000000000003</v>
      </c>
      <c r="Q16" s="12">
        <v>1.29</v>
      </c>
      <c r="R16" s="12">
        <v>3.79</v>
      </c>
      <c r="S16" s="12">
        <v>48.02</v>
      </c>
      <c r="T16" s="12">
        <v>87.23</v>
      </c>
      <c r="U16" s="12">
        <v>2</v>
      </c>
      <c r="V16" s="12">
        <v>0</v>
      </c>
      <c r="W16" s="12">
        <v>2</v>
      </c>
      <c r="X16" s="12">
        <v>0</v>
      </c>
      <c r="Y16" s="12">
        <v>0</v>
      </c>
      <c r="Z16" s="12">
        <v>1</v>
      </c>
      <c r="AA16" s="12">
        <v>315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2.0966999999999998</v>
      </c>
      <c r="AK16" s="12">
        <v>3.56E-2</v>
      </c>
      <c r="AL16" s="14">
        <v>7.8600000000000003E-2</v>
      </c>
      <c r="AM16" s="14">
        <v>1.2999999999999999E-3</v>
      </c>
      <c r="AN16" s="14">
        <v>2.2505000000000002</v>
      </c>
      <c r="AO16" s="14">
        <v>5.33E-2</v>
      </c>
      <c r="AP16" s="14">
        <v>0.2102</v>
      </c>
      <c r="AQ16" s="14">
        <v>5.0000000000000001E-3</v>
      </c>
      <c r="AR16" s="14">
        <v>4.0208000000000004</v>
      </c>
      <c r="AS16" s="14">
        <v>8.3099999999999993E-2</v>
      </c>
      <c r="AT16" s="14">
        <v>7.9699999999999993E-2</v>
      </c>
      <c r="AU16" s="14">
        <v>1.6000000000000001E-3</v>
      </c>
      <c r="AV16" s="14">
        <v>29.402899999999999</v>
      </c>
      <c r="AW16" s="14">
        <v>1.6077999999999999</v>
      </c>
      <c r="AX16" s="14">
        <v>0.41710000000000003</v>
      </c>
      <c r="AY16" s="14">
        <v>2.2800000000000001E-2</v>
      </c>
      <c r="AZ16" s="14">
        <v>0.32982623943886502</v>
      </c>
      <c r="BA16" s="14">
        <v>5.2333751568381439</v>
      </c>
      <c r="BB16" s="14">
        <v>0.67914653784219003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7.2937500000000002E-2</v>
      </c>
      <c r="BH16" s="16">
        <f>DSTDEV(PlotSort,"PhxRed",$BI$31:$BI$32)/SQRT($BF16)</f>
        <v>7.8384887733542116E-3</v>
      </c>
      <c r="BI16" s="16">
        <f>DAVERAGE(PlotSort,"PhxRedEdge",$BI$31:$BI$32)</f>
        <v>0.20118125000000003</v>
      </c>
      <c r="BJ16" s="16">
        <f>DSTDEV(PlotSort,"PhxRedEdge",$BI$31:$BI$32)/SQRT($BF16)</f>
        <v>6.7021216712196876E-3</v>
      </c>
      <c r="BK16" s="16">
        <f>DAVERAGE(PlotSort,"TMRed",$BI$31:$BI$32)</f>
        <v>7.4999999999999997E-2</v>
      </c>
      <c r="BL16" s="16">
        <f>DSTDEV(PlotSort,"TMRed",$BI$31:$BI$32)/SQRT($BF16)</f>
        <v>8.3686020337927405E-3</v>
      </c>
      <c r="BM16" s="16">
        <f>DAVERAGE(PlotSort,"TMNIR",$BI$31:$BI$32)</f>
        <v>0.37403750000000008</v>
      </c>
      <c r="BN16" s="16">
        <f>DSTDEV(PlotSort,"TMNIR",$BI$31:$BI$32)/SQRT($BF16)</f>
        <v>8.7265346071622261E-3</v>
      </c>
      <c r="BO16" s="16">
        <f>DAVERAGE(PlotSort,"NRR",$BI$31:$BI$32)</f>
        <v>0.30178738474302591</v>
      </c>
      <c r="BP16" s="16">
        <f>DSTDEV(PlotSort,"NRR",$BI$31:$BI$32)/SQRT($BF16)</f>
        <v>8.9724721211802833E-3</v>
      </c>
      <c r="BQ16" s="16">
        <f>DAVERAGE(PlotSort,"rvi",$BI$31:$BI$32)</f>
        <v>5.7461063220299353</v>
      </c>
      <c r="BR16" s="16">
        <f>DSTDEV(PlotSort,"rvi",$BI$31:$BI$32)/SQRT($BF16)</f>
        <v>0.49473724022764426</v>
      </c>
      <c r="BS16" s="17">
        <f>DAVERAGE(PlotSort,"ndvi",$BI$31:$BI$32)</f>
        <v>0.67567004676338283</v>
      </c>
      <c r="BT16" s="16">
        <f>DSTDEV(PlotSort,"ndvi",$BI$31:$BI$32)/SQRT($BF16)</f>
        <v>2.6237030300784683E-2</v>
      </c>
    </row>
    <row r="17" spans="2:72" ht="13.5" customHeight="1" x14ac:dyDescent="0.2">
      <c r="B17" s="12">
        <v>179</v>
      </c>
      <c r="C17" s="12">
        <v>8.9149999999999991</v>
      </c>
      <c r="D17" s="12">
        <v>179.37146000000001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33.200000000000003</v>
      </c>
      <c r="Q17" s="12">
        <v>1.29</v>
      </c>
      <c r="R17" s="12">
        <v>3.79</v>
      </c>
      <c r="S17" s="12">
        <v>48.12</v>
      </c>
      <c r="T17" s="12">
        <v>87.16</v>
      </c>
      <c r="U17" s="12">
        <v>2</v>
      </c>
      <c r="V17" s="12">
        <v>0</v>
      </c>
      <c r="W17" s="12">
        <v>2</v>
      </c>
      <c r="X17" s="12">
        <v>0</v>
      </c>
      <c r="Y17" s="12">
        <v>0</v>
      </c>
      <c r="Z17" s="12">
        <v>1</v>
      </c>
      <c r="AA17" s="12">
        <v>315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1.2351000000000001</v>
      </c>
      <c r="AK17" s="12">
        <v>4.6199999999999998E-2</v>
      </c>
      <c r="AL17" s="14">
        <v>4.6399999999999997E-2</v>
      </c>
      <c r="AM17" s="14">
        <v>1.6999999999999999E-3</v>
      </c>
      <c r="AN17" s="14">
        <v>1.7579</v>
      </c>
      <c r="AO17" s="14">
        <v>0.1666</v>
      </c>
      <c r="AP17" s="14">
        <v>0.16450000000000001</v>
      </c>
      <c r="AQ17" s="14">
        <v>1.5599999999999999E-2</v>
      </c>
      <c r="AR17" s="14">
        <v>2.3405</v>
      </c>
      <c r="AS17" s="14">
        <v>6.8400000000000002E-2</v>
      </c>
      <c r="AT17" s="14">
        <v>4.65E-2</v>
      </c>
      <c r="AU17" s="14">
        <v>1.4E-3</v>
      </c>
      <c r="AV17" s="14">
        <v>22.457799999999999</v>
      </c>
      <c r="AW17" s="14">
        <v>1.5973999999999999</v>
      </c>
      <c r="AX17" s="14">
        <v>0.31919999999999998</v>
      </c>
      <c r="AY17" s="14">
        <v>2.2700000000000001E-2</v>
      </c>
      <c r="AZ17" s="14">
        <v>0.3198263386396526</v>
      </c>
      <c r="BA17" s="14">
        <v>6.8645161290322578</v>
      </c>
      <c r="BB17" s="14">
        <v>0.74569319114027899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7.3675000000000004E-2</v>
      </c>
      <c r="BH17" s="16">
        <f>DSTDEV(PlotSort,"PhxRed",$BJ$31:$BJ$32)/SQRT($BF17)</f>
        <v>8.3195212201985103E-3</v>
      </c>
      <c r="BI17" s="16">
        <f>DAVERAGE(PlotSort,"PhxRedEdge",$BJ$31:$BJ$32)</f>
        <v>0.19904374999999999</v>
      </c>
      <c r="BJ17" s="16">
        <f>DSTDEV(PlotSort,"PhxRedEdge",$BJ$31:$BJ$32)/SQRT($BF17)</f>
        <v>7.0208212660628436E-3</v>
      </c>
      <c r="BK17" s="16">
        <f>DAVERAGE(PlotSort,"TMRed",$BJ$31:$BJ$32)</f>
        <v>7.5912500000000008E-2</v>
      </c>
      <c r="BL17" s="16">
        <f>DSTDEV(PlotSort,"TMRed",$BJ$31:$BJ$32)/SQRT($BF17)</f>
        <v>8.4749783677206675E-3</v>
      </c>
      <c r="BM17" s="16">
        <f>DAVERAGE(PlotSort,"TMNIR",$BJ$31:$BJ$32)</f>
        <v>0.37756250000000002</v>
      </c>
      <c r="BN17" s="16">
        <f>DSTDEV(PlotSort,"TMNIR",$BJ$31:$BJ$32)/SQRT($BF17)</f>
        <v>9.5509052799547713E-3</v>
      </c>
      <c r="BO17" s="16">
        <f>DAVERAGE(PlotSort,"NRR",$BJ$31:$BJ$32)</f>
        <v>0.31126661403544859</v>
      </c>
      <c r="BP17" s="16">
        <f>DSTDEV(PlotSort,"NRR",$BJ$31:$BJ$32)/SQRT($BF17)</f>
        <v>9.9611739148542881E-3</v>
      </c>
      <c r="BQ17" s="16">
        <f>DAVERAGE(PlotSort,"rvi",$BJ$31:$BJ$32)</f>
        <v>5.8912189536564563</v>
      </c>
      <c r="BR17" s="16">
        <f>DSTDEV(PlotSort,"rvi",$BJ$31:$BJ$32)/SQRT($BF17)</f>
        <v>0.48893269407520951</v>
      </c>
      <c r="BS17" s="17">
        <f>DAVERAGE(PlotSort,"ndvi",$BJ$31:$BJ$32)</f>
        <v>0.67696745409795955</v>
      </c>
      <c r="BT17" s="16">
        <f>DSTDEV(PlotSort,"ndvi",$BJ$31:$BJ$32)/SQRT($BF17)</f>
        <v>2.5778182838804682E-2</v>
      </c>
    </row>
    <row r="18" spans="2:72" ht="13.5" customHeight="1" x14ac:dyDescent="0.2">
      <c r="B18" s="12">
        <v>179</v>
      </c>
      <c r="C18" s="12">
        <v>8.99</v>
      </c>
      <c r="D18" s="12">
        <v>179.37458000000001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33.200000000000003</v>
      </c>
      <c r="Q18" s="12">
        <v>1.29</v>
      </c>
      <c r="R18" s="12">
        <v>3.79</v>
      </c>
      <c r="S18" s="12">
        <v>47.18</v>
      </c>
      <c r="T18" s="12">
        <v>87.74</v>
      </c>
      <c r="U18" s="12">
        <v>2</v>
      </c>
      <c r="V18" s="12">
        <v>0</v>
      </c>
      <c r="W18" s="12">
        <v>2</v>
      </c>
      <c r="X18" s="12">
        <v>0</v>
      </c>
      <c r="Y18" s="12">
        <v>0</v>
      </c>
      <c r="Z18" s="12">
        <v>1</v>
      </c>
      <c r="AA18" s="12">
        <v>315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1.153</v>
      </c>
      <c r="AK18" s="12">
        <v>2.8899999999999999E-2</v>
      </c>
      <c r="AL18" s="14">
        <v>4.24E-2</v>
      </c>
      <c r="AM18" s="14">
        <v>1.1000000000000001E-3</v>
      </c>
      <c r="AN18" s="14">
        <v>2.0295999999999998</v>
      </c>
      <c r="AO18" s="14">
        <v>7.2499999999999995E-2</v>
      </c>
      <c r="AP18" s="14">
        <v>0.186</v>
      </c>
      <c r="AQ18" s="14">
        <v>6.6E-3</v>
      </c>
      <c r="AR18" s="14">
        <v>2.2675999999999998</v>
      </c>
      <c r="AS18" s="14">
        <v>0.13589999999999999</v>
      </c>
      <c r="AT18" s="14">
        <v>4.41E-2</v>
      </c>
      <c r="AU18" s="14">
        <v>2.5999999999999999E-3</v>
      </c>
      <c r="AV18" s="14">
        <v>28.0426</v>
      </c>
      <c r="AW18" s="14">
        <v>0.22670000000000001</v>
      </c>
      <c r="AX18" s="14">
        <v>0.3911</v>
      </c>
      <c r="AY18" s="14">
        <v>3.2000000000000002E-3</v>
      </c>
      <c r="AZ18" s="14">
        <v>0.35539767804539946</v>
      </c>
      <c r="BA18" s="14">
        <v>8.8684807256235825</v>
      </c>
      <c r="BB18" s="14">
        <v>0.79733455882352933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6.4462499999999992E-2</v>
      </c>
      <c r="BH18" s="16">
        <f>DSTDEV(PlotSort,"PhxRed",$BH$35:$BH$36)/SQRT($BF18)</f>
        <v>6.836445683491784E-3</v>
      </c>
      <c r="BI18" s="16">
        <f>DAVERAGE(PlotSort,"PhxRedEdge",$BH$35:$BH$36)</f>
        <v>0.19092499999999998</v>
      </c>
      <c r="BJ18" s="16">
        <f>DSTDEV(PlotSort,"PhxRedEdge",$BH$35:$BH$36)/SQRT($BF18)</f>
        <v>5.116928603501718E-3</v>
      </c>
      <c r="BK18" s="16">
        <f>DAVERAGE(PlotSort,"TMRed",$BH$35:$BH$36)</f>
        <v>6.6125000000000003E-2</v>
      </c>
      <c r="BL18" s="16">
        <f>DSTDEV(PlotSort,"TMRed",$BH$35:$BH$36)/SQRT($BF18)</f>
        <v>7.0691436303605146E-3</v>
      </c>
      <c r="BM18" s="16">
        <f>DAVERAGE(PlotSort,"TMNIR",$BH$35:$BH$36)</f>
        <v>0.36683124999999994</v>
      </c>
      <c r="BN18" s="16">
        <f>DSTDEV(PlotSort,"TMNIR",$BH$35:$BH$36)/SQRT($BF18)</f>
        <v>9.8105076268170891E-3</v>
      </c>
      <c r="BO18" s="16">
        <f>DAVERAGE(PlotSort,"NRR",$BH$35:$BH$36)</f>
        <v>0.31478003982578279</v>
      </c>
      <c r="BP18" s="16">
        <f>DSTDEV(PlotSort,"NRR",$BH$35:$BH$36)/SQRT($BF18)</f>
        <v>1.0316685648892323E-2</v>
      </c>
      <c r="BQ18" s="16">
        <f>DAVERAGE(PlotSort,"rvi",$BH$35:$BH$36)</f>
        <v>6.288150240934014</v>
      </c>
      <c r="BR18" s="16">
        <f>DSTDEV(PlotSort,"rvi",$BH$35:$BH$36)/SQRT($BF18)</f>
        <v>0.5260004304796444</v>
      </c>
      <c r="BS18" s="17">
        <f>DAVERAGE(PlotSort,"ndvi",$BH$35:$BH$36)</f>
        <v>0.69971027825289034</v>
      </c>
      <c r="BT18" s="16">
        <f>DSTDEV(PlotSort,"ndvi",$BH$35:$BH$36)/SQRT($BF18)</f>
        <v>2.5078051459621019E-2</v>
      </c>
    </row>
    <row r="19" spans="2:72" ht="13.5" customHeight="1" x14ac:dyDescent="0.2">
      <c r="B19" s="12">
        <v>179</v>
      </c>
      <c r="C19" s="12">
        <v>8.9979999999999993</v>
      </c>
      <c r="D19" s="12">
        <v>179.37492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33.200000000000003</v>
      </c>
      <c r="Q19" s="12">
        <v>1.29</v>
      </c>
      <c r="R19" s="12">
        <v>3.79</v>
      </c>
      <c r="S19" s="12">
        <v>47.08</v>
      </c>
      <c r="T19" s="12">
        <v>87.8</v>
      </c>
      <c r="U19" s="12">
        <v>2</v>
      </c>
      <c r="V19" s="12">
        <v>0</v>
      </c>
      <c r="W19" s="12">
        <v>2</v>
      </c>
      <c r="X19" s="12">
        <v>0</v>
      </c>
      <c r="Y19" s="12">
        <v>0</v>
      </c>
      <c r="Z19" s="12">
        <v>1</v>
      </c>
      <c r="AA19" s="12">
        <v>315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3.278</v>
      </c>
      <c r="AK19" s="12">
        <v>0.3538</v>
      </c>
      <c r="AL19" s="14">
        <v>0.1203</v>
      </c>
      <c r="AM19" s="14">
        <v>1.2999999999999999E-2</v>
      </c>
      <c r="AN19" s="14">
        <v>2.3929999999999998</v>
      </c>
      <c r="AO19" s="14">
        <v>0.17419999999999999</v>
      </c>
      <c r="AP19" s="14">
        <v>0.21879999999999999</v>
      </c>
      <c r="AQ19" s="14">
        <v>1.5900000000000001E-2</v>
      </c>
      <c r="AR19" s="14">
        <v>6.1699000000000002</v>
      </c>
      <c r="AS19" s="14">
        <v>0.49709999999999999</v>
      </c>
      <c r="AT19" s="14">
        <v>0.1197</v>
      </c>
      <c r="AU19" s="14">
        <v>9.5999999999999992E-3</v>
      </c>
      <c r="AV19" s="14">
        <v>27.146100000000001</v>
      </c>
      <c r="AW19" s="14">
        <v>1.2896000000000001</v>
      </c>
      <c r="AX19" s="14">
        <v>0.37790000000000001</v>
      </c>
      <c r="AY19" s="14">
        <v>1.7999999999999999E-2</v>
      </c>
      <c r="AZ19" s="14">
        <v>0.2666331489860902</v>
      </c>
      <c r="BA19" s="14">
        <v>3.157059314954052</v>
      </c>
      <c r="BB19" s="14">
        <v>0.51889067524115751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8.2150000000000001E-2</v>
      </c>
      <c r="BH19" s="16">
        <f>DSTDEV(PlotSort,"PhxRed",$BI$35:$BI$36)/SQRT($BF19)</f>
        <v>9.5295767656981157E-3</v>
      </c>
      <c r="BI19" s="16">
        <f>DAVERAGE(PlotSort,"PhxRedEdge",$BI$35:$BI$36)</f>
        <v>0.20930000000000004</v>
      </c>
      <c r="BJ19" s="16">
        <f>DSTDEV(PlotSort,"PhxRedEdge",$BI$35:$BI$36)/SQRT($BF19)</f>
        <v>8.3215383193252831E-3</v>
      </c>
      <c r="BK19" s="16">
        <f>DAVERAGE(PlotSort,"TMRed",$BI$35:$BI$36)</f>
        <v>8.4787500000000002E-2</v>
      </c>
      <c r="BL19" s="16">
        <f>DSTDEV(PlotSort,"TMRed",$BI$35:$BI$36)/SQRT($BF19)</f>
        <v>9.9126387127747156E-3</v>
      </c>
      <c r="BM19" s="16">
        <f>DAVERAGE(PlotSort,"TMNIR",$BI$35:$BI$36)</f>
        <v>0.38476875000000005</v>
      </c>
      <c r="BN19" s="16">
        <f>DSTDEV(PlotSort,"TMNIR",$BI$35:$BI$36)/SQRT($BF19)</f>
        <v>9.1444050232460019E-3</v>
      </c>
      <c r="BO19" s="16">
        <f>DAVERAGE(PlotSort,"NRR",$BI$35:$BI$36)</f>
        <v>0.29827395895269165</v>
      </c>
      <c r="BP19" s="16">
        <f>DSTDEV(PlotSort,"NRR",$BI$35:$BI$36)/SQRT($BF19)</f>
        <v>9.5924964492778812E-3</v>
      </c>
      <c r="BQ19" s="16">
        <f>DAVERAGE(PlotSort,"rvi",$BI$35:$BI$36)</f>
        <v>5.3491750347523785</v>
      </c>
      <c r="BR19" s="16">
        <f>DSTDEV(PlotSort,"rvi",$BI$35:$BI$36)/SQRT($BF19)</f>
        <v>0.48807810110060329</v>
      </c>
      <c r="BS19" s="17">
        <f>DAVERAGE(PlotSort,"ndvi",$BI$35:$BI$36)</f>
        <v>0.65292722260845204</v>
      </c>
      <c r="BT19" s="16">
        <f>DSTDEV(PlotSort,"ndvi",$BI$35:$BI$36)/SQRT($BF19)</f>
        <v>2.8587015369921961E-2</v>
      </c>
    </row>
    <row r="20" spans="2:72" ht="13.5" customHeight="1" x14ac:dyDescent="0.2">
      <c r="B20" s="12">
        <v>179</v>
      </c>
      <c r="C20" s="12">
        <v>9.0060000000000002</v>
      </c>
      <c r="D20" s="12">
        <v>179.37524999999999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33.200000000000003</v>
      </c>
      <c r="Q20" s="12">
        <v>1.29</v>
      </c>
      <c r="R20" s="12">
        <v>3.79</v>
      </c>
      <c r="S20" s="12">
        <v>46.98</v>
      </c>
      <c r="T20" s="12">
        <v>87.86</v>
      </c>
      <c r="U20" s="12">
        <v>2</v>
      </c>
      <c r="V20" s="12">
        <v>0</v>
      </c>
      <c r="W20" s="12">
        <v>2</v>
      </c>
      <c r="X20" s="12">
        <v>0</v>
      </c>
      <c r="Y20" s="12">
        <v>0</v>
      </c>
      <c r="Z20" s="12">
        <v>1</v>
      </c>
      <c r="AA20" s="12">
        <v>315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1.1173999999999999</v>
      </c>
      <c r="AK20" s="12">
        <v>0.21410000000000001</v>
      </c>
      <c r="AL20" s="14">
        <v>4.0899999999999999E-2</v>
      </c>
      <c r="AM20" s="14">
        <v>7.7999999999999996E-3</v>
      </c>
      <c r="AN20" s="14">
        <v>1.7439</v>
      </c>
      <c r="AO20" s="14">
        <v>8.5000000000000006E-2</v>
      </c>
      <c r="AP20" s="14">
        <v>0.15909999999999999</v>
      </c>
      <c r="AQ20" s="14">
        <v>7.7999999999999996E-3</v>
      </c>
      <c r="AR20" s="14">
        <v>2.1406999999999998</v>
      </c>
      <c r="AS20" s="14">
        <v>0.42109999999999997</v>
      </c>
      <c r="AT20" s="14">
        <v>4.1399999999999999E-2</v>
      </c>
      <c r="AU20" s="14">
        <v>8.2000000000000007E-3</v>
      </c>
      <c r="AV20" s="14">
        <v>23.119199999999999</v>
      </c>
      <c r="AW20" s="14">
        <v>0.96930000000000005</v>
      </c>
      <c r="AX20" s="14">
        <v>0.32119999999999999</v>
      </c>
      <c r="AY20" s="14">
        <v>1.35E-2</v>
      </c>
      <c r="AZ20" s="14">
        <v>0.33749739745992091</v>
      </c>
      <c r="BA20" s="14">
        <v>7.7584541062801931</v>
      </c>
      <c r="BB20" s="14">
        <v>0.77164920022062877</v>
      </c>
      <c r="BC20" s="15"/>
    </row>
    <row r="21" spans="2:72" ht="13.5" customHeight="1" x14ac:dyDescent="0.2">
      <c r="B21" s="12">
        <v>179</v>
      </c>
      <c r="C21" s="12">
        <v>9.0139999999999993</v>
      </c>
      <c r="D21" s="12">
        <v>179.37558000000001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33.200000000000003</v>
      </c>
      <c r="Q21" s="12">
        <v>1.29</v>
      </c>
      <c r="R21" s="12">
        <v>3.79</v>
      </c>
      <c r="S21" s="12">
        <v>46.88</v>
      </c>
      <c r="T21" s="12">
        <v>87.93</v>
      </c>
      <c r="U21" s="12">
        <v>2</v>
      </c>
      <c r="V21" s="12">
        <v>0</v>
      </c>
      <c r="W21" s="12">
        <v>2</v>
      </c>
      <c r="X21" s="12">
        <v>0</v>
      </c>
      <c r="Y21" s="12">
        <v>0</v>
      </c>
      <c r="Z21" s="12">
        <v>1</v>
      </c>
      <c r="AA21" s="12">
        <v>315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1.1977</v>
      </c>
      <c r="AK21" s="12">
        <v>0.15790000000000001</v>
      </c>
      <c r="AL21" s="14">
        <v>4.3799999999999999E-2</v>
      </c>
      <c r="AM21" s="14">
        <v>5.7999999999999996E-3</v>
      </c>
      <c r="AN21" s="14">
        <v>2.0339999999999998</v>
      </c>
      <c r="AO21" s="14">
        <v>7.0000000000000007E-2</v>
      </c>
      <c r="AP21" s="14">
        <v>0.1852</v>
      </c>
      <c r="AQ21" s="14">
        <v>6.4000000000000003E-3</v>
      </c>
      <c r="AR21" s="14">
        <v>2.3660000000000001</v>
      </c>
      <c r="AS21" s="14">
        <v>0.31290000000000001</v>
      </c>
      <c r="AT21" s="14">
        <v>4.5699999999999998E-2</v>
      </c>
      <c r="AU21" s="14">
        <v>6.0000000000000001E-3</v>
      </c>
      <c r="AV21" s="14">
        <v>29.533899999999999</v>
      </c>
      <c r="AW21" s="14">
        <v>1.4934000000000001</v>
      </c>
      <c r="AX21" s="14">
        <v>0.40949999999999998</v>
      </c>
      <c r="AY21" s="14">
        <v>2.07E-2</v>
      </c>
      <c r="AZ21" s="14">
        <v>0.37716495712123754</v>
      </c>
      <c r="BA21" s="14">
        <v>8.9606126914660837</v>
      </c>
      <c r="BB21" s="14">
        <v>0.79920913884007017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0.25109999999999999</v>
      </c>
      <c r="BH21" s="21">
        <v>0</v>
      </c>
      <c r="BI21" s="20">
        <f>AVERAGE(AP50)</f>
        <v>0.27160000000000001</v>
      </c>
      <c r="BJ21" s="21">
        <v>0</v>
      </c>
      <c r="BK21" s="20">
        <f>AVERAGE(AT50)</f>
        <v>0.2495</v>
      </c>
      <c r="BL21" s="21">
        <v>0</v>
      </c>
      <c r="BM21" s="20">
        <f>AVERAGE(AX50)</f>
        <v>0.30940000000000001</v>
      </c>
      <c r="BN21" s="21">
        <v>0</v>
      </c>
      <c r="BO21" s="20">
        <f>AVERAGE(AZ50)</f>
        <v>6.5060240963855431E-2</v>
      </c>
      <c r="BP21" s="21">
        <v>0</v>
      </c>
      <c r="BQ21" s="20">
        <f>AVERAGE(BA50)</f>
        <v>1.2400801603206413</v>
      </c>
      <c r="BR21" s="21">
        <v>0</v>
      </c>
      <c r="BS21" s="22">
        <f>AVERAGE(BB50)</f>
        <v>0.10717480765789947</v>
      </c>
      <c r="BT21" s="21">
        <v>0</v>
      </c>
    </row>
    <row r="22" spans="2:72" ht="13.5" customHeight="1" x14ac:dyDescent="0.2">
      <c r="B22" s="12">
        <v>179</v>
      </c>
      <c r="C22" s="12">
        <v>9.0210000000000008</v>
      </c>
      <c r="D22" s="12">
        <v>179.37586999999999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33.200000000000003</v>
      </c>
      <c r="Q22" s="12">
        <v>1.29</v>
      </c>
      <c r="R22" s="12">
        <v>3.79</v>
      </c>
      <c r="S22" s="12">
        <v>46.79</v>
      </c>
      <c r="T22" s="12">
        <v>87.98</v>
      </c>
      <c r="U22" s="12">
        <v>2</v>
      </c>
      <c r="V22" s="12">
        <v>0</v>
      </c>
      <c r="W22" s="12">
        <v>2</v>
      </c>
      <c r="X22" s="12">
        <v>0</v>
      </c>
      <c r="Y22" s="12">
        <v>0</v>
      </c>
      <c r="Z22" s="12">
        <v>1</v>
      </c>
      <c r="AA22" s="12">
        <v>315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1.4968999999999999</v>
      </c>
      <c r="AK22" s="12">
        <v>0.1888</v>
      </c>
      <c r="AL22" s="14">
        <v>5.4600000000000003E-2</v>
      </c>
      <c r="AM22" s="14">
        <v>6.8999999999999999E-3</v>
      </c>
      <c r="AN22" s="14">
        <v>1.9841</v>
      </c>
      <c r="AO22" s="14">
        <v>8.6699999999999999E-2</v>
      </c>
      <c r="AP22" s="14">
        <v>0.18029999999999999</v>
      </c>
      <c r="AQ22" s="14">
        <v>7.9000000000000008E-3</v>
      </c>
      <c r="AR22" s="14">
        <v>3.0164</v>
      </c>
      <c r="AS22" s="14">
        <v>0.4975</v>
      </c>
      <c r="AT22" s="14">
        <v>5.8099999999999999E-2</v>
      </c>
      <c r="AU22" s="14">
        <v>9.5999999999999992E-3</v>
      </c>
      <c r="AV22" s="14">
        <v>23.404199999999999</v>
      </c>
      <c r="AW22" s="14">
        <v>0.7218</v>
      </c>
      <c r="AX22" s="14">
        <v>0.32390000000000002</v>
      </c>
      <c r="AY22" s="14">
        <v>0.01</v>
      </c>
      <c r="AZ22" s="14">
        <v>0.28480761602538684</v>
      </c>
      <c r="BA22" s="14">
        <v>5.5748709122203106</v>
      </c>
      <c r="BB22" s="14">
        <v>0.69581151832460741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0.2888</v>
      </c>
      <c r="BH22" s="21">
        <v>0</v>
      </c>
      <c r="BI22" s="20">
        <f>AVERAGE(AP48)</f>
        <v>0.31140000000000001</v>
      </c>
      <c r="BJ22" s="21">
        <v>0</v>
      </c>
      <c r="BK22" s="20">
        <f>AVERAGE(AT48)</f>
        <v>0.28349999999999997</v>
      </c>
      <c r="BL22" s="21">
        <v>0</v>
      </c>
      <c r="BM22" s="20">
        <f>AVERAGE(AX48)</f>
        <v>0.34710000000000002</v>
      </c>
      <c r="BN22" s="21">
        <v>0</v>
      </c>
      <c r="BO22" s="20">
        <f>AVERAGE(AZ48)</f>
        <v>5.4214123006833717E-2</v>
      </c>
      <c r="BP22" s="21">
        <v>0</v>
      </c>
      <c r="BQ22" s="20">
        <f>AVERAGE(BA48)</f>
        <v>1.2243386243386245</v>
      </c>
      <c r="BR22" s="21">
        <v>0</v>
      </c>
      <c r="BS22" s="22">
        <f>AVERAGE(BB48)</f>
        <v>0.10085632730732642</v>
      </c>
      <c r="BT22" s="21">
        <v>0</v>
      </c>
    </row>
    <row r="23" spans="2:72" ht="13.5" customHeight="1" x14ac:dyDescent="0.2">
      <c r="B23" s="12">
        <v>179</v>
      </c>
      <c r="C23" s="12">
        <v>9.0289999999999999</v>
      </c>
      <c r="D23" s="12">
        <v>179.37620999999999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33.200000000000003</v>
      </c>
      <c r="Q23" s="12">
        <v>1.29</v>
      </c>
      <c r="R23" s="12">
        <v>3.79</v>
      </c>
      <c r="S23" s="12">
        <v>46.69</v>
      </c>
      <c r="T23" s="12">
        <v>88.04</v>
      </c>
      <c r="U23" s="12">
        <v>2</v>
      </c>
      <c r="V23" s="12">
        <v>0</v>
      </c>
      <c r="W23" s="12">
        <v>2</v>
      </c>
      <c r="X23" s="12">
        <v>0</v>
      </c>
      <c r="Y23" s="12">
        <v>0</v>
      </c>
      <c r="Z23" s="12">
        <v>1</v>
      </c>
      <c r="AA23" s="12">
        <v>315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3.4142999999999999</v>
      </c>
      <c r="AK23" s="12">
        <v>0.44390000000000002</v>
      </c>
      <c r="AL23" s="14">
        <v>0.12429999999999999</v>
      </c>
      <c r="AM23" s="14">
        <v>1.6199999999999999E-2</v>
      </c>
      <c r="AN23" s="14">
        <v>2.5522</v>
      </c>
      <c r="AO23" s="14">
        <v>0.1716</v>
      </c>
      <c r="AP23" s="14">
        <v>0.23139999999999999</v>
      </c>
      <c r="AQ23" s="14">
        <v>1.5599999999999999E-2</v>
      </c>
      <c r="AR23" s="14">
        <v>7.0187999999999997</v>
      </c>
      <c r="AS23" s="14">
        <v>1.0321</v>
      </c>
      <c r="AT23" s="14">
        <v>0.13500000000000001</v>
      </c>
      <c r="AU23" s="14">
        <v>1.9900000000000001E-2</v>
      </c>
      <c r="AV23" s="14">
        <v>26.994199999999999</v>
      </c>
      <c r="AW23" s="14">
        <v>1.3997999999999999</v>
      </c>
      <c r="AX23" s="14">
        <v>0.37290000000000001</v>
      </c>
      <c r="AY23" s="14">
        <v>1.9300000000000001E-2</v>
      </c>
      <c r="AZ23" s="14">
        <v>0.23415522091676319</v>
      </c>
      <c r="BA23" s="14">
        <v>2.7622222222222219</v>
      </c>
      <c r="BB23" s="14">
        <v>0.46839929119905493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0.182</v>
      </c>
      <c r="BH23" s="21">
        <v>0</v>
      </c>
      <c r="BI23" s="20">
        <f>AVERAGE(AP46)</f>
        <v>0.20200000000000001</v>
      </c>
      <c r="BJ23" s="21">
        <v>0</v>
      </c>
      <c r="BK23" s="20">
        <f>AVERAGE(AT46)</f>
        <v>0.1789</v>
      </c>
      <c r="BL23" s="21">
        <v>0</v>
      </c>
      <c r="BM23" s="20">
        <f>AVERAGE(AX46)</f>
        <v>0.21879999999999999</v>
      </c>
      <c r="BN23" s="21">
        <v>0</v>
      </c>
      <c r="BO23" s="20">
        <f>AVERAGE(AZ46)</f>
        <v>3.9923954372623527E-2</v>
      </c>
      <c r="BP23" s="21">
        <v>0</v>
      </c>
      <c r="BQ23" s="20">
        <f>AVERAGE(BA46)</f>
        <v>1.2230296254891</v>
      </c>
      <c r="BR23" s="21">
        <v>0</v>
      </c>
      <c r="BS23" s="22">
        <f>AVERAGE(BB46)</f>
        <v>0.10032687955745534</v>
      </c>
      <c r="BT23" s="21">
        <v>0</v>
      </c>
    </row>
    <row r="24" spans="2:72" ht="13.5" customHeight="1" x14ac:dyDescent="0.2">
      <c r="B24" s="12">
        <v>179</v>
      </c>
      <c r="C24" s="12">
        <v>9.0370000000000008</v>
      </c>
      <c r="D24" s="12">
        <v>179.37654000000001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33.200000000000003</v>
      </c>
      <c r="Q24" s="12">
        <v>1.29</v>
      </c>
      <c r="R24" s="12">
        <v>3.79</v>
      </c>
      <c r="S24" s="12">
        <v>46.59</v>
      </c>
      <c r="T24" s="12">
        <v>88.11</v>
      </c>
      <c r="U24" s="12">
        <v>2</v>
      </c>
      <c r="V24" s="12">
        <v>0</v>
      </c>
      <c r="W24" s="12">
        <v>2</v>
      </c>
      <c r="X24" s="12">
        <v>0</v>
      </c>
      <c r="Y24" s="12">
        <v>0</v>
      </c>
      <c r="Z24" s="12">
        <v>1</v>
      </c>
      <c r="AA24" s="12">
        <v>315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1.2502</v>
      </c>
      <c r="AK24" s="12">
        <v>0.2311</v>
      </c>
      <c r="AL24" s="14">
        <v>4.5400000000000003E-2</v>
      </c>
      <c r="AM24" s="14">
        <v>8.3999999999999995E-3</v>
      </c>
      <c r="AN24" s="14">
        <v>1.9060999999999999</v>
      </c>
      <c r="AO24" s="14">
        <v>0.1986</v>
      </c>
      <c r="AP24" s="14">
        <v>0.17249999999999999</v>
      </c>
      <c r="AQ24" s="14">
        <v>1.7999999999999999E-2</v>
      </c>
      <c r="AR24" s="14">
        <v>2.3852000000000002</v>
      </c>
      <c r="AS24" s="14">
        <v>0.48680000000000001</v>
      </c>
      <c r="AT24" s="14">
        <v>4.58E-2</v>
      </c>
      <c r="AU24" s="14">
        <v>9.2999999999999992E-3</v>
      </c>
      <c r="AV24" s="14">
        <v>24.092600000000001</v>
      </c>
      <c r="AW24" s="14">
        <v>1.9427000000000001</v>
      </c>
      <c r="AX24" s="14">
        <v>0.33210000000000001</v>
      </c>
      <c r="AY24" s="14">
        <v>2.6800000000000001E-2</v>
      </c>
      <c r="AZ24" s="14">
        <v>0.31629013079667073</v>
      </c>
      <c r="BA24" s="14">
        <v>7.251091703056769</v>
      </c>
      <c r="BB24" s="14">
        <v>0.75760783275998933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0.72150000000000003</v>
      </c>
      <c r="BH24" s="26">
        <v>0</v>
      </c>
      <c r="BI24" s="25">
        <f>AVERAGE(AP51)</f>
        <v>0.70599999999999996</v>
      </c>
      <c r="BJ24" s="26">
        <v>0</v>
      </c>
      <c r="BK24" s="25">
        <f>AVERAGE(AT51)</f>
        <v>0.72</v>
      </c>
      <c r="BL24" s="26">
        <v>0</v>
      </c>
      <c r="BM24" s="25">
        <f>AVERAGE(AX51)</f>
        <v>0.68030000000000002</v>
      </c>
      <c r="BN24" s="26">
        <v>0</v>
      </c>
      <c r="BO24" s="25">
        <f>AVERAGE(AZ51)</f>
        <v>-1.8538555868138171E-2</v>
      </c>
      <c r="BP24" s="26">
        <v>0</v>
      </c>
      <c r="BQ24" s="25">
        <f>AVERAGE(BA51)</f>
        <v>23.621527777777782</v>
      </c>
      <c r="BR24" s="26">
        <v>0</v>
      </c>
      <c r="BS24" s="25">
        <f>AVERAGE(BB51)</f>
        <v>-2.8351067628365319E-2</v>
      </c>
      <c r="BT24" s="26">
        <v>0</v>
      </c>
    </row>
    <row r="25" spans="2:72" ht="13.5" customHeight="1" x14ac:dyDescent="0.2">
      <c r="B25" s="12">
        <v>179</v>
      </c>
      <c r="C25" s="12">
        <v>9.0489999999999995</v>
      </c>
      <c r="D25" s="12">
        <v>179.37703999999999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33.200000000000003</v>
      </c>
      <c r="Q25" s="12">
        <v>1.29</v>
      </c>
      <c r="R25" s="12">
        <v>3.79</v>
      </c>
      <c r="S25" s="12">
        <v>46.44</v>
      </c>
      <c r="T25" s="12">
        <v>88.2</v>
      </c>
      <c r="U25" s="12">
        <v>2</v>
      </c>
      <c r="V25" s="12">
        <v>0</v>
      </c>
      <c r="W25" s="12">
        <v>2</v>
      </c>
      <c r="X25" s="12">
        <v>0</v>
      </c>
      <c r="Y25" s="12">
        <v>0</v>
      </c>
      <c r="Z25" s="12">
        <v>1</v>
      </c>
      <c r="AA25" s="12">
        <v>315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1.8712</v>
      </c>
      <c r="AK25" s="12">
        <v>0.19500000000000001</v>
      </c>
      <c r="AL25" s="14">
        <v>6.7699999999999996E-2</v>
      </c>
      <c r="AM25" s="14">
        <v>7.1000000000000004E-3</v>
      </c>
      <c r="AN25" s="14">
        <v>2.0499999999999998</v>
      </c>
      <c r="AO25" s="14">
        <v>4.3799999999999999E-2</v>
      </c>
      <c r="AP25" s="14">
        <v>0.18490000000000001</v>
      </c>
      <c r="AQ25" s="14">
        <v>4.0000000000000001E-3</v>
      </c>
      <c r="AR25" s="14">
        <v>3.5535999999999999</v>
      </c>
      <c r="AS25" s="14">
        <v>0.32590000000000002</v>
      </c>
      <c r="AT25" s="14">
        <v>6.8000000000000005E-2</v>
      </c>
      <c r="AU25" s="14">
        <v>6.1999999999999998E-3</v>
      </c>
      <c r="AV25" s="14">
        <v>22.663699999999999</v>
      </c>
      <c r="AW25" s="14">
        <v>0.83409999999999995</v>
      </c>
      <c r="AX25" s="14">
        <v>0.3115</v>
      </c>
      <c r="AY25" s="14">
        <v>1.15E-2</v>
      </c>
      <c r="AZ25" s="14">
        <v>0.25503626107977434</v>
      </c>
      <c r="BA25" s="14">
        <v>4.5808823529411757</v>
      </c>
      <c r="BB25" s="14">
        <v>0.64163372859025036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1.0008999999999999</v>
      </c>
      <c r="BH25" s="16">
        <f>STDEV(AL52:AL54)/SQRT(BF25)</f>
        <v>3.9272551907577214E-3</v>
      </c>
      <c r="BI25" s="27">
        <f>AVERAGE(AP52:AP54)</f>
        <v>1.0006999999999999</v>
      </c>
      <c r="BJ25" s="16">
        <f>STDEV(AP52:AP54)/SQRT(BF25)</f>
        <v>3.9849717690342663E-3</v>
      </c>
      <c r="BK25" s="27">
        <f>AVERAGE(AT52:AT54)</f>
        <v>1.0008999999999999</v>
      </c>
      <c r="BL25" s="16">
        <f>STDEV(AT52:AT54)/SQRT(BF25)</f>
        <v>3.9272551907577214E-3</v>
      </c>
      <c r="BM25" s="27">
        <f>AVERAGE(AX52:AX54)</f>
        <v>1.0006999999999999</v>
      </c>
      <c r="BN25" s="16">
        <f>STDEV(AX52:AX54)/SQRT(BF25)</f>
        <v>3.9849717690342663E-3</v>
      </c>
      <c r="BO25" s="27">
        <f>AVERAGE(AZ52:AZ54)</f>
        <v>0.73607768488503034</v>
      </c>
      <c r="BP25" s="16">
        <f>STDEV(AZ52:AZ54)/SQRT(BF25)</f>
        <v>4.0839528891728412E-4</v>
      </c>
      <c r="BQ25" s="27">
        <f>AVERAGE(BA52:BA54)</f>
        <v>1.3954804699276968</v>
      </c>
      <c r="BR25" s="16">
        <f>STDEV(BA52:BA54)/SQRT(BF25)</f>
        <v>3.4516669724517232E-3</v>
      </c>
      <c r="BS25" s="27">
        <f>AVERAGE(BB52:BB54)</f>
        <v>0.16509095624397907</v>
      </c>
      <c r="BT25" s="16">
        <f>STDEV(BB52:BB54)/SQRT(BF25)</f>
        <v>1.2035476589713791E-3</v>
      </c>
    </row>
    <row r="26" spans="2:72" ht="13.5" customHeight="1" x14ac:dyDescent="0.2">
      <c r="B26" s="12">
        <v>179</v>
      </c>
      <c r="C26" s="12">
        <v>9.2230000000000008</v>
      </c>
      <c r="D26" s="12">
        <v>179.38428999999999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33.200000000000003</v>
      </c>
      <c r="Q26" s="12">
        <v>1.29</v>
      </c>
      <c r="R26" s="12">
        <v>3.79</v>
      </c>
      <c r="S26" s="12">
        <v>44.26</v>
      </c>
      <c r="T26" s="12">
        <v>89.58</v>
      </c>
      <c r="U26" s="12">
        <v>2</v>
      </c>
      <c r="V26" s="12">
        <v>0</v>
      </c>
      <c r="W26" s="12">
        <v>2</v>
      </c>
      <c r="X26" s="12">
        <v>0</v>
      </c>
      <c r="Y26" s="12">
        <v>0</v>
      </c>
      <c r="Z26" s="12">
        <v>1</v>
      </c>
      <c r="AA26" s="12">
        <v>315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3.2980999999999998</v>
      </c>
      <c r="AK26" s="12">
        <v>0.2011</v>
      </c>
      <c r="AL26" s="14">
        <v>0.1147</v>
      </c>
      <c r="AM26" s="14">
        <v>7.0000000000000001E-3</v>
      </c>
      <c r="AN26" s="14">
        <v>2.5385</v>
      </c>
      <c r="AO26" s="14">
        <v>9.3799999999999994E-2</v>
      </c>
      <c r="AP26" s="14">
        <v>0.21970000000000001</v>
      </c>
      <c r="AQ26" s="14">
        <v>8.0999999999999996E-3</v>
      </c>
      <c r="AR26" s="14">
        <v>6.4931000000000001</v>
      </c>
      <c r="AS26" s="14">
        <v>0.59850000000000003</v>
      </c>
      <c r="AT26" s="14">
        <v>0.1191</v>
      </c>
      <c r="AU26" s="14">
        <v>1.0999999999999999E-2</v>
      </c>
      <c r="AV26" s="14">
        <v>29.9499</v>
      </c>
      <c r="AW26" s="14">
        <v>0.5242</v>
      </c>
      <c r="AX26" s="14">
        <v>0.39439999999999997</v>
      </c>
      <c r="AY26" s="14">
        <v>6.8999999999999999E-3</v>
      </c>
      <c r="AZ26" s="14">
        <v>0.2844813548282038</v>
      </c>
      <c r="BA26" s="14">
        <v>3.311502938706969</v>
      </c>
      <c r="BB26" s="14">
        <v>0.53612463485881212</v>
      </c>
      <c r="BC26" s="15"/>
    </row>
    <row r="27" spans="2:72" ht="13.5" customHeight="1" x14ac:dyDescent="0.2">
      <c r="B27" s="12">
        <v>179</v>
      </c>
      <c r="C27" s="12">
        <v>9.2119999999999997</v>
      </c>
      <c r="D27" s="12">
        <v>179.38382999999999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33.200000000000003</v>
      </c>
      <c r="Q27" s="12">
        <v>1.29</v>
      </c>
      <c r="R27" s="12">
        <v>3.79</v>
      </c>
      <c r="S27" s="12">
        <v>44.39</v>
      </c>
      <c r="T27" s="12">
        <v>89.49</v>
      </c>
      <c r="U27" s="12">
        <v>2</v>
      </c>
      <c r="V27" s="12">
        <v>0</v>
      </c>
      <c r="W27" s="12">
        <v>2</v>
      </c>
      <c r="X27" s="12">
        <v>0</v>
      </c>
      <c r="Y27" s="12">
        <v>0</v>
      </c>
      <c r="Z27" s="12">
        <v>1</v>
      </c>
      <c r="AA27" s="12">
        <v>315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1.4831000000000001</v>
      </c>
      <c r="AK27" s="12">
        <v>0.1512</v>
      </c>
      <c r="AL27" s="14">
        <v>5.1700000000000003E-2</v>
      </c>
      <c r="AM27" s="14">
        <v>5.3E-3</v>
      </c>
      <c r="AN27" s="14">
        <v>2.0663</v>
      </c>
      <c r="AO27" s="14">
        <v>1.4200000000000001E-2</v>
      </c>
      <c r="AP27" s="14">
        <v>0.17929999999999999</v>
      </c>
      <c r="AQ27" s="14">
        <v>1.1999999999999999E-3</v>
      </c>
      <c r="AR27" s="14">
        <v>2.8380000000000001</v>
      </c>
      <c r="AS27" s="14">
        <v>0.16089999999999999</v>
      </c>
      <c r="AT27" s="14">
        <v>5.2200000000000003E-2</v>
      </c>
      <c r="AU27" s="14">
        <v>3.0000000000000001E-3</v>
      </c>
      <c r="AV27" s="14">
        <v>27.098199999999999</v>
      </c>
      <c r="AW27" s="14">
        <v>1.5953999999999999</v>
      </c>
      <c r="AX27" s="14">
        <v>0.35780000000000001</v>
      </c>
      <c r="AY27" s="14">
        <v>2.1100000000000001E-2</v>
      </c>
      <c r="AZ27" s="14">
        <v>0.33234034630422643</v>
      </c>
      <c r="BA27" s="14">
        <v>6.8544061302681989</v>
      </c>
      <c r="BB27" s="14">
        <v>0.74536585365853647</v>
      </c>
      <c r="BC27" s="15"/>
      <c r="BD27" s="28"/>
    </row>
    <row r="28" spans="2:72" ht="13.5" customHeight="1" x14ac:dyDescent="0.2">
      <c r="B28" s="12">
        <v>179</v>
      </c>
      <c r="C28" s="12">
        <v>9.2040000000000006</v>
      </c>
      <c r="D28" s="12">
        <v>179.3835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33.200000000000003</v>
      </c>
      <c r="Q28" s="12">
        <v>1.29</v>
      </c>
      <c r="R28" s="12">
        <v>3.79</v>
      </c>
      <c r="S28" s="12">
        <v>44.49</v>
      </c>
      <c r="T28" s="12">
        <v>89.43</v>
      </c>
      <c r="U28" s="12">
        <v>2</v>
      </c>
      <c r="V28" s="12">
        <v>0</v>
      </c>
      <c r="W28" s="12">
        <v>2</v>
      </c>
      <c r="X28" s="12">
        <v>0</v>
      </c>
      <c r="Y28" s="12">
        <v>0</v>
      </c>
      <c r="Z28" s="12">
        <v>1</v>
      </c>
      <c r="AA28" s="12">
        <v>315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3.2197</v>
      </c>
      <c r="AK28" s="12">
        <v>0.81779999999999997</v>
      </c>
      <c r="AL28" s="14">
        <v>0.1124</v>
      </c>
      <c r="AM28" s="14">
        <v>2.86E-2</v>
      </c>
      <c r="AN28" s="14">
        <v>3.0352000000000001</v>
      </c>
      <c r="AO28" s="14">
        <v>0.20319999999999999</v>
      </c>
      <c r="AP28" s="14">
        <v>0.26379999999999998</v>
      </c>
      <c r="AQ28" s="14">
        <v>1.77E-2</v>
      </c>
      <c r="AR28" s="14">
        <v>6.1078000000000001</v>
      </c>
      <c r="AS28" s="14">
        <v>1.581</v>
      </c>
      <c r="AT28" s="14">
        <v>0.1125</v>
      </c>
      <c r="AU28" s="14">
        <v>2.9100000000000001E-2</v>
      </c>
      <c r="AV28" s="14">
        <v>33.130200000000002</v>
      </c>
      <c r="AW28" s="14">
        <v>1.5496000000000001</v>
      </c>
      <c r="AX28" s="14">
        <v>0.43830000000000002</v>
      </c>
      <c r="AY28" s="14">
        <v>2.0500000000000001E-2</v>
      </c>
      <c r="AZ28" s="14">
        <v>0.24854009400370325</v>
      </c>
      <c r="BA28" s="14">
        <v>3.8959999999999999</v>
      </c>
      <c r="BB28" s="14">
        <v>0.59150326797385622</v>
      </c>
      <c r="BC28" s="15"/>
      <c r="BD28" s="28"/>
    </row>
    <row r="29" spans="2:72" ht="13.5" customHeight="1" x14ac:dyDescent="0.2">
      <c r="B29" s="12">
        <v>179</v>
      </c>
      <c r="C29" s="12">
        <v>9.1969999999999992</v>
      </c>
      <c r="D29" s="12">
        <v>179.38320999999999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33.200000000000003</v>
      </c>
      <c r="Q29" s="12">
        <v>1.29</v>
      </c>
      <c r="R29" s="12">
        <v>3.79</v>
      </c>
      <c r="S29" s="12">
        <v>44.58</v>
      </c>
      <c r="T29" s="12">
        <v>89.37</v>
      </c>
      <c r="U29" s="12">
        <v>2</v>
      </c>
      <c r="V29" s="12">
        <v>0</v>
      </c>
      <c r="W29" s="12">
        <v>2</v>
      </c>
      <c r="X29" s="12">
        <v>0</v>
      </c>
      <c r="Y29" s="12">
        <v>0</v>
      </c>
      <c r="Z29" s="12">
        <v>1</v>
      </c>
      <c r="AA29" s="12">
        <v>315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1.4320999999999999</v>
      </c>
      <c r="AK29" s="12">
        <v>0.12230000000000001</v>
      </c>
      <c r="AL29" s="14">
        <v>5.0099999999999999E-2</v>
      </c>
      <c r="AM29" s="14">
        <v>4.3E-3</v>
      </c>
      <c r="AN29" s="14">
        <v>2.2149000000000001</v>
      </c>
      <c r="AO29" s="14">
        <v>0.1143</v>
      </c>
      <c r="AP29" s="14">
        <v>0.1928</v>
      </c>
      <c r="AQ29" s="14">
        <v>9.9000000000000008E-3</v>
      </c>
      <c r="AR29" s="14">
        <v>2.8214999999999999</v>
      </c>
      <c r="AS29" s="14">
        <v>0.19800000000000001</v>
      </c>
      <c r="AT29" s="14">
        <v>5.21E-2</v>
      </c>
      <c r="AU29" s="14">
        <v>3.7000000000000002E-3</v>
      </c>
      <c r="AV29" s="14">
        <v>26.705100000000002</v>
      </c>
      <c r="AW29" s="14">
        <v>1.3311999999999999</v>
      </c>
      <c r="AX29" s="14">
        <v>0.35389999999999999</v>
      </c>
      <c r="AY29" s="14">
        <v>1.7600000000000001E-2</v>
      </c>
      <c r="AZ29" s="14">
        <v>0.29467715383208343</v>
      </c>
      <c r="BA29" s="14">
        <v>6.7927063339731282</v>
      </c>
      <c r="BB29" s="14">
        <v>0.74334975369458134</v>
      </c>
      <c r="BC29" s="15"/>
      <c r="BD29" s="28"/>
    </row>
    <row r="30" spans="2:72" ht="13.5" customHeight="1" x14ac:dyDescent="0.2">
      <c r="B30" s="12">
        <v>179</v>
      </c>
      <c r="C30" s="12">
        <v>9.1780000000000008</v>
      </c>
      <c r="D30" s="12">
        <v>179.38242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33.200000000000003</v>
      </c>
      <c r="Q30" s="12">
        <v>1.29</v>
      </c>
      <c r="R30" s="12">
        <v>3.79</v>
      </c>
      <c r="S30" s="12">
        <v>44.82</v>
      </c>
      <c r="T30" s="12">
        <v>89.22</v>
      </c>
      <c r="U30" s="12">
        <v>2</v>
      </c>
      <c r="V30" s="12">
        <v>0</v>
      </c>
      <c r="W30" s="12">
        <v>2</v>
      </c>
      <c r="X30" s="12">
        <v>0</v>
      </c>
      <c r="Y30" s="12">
        <v>0</v>
      </c>
      <c r="Z30" s="12">
        <v>1</v>
      </c>
      <c r="AA30" s="12">
        <v>315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1.2699</v>
      </c>
      <c r="AK30" s="12">
        <v>0.1104</v>
      </c>
      <c r="AL30" s="14">
        <v>4.4600000000000001E-2</v>
      </c>
      <c r="AM30" s="14">
        <v>3.8999999999999998E-3</v>
      </c>
      <c r="AN30" s="14">
        <v>2.3393999999999999</v>
      </c>
      <c r="AO30" s="14">
        <v>1E-3</v>
      </c>
      <c r="AP30" s="14">
        <v>0.20449999999999999</v>
      </c>
      <c r="AQ30" s="14">
        <v>1E-4</v>
      </c>
      <c r="AR30" s="14">
        <v>2.4754999999999998</v>
      </c>
      <c r="AS30" s="14">
        <v>0.316</v>
      </c>
      <c r="AT30" s="14">
        <v>4.5900000000000003E-2</v>
      </c>
      <c r="AU30" s="14">
        <v>5.8999999999999999E-3</v>
      </c>
      <c r="AV30" s="14">
        <v>31.401800000000001</v>
      </c>
      <c r="AW30" s="14">
        <v>0.23300000000000001</v>
      </c>
      <c r="AX30" s="14">
        <v>0.41810000000000003</v>
      </c>
      <c r="AY30" s="14">
        <v>3.0999999999999999E-3</v>
      </c>
      <c r="AZ30" s="14">
        <v>0.34307741728236429</v>
      </c>
      <c r="BA30" s="14">
        <v>9.1089324618736391</v>
      </c>
      <c r="BB30" s="14">
        <v>0.80215517241379308</v>
      </c>
      <c r="BC30" s="15"/>
      <c r="BD30" s="28"/>
      <c r="BF30" s="29" t="s">
        <v>175</v>
      </c>
    </row>
    <row r="31" spans="2:72" ht="13.5" customHeight="1" x14ac:dyDescent="0.2">
      <c r="B31" s="12">
        <v>179</v>
      </c>
      <c r="C31" s="12">
        <v>9.17</v>
      </c>
      <c r="D31" s="12">
        <v>179.38208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33.200000000000003</v>
      </c>
      <c r="Q31" s="12">
        <v>1.29</v>
      </c>
      <c r="R31" s="12">
        <v>3.79</v>
      </c>
      <c r="S31" s="12">
        <v>44.92</v>
      </c>
      <c r="T31" s="12">
        <v>89.16</v>
      </c>
      <c r="U31" s="12">
        <v>2</v>
      </c>
      <c r="V31" s="12">
        <v>0</v>
      </c>
      <c r="W31" s="12">
        <v>2</v>
      </c>
      <c r="X31" s="12">
        <v>0</v>
      </c>
      <c r="Y31" s="12">
        <v>0</v>
      </c>
      <c r="Z31" s="12">
        <v>1</v>
      </c>
      <c r="AA31" s="12">
        <v>315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1.4544999999999999</v>
      </c>
      <c r="AK31" s="12">
        <v>3.15E-2</v>
      </c>
      <c r="AL31" s="14">
        <v>5.1200000000000002E-2</v>
      </c>
      <c r="AM31" s="14">
        <v>1.1000000000000001E-3</v>
      </c>
      <c r="AN31" s="14">
        <v>2.0188000000000001</v>
      </c>
      <c r="AO31" s="14">
        <v>8.5599999999999996E-2</v>
      </c>
      <c r="AP31" s="14">
        <v>0.17680000000000001</v>
      </c>
      <c r="AQ31" s="14">
        <v>7.4999999999999997E-3</v>
      </c>
      <c r="AR31" s="14">
        <v>2.7942</v>
      </c>
      <c r="AS31" s="14">
        <v>8.4900000000000003E-2</v>
      </c>
      <c r="AT31" s="14">
        <v>5.1900000000000002E-2</v>
      </c>
      <c r="AU31" s="14">
        <v>1.6000000000000001E-3</v>
      </c>
      <c r="AV31" s="14">
        <v>26.499199999999998</v>
      </c>
      <c r="AW31" s="14">
        <v>1.4123000000000001</v>
      </c>
      <c r="AX31" s="14">
        <v>0.35349999999999998</v>
      </c>
      <c r="AY31" s="14">
        <v>1.8800000000000001E-2</v>
      </c>
      <c r="AZ31" s="14">
        <v>0.33320761832924756</v>
      </c>
      <c r="BA31" s="14">
        <v>6.8111753371868975</v>
      </c>
      <c r="BB31" s="14">
        <v>0.74395658608781445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179</v>
      </c>
      <c r="C32" s="12">
        <v>9.1620000000000008</v>
      </c>
      <c r="D32" s="12">
        <v>179.38175000000001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33.200000000000003</v>
      </c>
      <c r="Q32" s="12">
        <v>1.29</v>
      </c>
      <c r="R32" s="12">
        <v>3.79</v>
      </c>
      <c r="S32" s="12">
        <v>45.02</v>
      </c>
      <c r="T32" s="12">
        <v>89.09</v>
      </c>
      <c r="U32" s="12">
        <v>2</v>
      </c>
      <c r="V32" s="12">
        <v>0</v>
      </c>
      <c r="W32" s="12">
        <v>2</v>
      </c>
      <c r="X32" s="12">
        <v>0</v>
      </c>
      <c r="Y32" s="12">
        <v>0</v>
      </c>
      <c r="Z32" s="12">
        <v>1</v>
      </c>
      <c r="AA32" s="12">
        <v>315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3.6688000000000001</v>
      </c>
      <c r="AK32" s="12">
        <v>2.2200000000000001E-2</v>
      </c>
      <c r="AL32" s="14">
        <v>0.1293</v>
      </c>
      <c r="AM32" s="14">
        <v>8.0000000000000004E-4</v>
      </c>
      <c r="AN32" s="14">
        <v>2.8087</v>
      </c>
      <c r="AO32" s="14">
        <v>3.0599999999999999E-2</v>
      </c>
      <c r="AP32" s="14">
        <v>0.24640000000000001</v>
      </c>
      <c r="AQ32" s="14">
        <v>2.7000000000000001E-3</v>
      </c>
      <c r="AR32" s="14">
        <v>6.9485999999999999</v>
      </c>
      <c r="AS32" s="14">
        <v>0.2387</v>
      </c>
      <c r="AT32" s="14">
        <v>0.1293</v>
      </c>
      <c r="AU32" s="14">
        <v>4.4000000000000003E-3</v>
      </c>
      <c r="AV32" s="14">
        <v>32.718400000000003</v>
      </c>
      <c r="AW32" s="14">
        <v>0.43890000000000001</v>
      </c>
      <c r="AX32" s="14">
        <v>0.43730000000000002</v>
      </c>
      <c r="AY32" s="14">
        <v>5.8999999999999999E-3</v>
      </c>
      <c r="AZ32" s="14">
        <v>0.27921603042270005</v>
      </c>
      <c r="BA32" s="14">
        <v>3.3820572312451667</v>
      </c>
      <c r="BB32" s="14">
        <v>0.54359336392516777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179</v>
      </c>
      <c r="C33" s="12">
        <v>9.1549999999999994</v>
      </c>
      <c r="D33" s="12">
        <v>179.38146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33.200000000000003</v>
      </c>
      <c r="Q33" s="12">
        <v>1.29</v>
      </c>
      <c r="R33" s="12">
        <v>3.79</v>
      </c>
      <c r="S33" s="12">
        <v>45.11</v>
      </c>
      <c r="T33" s="12">
        <v>89.04</v>
      </c>
      <c r="U33" s="12">
        <v>2</v>
      </c>
      <c r="V33" s="12">
        <v>0</v>
      </c>
      <c r="W33" s="12">
        <v>2</v>
      </c>
      <c r="X33" s="12">
        <v>0</v>
      </c>
      <c r="Y33" s="12">
        <v>0</v>
      </c>
      <c r="Z33" s="12">
        <v>1</v>
      </c>
      <c r="AA33" s="12">
        <v>315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1.6259999999999999</v>
      </c>
      <c r="AK33" s="12">
        <v>2.9399999999999999E-2</v>
      </c>
      <c r="AL33" s="14">
        <v>5.74E-2</v>
      </c>
      <c r="AM33" s="14">
        <v>1E-3</v>
      </c>
      <c r="AN33" s="14">
        <v>2.1278999999999999</v>
      </c>
      <c r="AO33" s="14">
        <v>1.3899999999999999E-2</v>
      </c>
      <c r="AP33" s="14">
        <v>0.187</v>
      </c>
      <c r="AQ33" s="14">
        <v>1.1999999999999999E-3</v>
      </c>
      <c r="AR33" s="14">
        <v>3.1665000000000001</v>
      </c>
      <c r="AS33" s="14">
        <v>2.9100000000000001E-2</v>
      </c>
      <c r="AT33" s="14">
        <v>5.8999999999999997E-2</v>
      </c>
      <c r="AU33" s="14">
        <v>5.0000000000000001E-4</v>
      </c>
      <c r="AV33" s="14">
        <v>28.926600000000001</v>
      </c>
      <c r="AW33" s="14">
        <v>0.58660000000000001</v>
      </c>
      <c r="AX33" s="14">
        <v>0.38729999999999998</v>
      </c>
      <c r="AY33" s="14">
        <v>7.9000000000000008E-3</v>
      </c>
      <c r="AZ33" s="14">
        <v>0.34877241859655228</v>
      </c>
      <c r="BA33" s="14">
        <v>6.5644067796610166</v>
      </c>
      <c r="BB33" s="14">
        <v>0.73560385390992611</v>
      </c>
      <c r="BC33" s="15"/>
      <c r="BD33" s="28"/>
    </row>
    <row r="34" spans="2:64" ht="13.5" customHeight="1" x14ac:dyDescent="0.2">
      <c r="B34" s="12">
        <v>179</v>
      </c>
      <c r="C34" s="12">
        <v>9.2420000000000009</v>
      </c>
      <c r="D34" s="12">
        <v>179.38507999999999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33.200000000000003</v>
      </c>
      <c r="Q34" s="12">
        <v>1.29</v>
      </c>
      <c r="R34" s="12">
        <v>3.79</v>
      </c>
      <c r="S34" s="12">
        <v>44.02</v>
      </c>
      <c r="T34" s="12">
        <v>89.74</v>
      </c>
      <c r="U34" s="12">
        <v>2</v>
      </c>
      <c r="V34" s="12">
        <v>0</v>
      </c>
      <c r="W34" s="12">
        <v>2</v>
      </c>
      <c r="X34" s="12">
        <v>0</v>
      </c>
      <c r="Y34" s="12">
        <v>0</v>
      </c>
      <c r="Z34" s="12">
        <v>1</v>
      </c>
      <c r="AA34" s="12">
        <v>315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4.4474</v>
      </c>
      <c r="AK34" s="12">
        <v>0.75949999999999995</v>
      </c>
      <c r="AL34" s="14">
        <v>0.154</v>
      </c>
      <c r="AM34" s="14">
        <v>2.63E-2</v>
      </c>
      <c r="AN34" s="14">
        <v>3.0325000000000002</v>
      </c>
      <c r="AO34" s="14">
        <v>0.19009999999999999</v>
      </c>
      <c r="AP34" s="14">
        <v>0.26129999999999998</v>
      </c>
      <c r="AQ34" s="14">
        <v>1.6400000000000001E-2</v>
      </c>
      <c r="AR34" s="14">
        <v>8.8027999999999995</v>
      </c>
      <c r="AS34" s="14">
        <v>1.4107000000000001</v>
      </c>
      <c r="AT34" s="14">
        <v>0.1608</v>
      </c>
      <c r="AU34" s="14">
        <v>2.58E-2</v>
      </c>
      <c r="AV34" s="14">
        <v>30.7258</v>
      </c>
      <c r="AW34" s="14">
        <v>0.58860000000000001</v>
      </c>
      <c r="AX34" s="14">
        <v>0.40279999999999999</v>
      </c>
      <c r="AY34" s="14">
        <v>7.7000000000000002E-3</v>
      </c>
      <c r="AZ34" s="14">
        <v>0.21307032073482915</v>
      </c>
      <c r="BA34" s="14">
        <v>2.5049751243781095</v>
      </c>
      <c r="BB34" s="14">
        <v>0.42938254080908445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179</v>
      </c>
      <c r="C35" s="12">
        <v>9.25</v>
      </c>
      <c r="D35" s="12">
        <v>179.38542000000001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33.200000000000003</v>
      </c>
      <c r="Q35" s="12">
        <v>1.29</v>
      </c>
      <c r="R35" s="12">
        <v>3.79</v>
      </c>
      <c r="S35" s="12">
        <v>43.92</v>
      </c>
      <c r="T35" s="12">
        <v>89.8</v>
      </c>
      <c r="U35" s="12">
        <v>2</v>
      </c>
      <c r="V35" s="12">
        <v>0</v>
      </c>
      <c r="W35" s="12">
        <v>2</v>
      </c>
      <c r="X35" s="12">
        <v>0</v>
      </c>
      <c r="Y35" s="12">
        <v>0</v>
      </c>
      <c r="Z35" s="12">
        <v>1</v>
      </c>
      <c r="AA35" s="12">
        <v>315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3.4293999999999998</v>
      </c>
      <c r="AK35" s="12">
        <v>2.7E-2</v>
      </c>
      <c r="AL35" s="14">
        <v>0.1186</v>
      </c>
      <c r="AM35" s="14">
        <v>8.9999999999999998E-4</v>
      </c>
      <c r="AN35" s="14">
        <v>2.7057000000000002</v>
      </c>
      <c r="AO35" s="14">
        <v>3.5000000000000001E-3</v>
      </c>
      <c r="AP35" s="14">
        <v>0.23280000000000001</v>
      </c>
      <c r="AQ35" s="14">
        <v>2.9999999999999997E-4</v>
      </c>
      <c r="AR35" s="14">
        <v>6.6642999999999999</v>
      </c>
      <c r="AS35" s="14">
        <v>0.23150000000000001</v>
      </c>
      <c r="AT35" s="14">
        <v>0.1216</v>
      </c>
      <c r="AU35" s="14">
        <v>4.1999999999999997E-3</v>
      </c>
      <c r="AV35" s="14">
        <v>31.3123</v>
      </c>
      <c r="AW35" s="14">
        <v>4.7800000000000002E-2</v>
      </c>
      <c r="AX35" s="14">
        <v>0.40970000000000001</v>
      </c>
      <c r="AY35" s="14">
        <v>5.9999999999999995E-4</v>
      </c>
      <c r="AZ35" s="14">
        <v>0.27533073929961088</v>
      </c>
      <c r="BA35" s="14">
        <v>3.3692434210526319</v>
      </c>
      <c r="BB35" s="14">
        <v>0.54225484660267276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179</v>
      </c>
      <c r="C36" s="12">
        <v>9.2579999999999991</v>
      </c>
      <c r="D36" s="12">
        <v>179.38575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33.200000000000003</v>
      </c>
      <c r="Q36" s="12">
        <v>1.29</v>
      </c>
      <c r="R36" s="12">
        <v>3.79</v>
      </c>
      <c r="S36" s="12">
        <v>43.82</v>
      </c>
      <c r="T36" s="12">
        <v>89.87</v>
      </c>
      <c r="U36" s="12">
        <v>2</v>
      </c>
      <c r="V36" s="12">
        <v>0</v>
      </c>
      <c r="W36" s="12">
        <v>2</v>
      </c>
      <c r="X36" s="12">
        <v>0</v>
      </c>
      <c r="Y36" s="12">
        <v>0</v>
      </c>
      <c r="Z36" s="12">
        <v>1</v>
      </c>
      <c r="AA36" s="12">
        <v>315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1.5483</v>
      </c>
      <c r="AK36" s="12">
        <v>0.1158</v>
      </c>
      <c r="AL36" s="14">
        <v>5.3400000000000003E-2</v>
      </c>
      <c r="AM36" s="14">
        <v>4.0000000000000001E-3</v>
      </c>
      <c r="AN36" s="14">
        <v>2.1518999999999999</v>
      </c>
      <c r="AO36" s="14">
        <v>3.5000000000000001E-3</v>
      </c>
      <c r="AP36" s="14">
        <v>0.18479999999999999</v>
      </c>
      <c r="AQ36" s="14">
        <v>2.9999999999999997E-4</v>
      </c>
      <c r="AR36" s="14">
        <v>3.0350999999999999</v>
      </c>
      <c r="AS36" s="14">
        <v>0.19439999999999999</v>
      </c>
      <c r="AT36" s="14">
        <v>5.5300000000000002E-2</v>
      </c>
      <c r="AU36" s="14">
        <v>3.5000000000000001E-3</v>
      </c>
      <c r="AV36" s="14">
        <v>28.450199999999999</v>
      </c>
      <c r="AW36" s="14">
        <v>0.84660000000000002</v>
      </c>
      <c r="AX36" s="14">
        <v>0.3715</v>
      </c>
      <c r="AY36" s="14">
        <v>1.11E-2</v>
      </c>
      <c r="AZ36" s="14">
        <v>0.33561028222182276</v>
      </c>
      <c r="BA36" s="14">
        <v>6.717902350813743</v>
      </c>
      <c r="BB36" s="14">
        <v>0.74086223055295208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179</v>
      </c>
      <c r="C37" s="12">
        <v>9.2720000000000002</v>
      </c>
      <c r="D37" s="12">
        <v>179.38632999999999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33.200000000000003</v>
      </c>
      <c r="Q37" s="12">
        <v>1.29</v>
      </c>
      <c r="R37" s="12">
        <v>3.79</v>
      </c>
      <c r="S37" s="12">
        <v>43.64</v>
      </c>
      <c r="T37" s="12">
        <v>89.98</v>
      </c>
      <c r="U37" s="12">
        <v>2</v>
      </c>
      <c r="V37" s="12">
        <v>0</v>
      </c>
      <c r="W37" s="12">
        <v>2</v>
      </c>
      <c r="X37" s="12">
        <v>0</v>
      </c>
      <c r="Y37" s="12">
        <v>0</v>
      </c>
      <c r="Z37" s="12">
        <v>1</v>
      </c>
      <c r="AA37" s="12">
        <v>315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1.472</v>
      </c>
      <c r="AK37" s="12">
        <v>0.1678</v>
      </c>
      <c r="AL37" s="14">
        <v>5.0700000000000002E-2</v>
      </c>
      <c r="AM37" s="14">
        <v>5.7999999999999996E-3</v>
      </c>
      <c r="AN37" s="14">
        <v>1.9664999999999999</v>
      </c>
      <c r="AO37" s="14">
        <v>1.7000000000000001E-2</v>
      </c>
      <c r="AP37" s="14">
        <v>0.16830000000000001</v>
      </c>
      <c r="AQ37" s="14">
        <v>1.5E-3</v>
      </c>
      <c r="AR37" s="14">
        <v>2.9805999999999999</v>
      </c>
      <c r="AS37" s="14">
        <v>0.32229999999999998</v>
      </c>
      <c r="AT37" s="14">
        <v>5.4100000000000002E-2</v>
      </c>
      <c r="AU37" s="14">
        <v>5.7999999999999996E-3</v>
      </c>
      <c r="AV37" s="14">
        <v>24.96</v>
      </c>
      <c r="AW37" s="14">
        <v>0.4763</v>
      </c>
      <c r="AX37" s="14">
        <v>0.32479999999999998</v>
      </c>
      <c r="AY37" s="14">
        <v>6.1999999999999998E-3</v>
      </c>
      <c r="AZ37" s="14">
        <v>0.31737984181707563</v>
      </c>
      <c r="BA37" s="14">
        <v>6.0036968576709793</v>
      </c>
      <c r="BB37" s="14">
        <v>0.71443652678807079</v>
      </c>
      <c r="BC37" s="15"/>
      <c r="BD37" s="28"/>
      <c r="BG37" s="30">
        <v>2</v>
      </c>
    </row>
    <row r="38" spans="2:64" ht="13.5" customHeight="1" x14ac:dyDescent="0.2">
      <c r="B38" s="12">
        <v>179</v>
      </c>
      <c r="C38" s="12">
        <v>9.2799999999999994</v>
      </c>
      <c r="D38" s="12">
        <v>179.38667000000001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33.200000000000003</v>
      </c>
      <c r="Q38" s="12">
        <v>1.29</v>
      </c>
      <c r="R38" s="12">
        <v>3.79</v>
      </c>
      <c r="S38" s="12">
        <v>43.54</v>
      </c>
      <c r="T38" s="12">
        <v>90.05</v>
      </c>
      <c r="U38" s="12">
        <v>2</v>
      </c>
      <c r="V38" s="12">
        <v>0</v>
      </c>
      <c r="W38" s="12">
        <v>2</v>
      </c>
      <c r="X38" s="12">
        <v>0</v>
      </c>
      <c r="Y38" s="12">
        <v>0</v>
      </c>
      <c r="Z38" s="12">
        <v>1</v>
      </c>
      <c r="AA38" s="12">
        <v>315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1.5155000000000001</v>
      </c>
      <c r="AK38" s="12">
        <v>0.19139999999999999</v>
      </c>
      <c r="AL38" s="14">
        <v>5.21E-2</v>
      </c>
      <c r="AM38" s="14">
        <v>6.6E-3</v>
      </c>
      <c r="AN38" s="14">
        <v>2.1751999999999998</v>
      </c>
      <c r="AO38" s="14">
        <v>5.3600000000000002E-2</v>
      </c>
      <c r="AP38" s="14">
        <v>0.18590000000000001</v>
      </c>
      <c r="AQ38" s="14">
        <v>4.5999999999999999E-3</v>
      </c>
      <c r="AR38" s="14">
        <v>2.9131</v>
      </c>
      <c r="AS38" s="14">
        <v>0.33789999999999998</v>
      </c>
      <c r="AT38" s="14">
        <v>5.28E-2</v>
      </c>
      <c r="AU38" s="14">
        <v>6.1000000000000004E-3</v>
      </c>
      <c r="AV38" s="14">
        <v>27.539200000000001</v>
      </c>
      <c r="AW38" s="14">
        <v>0.50539999999999996</v>
      </c>
      <c r="AX38" s="14">
        <v>0.35770000000000002</v>
      </c>
      <c r="AY38" s="14">
        <v>6.6E-3</v>
      </c>
      <c r="AZ38" s="14">
        <v>0.31604120676968356</v>
      </c>
      <c r="BA38" s="14">
        <v>6.7746212121212128</v>
      </c>
      <c r="BB38" s="14">
        <v>0.74275274056029228</v>
      </c>
      <c r="BC38" s="15"/>
      <c r="BD38" s="28"/>
      <c r="BG38" s="30">
        <v>3</v>
      </c>
      <c r="BH38" s="34"/>
    </row>
    <row r="39" spans="2:64" ht="13.5" customHeight="1" x14ac:dyDescent="0.2">
      <c r="B39" s="12">
        <v>179</v>
      </c>
      <c r="C39" s="12">
        <v>9.2949999999999999</v>
      </c>
      <c r="D39" s="12">
        <v>179.38729000000001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33.200000000000003</v>
      </c>
      <c r="Q39" s="12">
        <v>1.29</v>
      </c>
      <c r="R39" s="12">
        <v>3.79</v>
      </c>
      <c r="S39" s="12">
        <v>43.35</v>
      </c>
      <c r="T39" s="12">
        <v>90.17</v>
      </c>
      <c r="U39" s="12">
        <v>2</v>
      </c>
      <c r="V39" s="12">
        <v>0</v>
      </c>
      <c r="W39" s="12">
        <v>2</v>
      </c>
      <c r="X39" s="12">
        <v>0</v>
      </c>
      <c r="Y39" s="12">
        <v>0</v>
      </c>
      <c r="Z39" s="12">
        <v>1</v>
      </c>
      <c r="AA39" s="12">
        <v>315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1.4361999999999999</v>
      </c>
      <c r="AK39" s="12">
        <v>0.1052</v>
      </c>
      <c r="AL39" s="14">
        <v>4.9200000000000001E-2</v>
      </c>
      <c r="AM39" s="14">
        <v>3.5999999999999999E-3</v>
      </c>
      <c r="AN39" s="14">
        <v>1.9895</v>
      </c>
      <c r="AO39" s="14">
        <v>8.4099999999999994E-2</v>
      </c>
      <c r="AP39" s="14">
        <v>0.16950000000000001</v>
      </c>
      <c r="AQ39" s="14">
        <v>7.1999999999999998E-3</v>
      </c>
      <c r="AR39" s="14">
        <v>2.7713999999999999</v>
      </c>
      <c r="AS39" s="14">
        <v>0.15959999999999999</v>
      </c>
      <c r="AT39" s="14">
        <v>5.0099999999999999E-2</v>
      </c>
      <c r="AU39" s="14">
        <v>2.8999999999999998E-3</v>
      </c>
      <c r="AV39" s="14">
        <v>25.199200000000001</v>
      </c>
      <c r="AW39" s="14">
        <v>1.2272000000000001</v>
      </c>
      <c r="AX39" s="14">
        <v>0.32619999999999999</v>
      </c>
      <c r="AY39" s="14">
        <v>1.5900000000000001E-2</v>
      </c>
      <c r="AZ39" s="14">
        <v>0.31611862013314501</v>
      </c>
      <c r="BA39" s="14">
        <v>6.5109780439121758</v>
      </c>
      <c r="BB39" s="14">
        <v>0.73372309327664109</v>
      </c>
      <c r="BC39" s="15"/>
      <c r="BD39" s="28"/>
    </row>
    <row r="40" spans="2:64" ht="13.5" customHeight="1" x14ac:dyDescent="0.2">
      <c r="B40" s="12">
        <v>179</v>
      </c>
      <c r="C40" s="12">
        <v>9.3030000000000008</v>
      </c>
      <c r="D40" s="12">
        <v>179.38762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33.200000000000003</v>
      </c>
      <c r="Q40" s="12">
        <v>1.29</v>
      </c>
      <c r="R40" s="12">
        <v>3.79</v>
      </c>
      <c r="S40" s="12">
        <v>43.25</v>
      </c>
      <c r="T40" s="12">
        <v>90.24</v>
      </c>
      <c r="U40" s="12">
        <v>2</v>
      </c>
      <c r="V40" s="12">
        <v>0</v>
      </c>
      <c r="W40" s="12">
        <v>2</v>
      </c>
      <c r="X40" s="12">
        <v>0</v>
      </c>
      <c r="Y40" s="12">
        <v>0</v>
      </c>
      <c r="Z40" s="12">
        <v>1</v>
      </c>
      <c r="AA40" s="12">
        <v>315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2.8172999999999999</v>
      </c>
      <c r="AK40" s="12">
        <v>0.1938</v>
      </c>
      <c r="AL40" s="14">
        <v>9.6299999999999997E-2</v>
      </c>
      <c r="AM40" s="14">
        <v>6.6E-3</v>
      </c>
      <c r="AN40" s="14">
        <v>2.7130999999999998</v>
      </c>
      <c r="AO40" s="14">
        <v>0.1215</v>
      </c>
      <c r="AP40" s="14">
        <v>0.23069999999999999</v>
      </c>
      <c r="AQ40" s="14">
        <v>1.03E-2</v>
      </c>
      <c r="AR40" s="14">
        <v>5.6764999999999999</v>
      </c>
      <c r="AS40" s="14">
        <v>0.39340000000000003</v>
      </c>
      <c r="AT40" s="14">
        <v>0.1023</v>
      </c>
      <c r="AU40" s="14">
        <v>7.1000000000000004E-3</v>
      </c>
      <c r="AV40" s="14">
        <v>30.9587</v>
      </c>
      <c r="AW40" s="14">
        <v>0.96719999999999995</v>
      </c>
      <c r="AX40" s="14">
        <v>0.4</v>
      </c>
      <c r="AY40" s="14">
        <v>1.2500000000000001E-2</v>
      </c>
      <c r="AZ40" s="14">
        <v>0.26843190106231174</v>
      </c>
      <c r="BA40" s="14">
        <v>3.9100684261974585</v>
      </c>
      <c r="BB40" s="14">
        <v>0.59267370097551275</v>
      </c>
      <c r="BC40" s="15"/>
      <c r="BD40" s="28"/>
    </row>
    <row r="41" spans="2:64" ht="13.5" customHeight="1" x14ac:dyDescent="0.2">
      <c r="B41" s="12">
        <v>179</v>
      </c>
      <c r="C41" s="12">
        <v>9.3130000000000006</v>
      </c>
      <c r="D41" s="12">
        <v>179.38803999999999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33.200000000000003</v>
      </c>
      <c r="Q41" s="12">
        <v>1.29</v>
      </c>
      <c r="R41" s="12">
        <v>3.79</v>
      </c>
      <c r="S41" s="12">
        <v>43.12</v>
      </c>
      <c r="T41" s="12">
        <v>90.32</v>
      </c>
      <c r="U41" s="12">
        <v>2</v>
      </c>
      <c r="V41" s="12">
        <v>0</v>
      </c>
      <c r="W41" s="12">
        <v>2</v>
      </c>
      <c r="X41" s="12">
        <v>0</v>
      </c>
      <c r="Y41" s="12">
        <v>0</v>
      </c>
      <c r="Z41" s="12">
        <v>1</v>
      </c>
      <c r="AA41" s="12">
        <v>315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3.774</v>
      </c>
      <c r="AK41" s="12">
        <v>0.22639999999999999</v>
      </c>
      <c r="AL41" s="14">
        <v>0.12870000000000001</v>
      </c>
      <c r="AM41" s="14">
        <v>7.7000000000000002E-3</v>
      </c>
      <c r="AN41" s="14">
        <v>2.8898999999999999</v>
      </c>
      <c r="AO41" s="14">
        <v>6.88E-2</v>
      </c>
      <c r="AP41" s="14">
        <v>0.2452</v>
      </c>
      <c r="AQ41" s="14">
        <v>5.7999999999999996E-3</v>
      </c>
      <c r="AR41" s="14">
        <v>7.6467999999999998</v>
      </c>
      <c r="AS41" s="14">
        <v>0.49530000000000002</v>
      </c>
      <c r="AT41" s="14">
        <v>0.1376</v>
      </c>
      <c r="AU41" s="14">
        <v>8.8999999999999999E-3</v>
      </c>
      <c r="AV41" s="14">
        <v>32.822400000000002</v>
      </c>
      <c r="AW41" s="14">
        <v>1.2293000000000001</v>
      </c>
      <c r="AX41" s="14">
        <v>0.42299999999999999</v>
      </c>
      <c r="AY41" s="14">
        <v>1.5800000000000002E-2</v>
      </c>
      <c r="AZ41" s="14">
        <v>0.26608799760550733</v>
      </c>
      <c r="BA41" s="14">
        <v>3.0741279069767442</v>
      </c>
      <c r="BB41" s="14">
        <v>0.50909739564752055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179</v>
      </c>
      <c r="C46" s="12">
        <v>9.1289999999999996</v>
      </c>
      <c r="D46" s="12">
        <v>179.38037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33.200000000000003</v>
      </c>
      <c r="Q46" s="12">
        <v>1.29</v>
      </c>
      <c r="R46" s="12">
        <v>3.79</v>
      </c>
      <c r="S46" s="12">
        <v>45.44</v>
      </c>
      <c r="T46" s="12">
        <v>88.83</v>
      </c>
      <c r="U46" s="12">
        <v>2</v>
      </c>
      <c r="V46" s="12">
        <v>0</v>
      </c>
      <c r="W46" s="12">
        <v>2</v>
      </c>
      <c r="X46" s="12">
        <v>0</v>
      </c>
      <c r="Y46" s="12">
        <v>0</v>
      </c>
      <c r="Z46" s="12">
        <v>1</v>
      </c>
      <c r="AA46" s="12">
        <v>315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5.1268000000000002</v>
      </c>
      <c r="AK46" s="12">
        <v>5.4600000000000003E-2</v>
      </c>
      <c r="AL46" s="14">
        <v>0.182</v>
      </c>
      <c r="AM46" s="14">
        <v>1.9E-3</v>
      </c>
      <c r="AN46" s="14">
        <v>2.2846000000000002</v>
      </c>
      <c r="AO46" s="14">
        <v>1.66E-2</v>
      </c>
      <c r="AP46" s="14">
        <v>0.20200000000000001</v>
      </c>
      <c r="AQ46" s="14">
        <v>1.5E-3</v>
      </c>
      <c r="AR46" s="14">
        <v>9.5479000000000003</v>
      </c>
      <c r="AS46" s="14">
        <v>3.6200000000000003E-2</v>
      </c>
      <c r="AT46" s="14">
        <v>0.1789</v>
      </c>
      <c r="AU46" s="14">
        <v>6.9999999999999999E-4</v>
      </c>
      <c r="AV46" s="14">
        <v>16.234400000000001</v>
      </c>
      <c r="AW46" s="14">
        <v>3.3300000000000003E-2</v>
      </c>
      <c r="AX46" s="14">
        <v>0.21879999999999999</v>
      </c>
      <c r="AY46" s="14">
        <v>4.0000000000000002E-4</v>
      </c>
      <c r="AZ46" s="14">
        <v>3.9923954372623527E-2</v>
      </c>
      <c r="BA46" s="14">
        <v>1.2230296254891</v>
      </c>
      <c r="BB46" s="14">
        <v>0.10032687955745534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179</v>
      </c>
      <c r="C48" s="12">
        <v>9.14</v>
      </c>
      <c r="D48" s="12">
        <v>179.38083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33.200000000000003</v>
      </c>
      <c r="Q48" s="12">
        <v>1.29</v>
      </c>
      <c r="R48" s="12">
        <v>3.79</v>
      </c>
      <c r="S48" s="12">
        <v>45.3</v>
      </c>
      <c r="T48" s="12">
        <v>88.92</v>
      </c>
      <c r="U48" s="12">
        <v>2</v>
      </c>
      <c r="V48" s="12">
        <v>0</v>
      </c>
      <c r="W48" s="12">
        <v>2</v>
      </c>
      <c r="X48" s="12">
        <v>0</v>
      </c>
      <c r="Y48" s="12">
        <v>0</v>
      </c>
      <c r="Z48" s="12">
        <v>1</v>
      </c>
      <c r="AA48" s="12">
        <v>315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8.1544000000000008</v>
      </c>
      <c r="AK48" s="12">
        <v>0.1668</v>
      </c>
      <c r="AL48" s="14">
        <v>0.2888</v>
      </c>
      <c r="AM48" s="14">
        <v>5.8999999999999999E-3</v>
      </c>
      <c r="AN48" s="14">
        <v>3.5316000000000001</v>
      </c>
      <c r="AO48" s="14">
        <v>6.4199999999999993E-2</v>
      </c>
      <c r="AP48" s="14">
        <v>0.31140000000000001</v>
      </c>
      <c r="AQ48" s="14">
        <v>5.7000000000000002E-3</v>
      </c>
      <c r="AR48" s="14">
        <v>15.166700000000001</v>
      </c>
      <c r="AS48" s="14">
        <v>0.22570000000000001</v>
      </c>
      <c r="AT48" s="14">
        <v>0.28349999999999997</v>
      </c>
      <c r="AU48" s="14">
        <v>4.1999999999999997E-3</v>
      </c>
      <c r="AV48" s="14">
        <v>25.827400000000001</v>
      </c>
      <c r="AW48" s="14">
        <v>0.37019999999999997</v>
      </c>
      <c r="AX48" s="14">
        <v>0.34710000000000002</v>
      </c>
      <c r="AY48" s="14">
        <v>5.0000000000000001E-3</v>
      </c>
      <c r="AZ48" s="14">
        <v>5.4214123006833717E-2</v>
      </c>
      <c r="BA48" s="14">
        <v>1.2243386243386245</v>
      </c>
      <c r="BB48" s="14">
        <v>0.10085632730732642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179</v>
      </c>
      <c r="C50" s="12">
        <v>9.0939999999999994</v>
      </c>
      <c r="D50" s="12">
        <v>179.37891999999999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33.200000000000003</v>
      </c>
      <c r="Q50" s="12">
        <v>1.29</v>
      </c>
      <c r="R50" s="12">
        <v>3.79</v>
      </c>
      <c r="S50" s="12">
        <v>45.88</v>
      </c>
      <c r="T50" s="12">
        <v>88.55</v>
      </c>
      <c r="U50" s="12">
        <v>2</v>
      </c>
      <c r="V50" s="12">
        <v>0</v>
      </c>
      <c r="W50" s="12">
        <v>2</v>
      </c>
      <c r="X50" s="12">
        <v>0</v>
      </c>
      <c r="Y50" s="12">
        <v>0</v>
      </c>
      <c r="Z50" s="12">
        <v>1</v>
      </c>
      <c r="AA50" s="12">
        <v>315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7.0180999999999996</v>
      </c>
      <c r="AK50" s="12">
        <v>5.5500000000000001E-2</v>
      </c>
      <c r="AL50" s="14">
        <v>0.25109999999999999</v>
      </c>
      <c r="AM50" s="14">
        <v>2E-3</v>
      </c>
      <c r="AN50" s="14">
        <v>3.0472000000000001</v>
      </c>
      <c r="AO50" s="14">
        <v>3.5400000000000001E-2</v>
      </c>
      <c r="AP50" s="14">
        <v>0.27160000000000001</v>
      </c>
      <c r="AQ50" s="14">
        <v>3.2000000000000002E-3</v>
      </c>
      <c r="AR50" s="14">
        <v>13.2075</v>
      </c>
      <c r="AS50" s="14">
        <v>8.9399999999999993E-2</v>
      </c>
      <c r="AT50" s="14">
        <v>0.2495</v>
      </c>
      <c r="AU50" s="14">
        <v>1.6999999999999999E-3</v>
      </c>
      <c r="AV50" s="14">
        <v>22.757300000000001</v>
      </c>
      <c r="AW50" s="14">
        <v>0.1414</v>
      </c>
      <c r="AX50" s="14">
        <v>0.30940000000000001</v>
      </c>
      <c r="AY50" s="14">
        <v>1.9E-3</v>
      </c>
      <c r="AZ50" s="14">
        <v>6.5060240963855431E-2</v>
      </c>
      <c r="BA50" s="14">
        <v>1.2400801603206413</v>
      </c>
      <c r="BB50" s="14">
        <v>0.10717480765789947</v>
      </c>
    </row>
    <row r="51" spans="2:54" ht="13.5" customHeight="1" x14ac:dyDescent="0.2">
      <c r="B51" s="12">
        <v>179</v>
      </c>
      <c r="C51" s="12">
        <v>8.8740000000000006</v>
      </c>
      <c r="D51" s="12">
        <v>179.36975000000001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33.200000000000003</v>
      </c>
      <c r="Q51" s="12">
        <v>1.29</v>
      </c>
      <c r="R51" s="12">
        <v>3.79</v>
      </c>
      <c r="S51" s="12">
        <v>48.64</v>
      </c>
      <c r="T51" s="12">
        <v>86.85</v>
      </c>
      <c r="U51" s="12">
        <v>2</v>
      </c>
      <c r="V51" s="12">
        <v>0</v>
      </c>
      <c r="W51" s="12">
        <v>2</v>
      </c>
      <c r="X51" s="12">
        <v>0</v>
      </c>
      <c r="Y51" s="12">
        <v>0</v>
      </c>
      <c r="Z51" s="12">
        <v>1</v>
      </c>
      <c r="AA51" s="12">
        <v>315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18.983000000000001</v>
      </c>
      <c r="AK51" s="38">
        <v>1E-3</v>
      </c>
      <c r="AL51" s="38">
        <v>0.72150000000000003</v>
      </c>
      <c r="AM51" s="38">
        <v>0</v>
      </c>
      <c r="AN51" s="38">
        <v>7.4544999999999995</v>
      </c>
      <c r="AO51" s="38">
        <v>5.0000000000000001E-4</v>
      </c>
      <c r="AP51" s="38">
        <v>0.70599999999999996</v>
      </c>
      <c r="AQ51" s="38">
        <v>0</v>
      </c>
      <c r="AR51" s="38">
        <v>35.786999999999999</v>
      </c>
      <c r="AS51" s="38">
        <v>2E-3</v>
      </c>
      <c r="AT51" s="38">
        <v>0.72</v>
      </c>
      <c r="AU51" s="38">
        <v>0</v>
      </c>
      <c r="AV51" s="38">
        <v>47.357399999999998</v>
      </c>
      <c r="AW51" s="38">
        <v>6.1999999999999998E-3</v>
      </c>
      <c r="AX51" s="38">
        <v>0.68030000000000002</v>
      </c>
      <c r="AY51" s="38">
        <v>1E-4</v>
      </c>
      <c r="AZ51" s="14">
        <v>-1.8538555868138171E-2</v>
      </c>
      <c r="BA51" s="14">
        <v>23.621527777777782</v>
      </c>
      <c r="BB51" s="14">
        <v>-2.8351067628365319E-2</v>
      </c>
    </row>
    <row r="52" spans="2:54" ht="13.5" customHeight="1" x14ac:dyDescent="0.2">
      <c r="B52" s="12">
        <v>179</v>
      </c>
      <c r="C52" s="12">
        <v>8.8650000000000002</v>
      </c>
      <c r="D52" s="12">
        <v>179.36937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33.200000000000003</v>
      </c>
      <c r="Q52" s="12">
        <v>1.29</v>
      </c>
      <c r="R52" s="12">
        <v>3.79</v>
      </c>
      <c r="S52" s="12">
        <v>48.75</v>
      </c>
      <c r="T52" s="12">
        <v>86.78</v>
      </c>
      <c r="U52" s="12">
        <v>2</v>
      </c>
      <c r="V52" s="12">
        <v>0</v>
      </c>
      <c r="W52" s="12">
        <v>2</v>
      </c>
      <c r="X52" s="12">
        <v>0</v>
      </c>
      <c r="Y52" s="12">
        <v>0</v>
      </c>
      <c r="Z52" s="12">
        <v>1</v>
      </c>
      <c r="AA52" s="12">
        <v>315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26.098199999999999</v>
      </c>
      <c r="AK52" s="12">
        <v>1.8499999999999999E-2</v>
      </c>
      <c r="AL52" s="14">
        <v>0.99419999999999997</v>
      </c>
      <c r="AM52" s="14">
        <v>6.9999999999999999E-4</v>
      </c>
      <c r="AN52" s="14">
        <v>10.468</v>
      </c>
      <c r="AO52" s="14">
        <v>4.7000000000000002E-3</v>
      </c>
      <c r="AP52" s="14">
        <v>0.99390000000000001</v>
      </c>
      <c r="AQ52" s="14">
        <v>4.0000000000000002E-4</v>
      </c>
      <c r="AR52" s="14">
        <v>49.2639</v>
      </c>
      <c r="AS52" s="14">
        <v>6.7000000000000002E-3</v>
      </c>
      <c r="AT52" s="14">
        <v>0.99419999999999997</v>
      </c>
      <c r="AU52" s="14">
        <v>1E-4</v>
      </c>
      <c r="AV52" s="14">
        <v>69.0227</v>
      </c>
      <c r="AW52" s="14">
        <v>2.7199999999999998E-2</v>
      </c>
      <c r="AX52" s="14">
        <v>0.99390000000000001</v>
      </c>
      <c r="AY52" s="14">
        <v>4.0000000000000002E-4</v>
      </c>
      <c r="AZ52" s="38">
        <v>0.73662327794320581</v>
      </c>
      <c r="BA52" s="38">
        <v>1.4010807102157969</v>
      </c>
      <c r="BB52" s="38">
        <v>0.16704174437341171</v>
      </c>
    </row>
    <row r="53" spans="2:54" ht="13.5" customHeight="1" x14ac:dyDescent="0.2">
      <c r="B53" s="12">
        <v>179</v>
      </c>
      <c r="C53" s="12">
        <v>9.0850000000000009</v>
      </c>
      <c r="D53" s="12">
        <v>179.37853999999999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33.200000000000003</v>
      </c>
      <c r="Q53" s="12">
        <v>1.29</v>
      </c>
      <c r="R53" s="12">
        <v>3.79</v>
      </c>
      <c r="S53" s="12">
        <v>45.99</v>
      </c>
      <c r="T53" s="12">
        <v>88.48</v>
      </c>
      <c r="U53" s="12">
        <v>2</v>
      </c>
      <c r="V53" s="12">
        <v>0</v>
      </c>
      <c r="W53" s="12">
        <v>2</v>
      </c>
      <c r="X53" s="12">
        <v>0</v>
      </c>
      <c r="Y53" s="12">
        <v>0</v>
      </c>
      <c r="Z53" s="12">
        <v>1</v>
      </c>
      <c r="AA53" s="12">
        <v>315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27.9072</v>
      </c>
      <c r="AK53" s="12">
        <v>3.6700000000000003E-2</v>
      </c>
      <c r="AL53" s="14">
        <v>1.0006999999999999</v>
      </c>
      <c r="AM53" s="14">
        <v>1.2999999999999999E-3</v>
      </c>
      <c r="AN53" s="14">
        <v>11.202299999999999</v>
      </c>
      <c r="AO53" s="14">
        <v>9.2999999999999992E-3</v>
      </c>
      <c r="AP53" s="14">
        <v>1.0004999999999999</v>
      </c>
      <c r="AQ53" s="14">
        <v>8.0000000000000004E-4</v>
      </c>
      <c r="AR53" s="14">
        <v>52.86</v>
      </c>
      <c r="AS53" s="14">
        <v>4.9099999999999998E-2</v>
      </c>
      <c r="AT53" s="14">
        <v>1.0006999999999999</v>
      </c>
      <c r="AU53" s="14">
        <v>8.9999999999999998E-4</v>
      </c>
      <c r="AV53" s="14">
        <v>73.432299999999998</v>
      </c>
      <c r="AW53" s="14">
        <v>8.1100000000000005E-2</v>
      </c>
      <c r="AX53" s="14">
        <v>1.0004999999999999</v>
      </c>
      <c r="AY53" s="14">
        <v>1.1000000000000001E-3</v>
      </c>
      <c r="AZ53" s="38">
        <v>0.73527847948711289</v>
      </c>
      <c r="BA53" s="38">
        <v>1.3891846386681801</v>
      </c>
      <c r="BB53" s="38">
        <v>0.16289433322538269</v>
      </c>
    </row>
    <row r="54" spans="2:54" ht="13.5" customHeight="1" x14ac:dyDescent="0.2">
      <c r="B54" s="12">
        <v>179</v>
      </c>
      <c r="C54" s="12">
        <v>9.34</v>
      </c>
      <c r="D54" s="12">
        <v>179.38917000000001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33.200000000000003</v>
      </c>
      <c r="Q54" s="12">
        <v>1.29</v>
      </c>
      <c r="R54" s="12">
        <v>3.79</v>
      </c>
      <c r="S54" s="12">
        <v>42.78</v>
      </c>
      <c r="T54" s="12">
        <v>90.54</v>
      </c>
      <c r="U54" s="12">
        <v>2</v>
      </c>
      <c r="V54" s="12">
        <v>0</v>
      </c>
      <c r="W54" s="12">
        <v>2</v>
      </c>
      <c r="X54" s="12">
        <v>0</v>
      </c>
      <c r="Y54" s="12">
        <v>0</v>
      </c>
      <c r="Z54" s="12">
        <v>1</v>
      </c>
      <c r="AA54" s="12">
        <v>315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29.717300000000002</v>
      </c>
      <c r="AK54" s="12">
        <v>5.79E-2</v>
      </c>
      <c r="AL54" s="14">
        <v>1.0078</v>
      </c>
      <c r="AM54" s="14">
        <v>2E-3</v>
      </c>
      <c r="AN54" s="14">
        <v>11.9482</v>
      </c>
      <c r="AO54" s="14">
        <v>1.3299999999999999E-2</v>
      </c>
      <c r="AP54" s="14">
        <v>1.0077</v>
      </c>
      <c r="AQ54" s="14">
        <v>1.1000000000000001E-3</v>
      </c>
      <c r="AR54" s="14">
        <v>56.355499999999999</v>
      </c>
      <c r="AS54" s="14">
        <v>7.5399999999999995E-2</v>
      </c>
      <c r="AT54" s="14">
        <v>1.0078</v>
      </c>
      <c r="AU54" s="14">
        <v>1.4E-3</v>
      </c>
      <c r="AV54" s="14">
        <v>78.682199999999995</v>
      </c>
      <c r="AW54" s="14">
        <v>0.13</v>
      </c>
      <c r="AX54" s="14">
        <v>1.0077</v>
      </c>
      <c r="AY54" s="14">
        <v>1.6999999999999999E-3</v>
      </c>
      <c r="AZ54" s="38">
        <v>0.7363312972247722</v>
      </c>
      <c r="BA54" s="38">
        <v>1.3961760608991136</v>
      </c>
      <c r="BB54" s="38">
        <v>0.16533679113314279</v>
      </c>
    </row>
  </sheetData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3EB2-3860-4CA2-9F2C-D3D99F5E1F68}">
  <sheetPr codeName="Sheet25"/>
  <dimension ref="A1:BT54"/>
  <sheetViews>
    <sheetView workbookViewId="0">
      <selection activeCell="D44" sqref="D44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182</v>
      </c>
      <c r="C10" s="12">
        <v>9.0449999999999999</v>
      </c>
      <c r="D10" s="12">
        <v>182.37688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32.700000000000003</v>
      </c>
      <c r="Q10" s="12">
        <v>1.03</v>
      </c>
      <c r="R10" s="12">
        <v>3.91</v>
      </c>
      <c r="S10" s="12">
        <v>46.69</v>
      </c>
      <c r="T10" s="12">
        <v>88.31</v>
      </c>
      <c r="U10" s="12">
        <v>5</v>
      </c>
      <c r="V10" s="12">
        <v>2</v>
      </c>
      <c r="W10" s="12">
        <v>3</v>
      </c>
      <c r="X10" s="12">
        <v>2</v>
      </c>
      <c r="Y10" s="12">
        <v>9</v>
      </c>
      <c r="Z10" s="12">
        <v>2</v>
      </c>
      <c r="AA10" s="12">
        <v>270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1.2763</v>
      </c>
      <c r="AK10" s="12">
        <v>0.1421</v>
      </c>
      <c r="AL10" s="14">
        <v>7.5300000000000006E-2</v>
      </c>
      <c r="AM10" s="14">
        <v>8.3999999999999995E-3</v>
      </c>
      <c r="AN10" s="14">
        <v>1.2665</v>
      </c>
      <c r="AO10" s="14">
        <v>5.79E-2</v>
      </c>
      <c r="AP10" s="14">
        <v>0.1966</v>
      </c>
      <c r="AQ10" s="14">
        <v>8.9999999999999993E-3</v>
      </c>
      <c r="AR10" s="14">
        <v>2.4906999999999999</v>
      </c>
      <c r="AS10" s="14">
        <v>0.21410000000000001</v>
      </c>
      <c r="AT10" s="14">
        <v>7.8299999999999995E-2</v>
      </c>
      <c r="AU10" s="14">
        <v>6.7000000000000002E-3</v>
      </c>
      <c r="AV10" s="14">
        <v>16.011800000000001</v>
      </c>
      <c r="AW10" s="14">
        <v>0.79869999999999997</v>
      </c>
      <c r="AX10" s="14">
        <v>0.36580000000000001</v>
      </c>
      <c r="AY10" s="14">
        <v>1.8200000000000001E-2</v>
      </c>
      <c r="AZ10" s="14">
        <v>0.30085348506401138</v>
      </c>
      <c r="BA10" s="14">
        <v>4.6717752234993624</v>
      </c>
      <c r="BB10" s="14">
        <v>0.6473767169556407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7.6081250000000003E-2</v>
      </c>
      <c r="BH10" s="16">
        <f>DSTDEV(PlotSort,"PhxRed",$BG$35:$BG$38)/SQRT($BF10)</f>
        <v>3.9894696458997606E-3</v>
      </c>
      <c r="BI10" s="16">
        <f>DAVERAGE(PlotSort,"PhxRedEdge",$BG$35:$BG$38)</f>
        <v>0.212296875</v>
      </c>
      <c r="BJ10" s="16">
        <f>DSTDEV(PlotSort,"PhxRedEdge",$BG$35:$BG$38)/SQRT($BF10)</f>
        <v>4.258782795914566E-3</v>
      </c>
      <c r="BK10" s="16">
        <f>DAVERAGE(PlotSort,"TMRed",$BG$35:$BG$38)</f>
        <v>7.8312500000000007E-2</v>
      </c>
      <c r="BL10" s="16">
        <f>DSTDEV(PlotSort,"TMRed",$BG$35:$BG$38)/SQRT($BF10)</f>
        <v>4.088211372008814E-3</v>
      </c>
      <c r="BM10" s="16">
        <f>DAVERAGE(PlotSort,"TMNIR",$BG$35:$BG$38)</f>
        <v>0.4009875</v>
      </c>
      <c r="BN10" s="16">
        <f>DSTDEV(PlotSort,"TMNIR",$BG$35:$BG$38)/SQRT($BF10)</f>
        <v>8.875616743677343E-3</v>
      </c>
      <c r="BO10" s="16">
        <f>DAVERAGE(PlotSort,"NRR",$BG$35:$BG$38)</f>
        <v>0.30662032575876852</v>
      </c>
      <c r="BP10" s="16">
        <f>DSTDEV(PlotSort,"NRR",$BG$35:$BG$38)/SQRT($BF10)</f>
        <v>5.4261295823498827E-3</v>
      </c>
      <c r="BQ10" s="16">
        <f>DAVERAGE(PlotSort,"rvi",$BG$35:$BG$38)</f>
        <v>5.4957343305292694</v>
      </c>
      <c r="BR10" s="16">
        <f>DSTDEV(PlotSort,"rvi",$BG$35:$BG$38)/SQRT($BF10)</f>
        <v>0.26331142110163069</v>
      </c>
      <c r="BS10" s="17">
        <f>DAVERAGE(PlotSort,"ndvi",$BG$35:$BG$38)</f>
        <v>0.67283331946016767</v>
      </c>
      <c r="BT10" s="16">
        <f>DSTDEV(PlotSort,"ndvi",$BG$35:$BG$38)/SQRT($BF10)</f>
        <v>1.4470991535052422E-2</v>
      </c>
    </row>
    <row r="11" spans="1:72" ht="13.5" customHeight="1" x14ac:dyDescent="0.2">
      <c r="B11" s="12">
        <v>182</v>
      </c>
      <c r="C11" s="12">
        <v>9.0370000000000008</v>
      </c>
      <c r="D11" s="12">
        <v>182.37654000000001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32.700000000000003</v>
      </c>
      <c r="Q11" s="12">
        <v>1.03</v>
      </c>
      <c r="R11" s="12">
        <v>3.91</v>
      </c>
      <c r="S11" s="12">
        <v>46.79</v>
      </c>
      <c r="T11" s="12">
        <v>88.24</v>
      </c>
      <c r="U11" s="12">
        <v>5</v>
      </c>
      <c r="V11" s="12">
        <v>2</v>
      </c>
      <c r="W11" s="12">
        <v>3</v>
      </c>
      <c r="X11" s="12">
        <v>2</v>
      </c>
      <c r="Y11" s="12">
        <v>9</v>
      </c>
      <c r="Z11" s="12">
        <v>2</v>
      </c>
      <c r="AA11" s="12">
        <v>270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1.3772</v>
      </c>
      <c r="AK11" s="12">
        <v>6.4600000000000005E-2</v>
      </c>
      <c r="AL11" s="14">
        <v>0.08</v>
      </c>
      <c r="AM11" s="14">
        <v>3.8E-3</v>
      </c>
      <c r="AN11" s="14">
        <v>1.4372</v>
      </c>
      <c r="AO11" s="14">
        <v>0.10639999999999999</v>
      </c>
      <c r="AP11" s="14">
        <v>0.21940000000000001</v>
      </c>
      <c r="AQ11" s="14">
        <v>1.6199999999999999E-2</v>
      </c>
      <c r="AR11" s="14">
        <v>2.5564</v>
      </c>
      <c r="AS11" s="14">
        <v>6.7900000000000002E-2</v>
      </c>
      <c r="AT11" s="14">
        <v>7.9100000000000004E-2</v>
      </c>
      <c r="AU11" s="14">
        <v>2.0999999999999999E-3</v>
      </c>
      <c r="AV11" s="14">
        <v>18.389299999999999</v>
      </c>
      <c r="AW11" s="14">
        <v>1.0794999999999999</v>
      </c>
      <c r="AX11" s="14">
        <v>0.4128</v>
      </c>
      <c r="AY11" s="14">
        <v>2.4199999999999999E-2</v>
      </c>
      <c r="AZ11" s="14">
        <v>0.30591584941474215</v>
      </c>
      <c r="BA11" s="14">
        <v>5.2187104930467756</v>
      </c>
      <c r="BB11" s="14">
        <v>0.67838991664972559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7.3649999999999993E-2</v>
      </c>
      <c r="BH11" s="16">
        <f>DSTDEV(PlotSort,"PhxRed",$BG$31:$BG$32)/SQRT($BF11)</f>
        <v>2.2372229809893094E-3</v>
      </c>
      <c r="BI11" s="16">
        <f>DAVERAGE(PlotSort,"PhxRedEdge",$BG$31:$BG$32)</f>
        <v>0.22199374999999999</v>
      </c>
      <c r="BJ11" s="16">
        <f>DSTDEV(PlotSort,"PhxRedEdge",$BG$31:$BG$32)/SQRT($BF11)</f>
        <v>3.0955272672842015E-3</v>
      </c>
      <c r="BK11" s="16">
        <f>DAVERAGE(PlotSort,"TMRed",$BG$31:$BG$32)</f>
        <v>7.5925000000000006E-2</v>
      </c>
      <c r="BL11" s="16">
        <f>DSTDEV(PlotSort,"TMRed",$BG$31:$BG$32)/SQRT($BF11)</f>
        <v>2.2715541669379672E-3</v>
      </c>
      <c r="BM11" s="16">
        <f>DAVERAGE(PlotSort,"TMNIR",$BG$31:$BG$32)</f>
        <v>0.42452500000000004</v>
      </c>
      <c r="BN11" s="16">
        <f>DSTDEV(PlotSort,"TMNIR",$BG$31:$BG$32)/SQRT($BF11)</f>
        <v>8.4197708797013396E-3</v>
      </c>
      <c r="BO11" s="16">
        <f>DAVERAGE(PlotSort,"NRR",$BG$31:$BG$32)</f>
        <v>0.31244414587919606</v>
      </c>
      <c r="BP11" s="16">
        <f>DSTDEV(PlotSort,"NRR",$BG$31:$BG$32)/SQRT($BF11)</f>
        <v>5.5836707419680354E-3</v>
      </c>
      <c r="BQ11" s="16">
        <f>DAVERAGE(PlotSort,"rvi",$BG$31:$BG$32)</f>
        <v>5.6833190144156607</v>
      </c>
      <c r="BR11" s="16">
        <f>DSTDEV(PlotSort,"rvi",$BG$31:$BG$32)/SQRT($BF11)</f>
        <v>0.24309891401855357</v>
      </c>
      <c r="BS11" s="17">
        <f>DAVERAGE(PlotSort,"ndvi",$BG$31:$BG$32)</f>
        <v>0.69527208318769196</v>
      </c>
      <c r="BT11" s="16">
        <f>DSTDEV(PlotSort,"ndvi",$BG$31:$BG$32)/SQRT($BF11)</f>
        <v>1.0392701814136842E-2</v>
      </c>
    </row>
    <row r="12" spans="1:72" ht="13.5" customHeight="1" x14ac:dyDescent="0.2">
      <c r="B12" s="12">
        <v>182</v>
      </c>
      <c r="C12" s="12">
        <v>9.0269999999999992</v>
      </c>
      <c r="D12" s="12">
        <v>182.37611999999999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32.700000000000003</v>
      </c>
      <c r="Q12" s="12">
        <v>1.03</v>
      </c>
      <c r="R12" s="12">
        <v>3.91</v>
      </c>
      <c r="S12" s="12">
        <v>46.91</v>
      </c>
      <c r="T12" s="12">
        <v>88.17</v>
      </c>
      <c r="U12" s="12">
        <v>5</v>
      </c>
      <c r="V12" s="12">
        <v>2</v>
      </c>
      <c r="W12" s="12">
        <v>3</v>
      </c>
      <c r="X12" s="12">
        <v>2</v>
      </c>
      <c r="Y12" s="12">
        <v>9</v>
      </c>
      <c r="Z12" s="12">
        <v>2</v>
      </c>
      <c r="AA12" s="12">
        <v>270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0.94540000000000002</v>
      </c>
      <c r="AK12" s="12">
        <v>1.9400000000000001E-2</v>
      </c>
      <c r="AL12" s="14">
        <v>5.3900000000000003E-2</v>
      </c>
      <c r="AM12" s="14">
        <v>1.1000000000000001E-3</v>
      </c>
      <c r="AN12" s="14">
        <v>1.5297000000000001</v>
      </c>
      <c r="AO12" s="14">
        <v>2.58E-2</v>
      </c>
      <c r="AP12" s="14">
        <v>0.22869999999999999</v>
      </c>
      <c r="AQ12" s="14">
        <v>3.8999999999999998E-3</v>
      </c>
      <c r="AR12" s="14">
        <v>1.8895</v>
      </c>
      <c r="AS12" s="14">
        <v>1.9699999999999999E-2</v>
      </c>
      <c r="AT12" s="14">
        <v>5.7299999999999997E-2</v>
      </c>
      <c r="AU12" s="14">
        <v>5.9999999999999995E-4</v>
      </c>
      <c r="AV12" s="14">
        <v>22.270600000000002</v>
      </c>
      <c r="AW12" s="14">
        <v>1.3874</v>
      </c>
      <c r="AX12" s="14">
        <v>0.48930000000000001</v>
      </c>
      <c r="AY12" s="14">
        <v>3.0499999999999999E-2</v>
      </c>
      <c r="AZ12" s="14">
        <v>0.36295264623955442</v>
      </c>
      <c r="BA12" s="14">
        <v>8.5392670157068071</v>
      </c>
      <c r="BB12" s="14">
        <v>0.79034028540065859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7.8512499999999999E-2</v>
      </c>
      <c r="BH12" s="16">
        <f>DSTDEV(PlotSort,"PhxRed",$BH$31:$BH$32)/SQRT($BF12)</f>
        <v>8.2592668913973981E-3</v>
      </c>
      <c r="BI12" s="16">
        <f>DAVERAGE(PlotSort,"PhxRedEdge",$BH$31:$BH$32)</f>
        <v>0.20260000000000003</v>
      </c>
      <c r="BJ12" s="16">
        <f>DSTDEV(PlotSort,"PhxRedEdge",$BH$31:$BH$32)/SQRT($BF12)</f>
        <v>7.8878757174116344E-3</v>
      </c>
      <c r="BK12" s="16">
        <f>DAVERAGE(PlotSort,"TMRed",$BH$31:$BH$32)</f>
        <v>8.0699999999999994E-2</v>
      </c>
      <c r="BL12" s="16">
        <f>DSTDEV(PlotSort,"TMRed",$BH$31:$BH$32)/SQRT($BF12)</f>
        <v>8.4733503802608551E-3</v>
      </c>
      <c r="BM12" s="16">
        <f>DAVERAGE(PlotSort,"TMNIR",$BH$31:$BH$32)</f>
        <v>0.37745000000000001</v>
      </c>
      <c r="BN12" s="16">
        <f>DSTDEV(PlotSort,"TMNIR",$BH$31:$BH$32)/SQRT($BF12)</f>
        <v>1.4884555754203751E-2</v>
      </c>
      <c r="BO12" s="16">
        <f>DAVERAGE(PlotSort,"NRR",$BH$31:$BH$32)</f>
        <v>0.30079650563834115</v>
      </c>
      <c r="BP12" s="16">
        <f>DSTDEV(PlotSort,"NRR",$BH$31:$BH$32)/SQRT($BF12)</f>
        <v>1.006030679001909E-2</v>
      </c>
      <c r="BQ12" s="16">
        <f>DAVERAGE(PlotSort,"rvi",$BH$31:$BH$32)</f>
        <v>5.3081496466428773</v>
      </c>
      <c r="BR12" s="16">
        <f>DSTDEV(PlotSort,"rvi",$BH$31:$BH$32)/SQRT($BF12)</f>
        <v>0.50853631993831649</v>
      </c>
      <c r="BS12" s="17">
        <f>DAVERAGE(PlotSort,"ndvi",$BH$31:$BH$32)</f>
        <v>0.65039455573264315</v>
      </c>
      <c r="BT12" s="16">
        <f>DSTDEV(PlotSort,"ndvi",$BH$31:$BH$32)/SQRT($BF12)</f>
        <v>2.8259746780329276E-2</v>
      </c>
    </row>
    <row r="13" spans="1:72" ht="13.5" customHeight="1" x14ac:dyDescent="0.2">
      <c r="B13" s="12">
        <v>182</v>
      </c>
      <c r="C13" s="12">
        <v>9.0190000000000001</v>
      </c>
      <c r="D13" s="12">
        <v>182.37578999999999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32.700000000000003</v>
      </c>
      <c r="Q13" s="12">
        <v>1.03</v>
      </c>
      <c r="R13" s="12">
        <v>3.91</v>
      </c>
      <c r="S13" s="12">
        <v>47.01</v>
      </c>
      <c r="T13" s="12">
        <v>88.1</v>
      </c>
      <c r="U13" s="12">
        <v>5</v>
      </c>
      <c r="V13" s="12">
        <v>2</v>
      </c>
      <c r="W13" s="12">
        <v>3</v>
      </c>
      <c r="X13" s="12">
        <v>2</v>
      </c>
      <c r="Y13" s="12">
        <v>9</v>
      </c>
      <c r="Z13" s="12">
        <v>2</v>
      </c>
      <c r="AA13" s="12">
        <v>270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1.22</v>
      </c>
      <c r="AK13" s="12">
        <v>5.5500000000000001E-2</v>
      </c>
      <c r="AL13" s="14">
        <v>6.8400000000000002E-2</v>
      </c>
      <c r="AM13" s="14">
        <v>3.0999999999999999E-3</v>
      </c>
      <c r="AN13" s="14">
        <v>1.2266999999999999</v>
      </c>
      <c r="AO13" s="14">
        <v>9.7000000000000003E-2</v>
      </c>
      <c r="AP13" s="14">
        <v>0.18049999999999999</v>
      </c>
      <c r="AQ13" s="14">
        <v>1.43E-2</v>
      </c>
      <c r="AR13" s="14">
        <v>2.3037999999999998</v>
      </c>
      <c r="AS13" s="14">
        <v>0.1328</v>
      </c>
      <c r="AT13" s="14">
        <v>6.8900000000000003E-2</v>
      </c>
      <c r="AU13" s="14">
        <v>4.0000000000000001E-3</v>
      </c>
      <c r="AV13" s="14">
        <v>15.635400000000001</v>
      </c>
      <c r="AW13" s="14">
        <v>1.4789000000000001</v>
      </c>
      <c r="AX13" s="14">
        <v>0.3377</v>
      </c>
      <c r="AY13" s="14">
        <v>3.1899999999999998E-2</v>
      </c>
      <c r="AZ13" s="14">
        <v>0.30335777692010807</v>
      </c>
      <c r="BA13" s="14">
        <v>4.9013062409288821</v>
      </c>
      <c r="BB13" s="14">
        <v>0.66109198229217903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0.10466249999999999</v>
      </c>
      <c r="BH13" s="16">
        <f>DSTDEV(PlotSort,"PhxRed",$BJ$35:$BJ$36)/SQRT($BF13)</f>
        <v>1.1218812922624982E-2</v>
      </c>
      <c r="BI13" s="16">
        <f>DAVERAGE(PlotSort,"PhxRedEdge",$BJ$35:$BJ$36)</f>
        <v>0.23312499999999997</v>
      </c>
      <c r="BJ13" s="16">
        <f>DSTDEV(PlotSort,"PhxRedEdge",$BJ$35:$BJ$36)/SQRT($BF13)</f>
        <v>5.824570799638374E-3</v>
      </c>
      <c r="BK13" s="16">
        <f>DAVERAGE(PlotSort,"TMRed",$BJ$35:$BJ$36)</f>
        <v>0.10793749999999999</v>
      </c>
      <c r="BL13" s="16">
        <f>DSTDEV(PlotSort,"TMRed",$BJ$35:$BJ$36)/SQRT($BF13)</f>
        <v>1.1413806450022344E-2</v>
      </c>
      <c r="BM13" s="16">
        <f>DAVERAGE(PlotSort,"TMNIR",$BJ$35:$BJ$36)</f>
        <v>0.40616249999999998</v>
      </c>
      <c r="BN13" s="16">
        <f>DSTDEV(PlotSort,"TMNIR",$BJ$35:$BJ$36)/SQRT($BF13)</f>
        <v>8.9929920632679291E-3</v>
      </c>
      <c r="BO13" s="16">
        <f>DAVERAGE(PlotSort,"NRR",$BJ$35:$BJ$36)</f>
        <v>0.27066638267270826</v>
      </c>
      <c r="BP13" s="16">
        <f>DSTDEV(PlotSort,"NRR",$BJ$35:$BJ$36)/SQRT($BF13)</f>
        <v>1.1992273500027722E-2</v>
      </c>
      <c r="BQ13" s="16">
        <f>DAVERAGE(PlotSort,"rvi",$BJ$35:$BJ$36)</f>
        <v>4.0657487201376927</v>
      </c>
      <c r="BR13" s="16">
        <f>DSTDEV(PlotSort,"rvi",$BJ$35:$BJ$36)/SQRT($BF13)</f>
        <v>0.4319736328290909</v>
      </c>
      <c r="BS13" s="17">
        <f>DAVERAGE(PlotSort,"ndvi",$BJ$35:$BJ$36)</f>
        <v>0.58380726486897749</v>
      </c>
      <c r="BT13" s="16">
        <f>DSTDEV(PlotSort,"ndvi",$BJ$35:$BJ$36)/SQRT($BF13)</f>
        <v>3.6758292199398773E-2</v>
      </c>
    </row>
    <row r="14" spans="1:72" ht="13.5" customHeight="1" x14ac:dyDescent="0.2">
      <c r="B14" s="12">
        <v>182</v>
      </c>
      <c r="C14" s="12">
        <v>9.0109999999999992</v>
      </c>
      <c r="D14" s="12">
        <v>182.37546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32.700000000000003</v>
      </c>
      <c r="Q14" s="12">
        <v>1.03</v>
      </c>
      <c r="R14" s="12">
        <v>3.91</v>
      </c>
      <c r="S14" s="12">
        <v>47.12</v>
      </c>
      <c r="T14" s="12">
        <v>88.04</v>
      </c>
      <c r="U14" s="12">
        <v>5</v>
      </c>
      <c r="V14" s="12">
        <v>2</v>
      </c>
      <c r="W14" s="12">
        <v>3</v>
      </c>
      <c r="X14" s="12">
        <v>2</v>
      </c>
      <c r="Y14" s="12">
        <v>9</v>
      </c>
      <c r="Z14" s="12">
        <v>2</v>
      </c>
      <c r="AA14" s="12">
        <v>270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0.92020000000000002</v>
      </c>
      <c r="AK14" s="12">
        <v>7.7499999999999999E-2</v>
      </c>
      <c r="AL14" s="14">
        <v>5.0900000000000001E-2</v>
      </c>
      <c r="AM14" s="14">
        <v>4.3E-3</v>
      </c>
      <c r="AN14" s="14">
        <v>1.5463</v>
      </c>
      <c r="AO14" s="14">
        <v>6.8400000000000002E-2</v>
      </c>
      <c r="AP14" s="14">
        <v>0.224</v>
      </c>
      <c r="AQ14" s="14">
        <v>9.9000000000000008E-3</v>
      </c>
      <c r="AR14" s="14">
        <v>1.7888999999999999</v>
      </c>
      <c r="AS14" s="14">
        <v>0.12559999999999999</v>
      </c>
      <c r="AT14" s="14">
        <v>5.2699999999999997E-2</v>
      </c>
      <c r="AU14" s="14">
        <v>3.7000000000000002E-3</v>
      </c>
      <c r="AV14" s="14">
        <v>20.987200000000001</v>
      </c>
      <c r="AW14" s="14">
        <v>0.27039999999999997</v>
      </c>
      <c r="AX14" s="14">
        <v>0.44590000000000002</v>
      </c>
      <c r="AY14" s="14">
        <v>5.7000000000000002E-3</v>
      </c>
      <c r="AZ14" s="14">
        <v>0.33124346917450365</v>
      </c>
      <c r="BA14" s="14">
        <v>8.4611005692599637</v>
      </c>
      <c r="BB14" s="14">
        <v>0.78860810268752501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6.9456249999999997E-2</v>
      </c>
      <c r="BH14" s="16">
        <f>DSTDEV(PlotSort,"PhxRed",$BK$35:$BK$36)/SQRT($BF14)</f>
        <v>1.640771541074503E-3</v>
      </c>
      <c r="BI14" s="16">
        <f>DAVERAGE(PlotSort,"PhxRedEdge",$BK$35:$BK$36)</f>
        <v>0.19634375000000004</v>
      </c>
      <c r="BJ14" s="16">
        <f>DSTDEV(PlotSort,"PhxRedEdge",$BK$35:$BK$36)/SQRT($BF14)</f>
        <v>5.5275912098610089E-3</v>
      </c>
      <c r="BK14" s="16">
        <f>DAVERAGE(PlotSort,"TMRed",$BK$35:$BK$36)</f>
        <v>7.1112500000000009E-2</v>
      </c>
      <c r="BL14" s="16">
        <f>DSTDEV(PlotSort,"TMRed",$BK$35:$BK$36)/SQRT($BF14)</f>
        <v>1.7194742413501481E-3</v>
      </c>
      <c r="BM14" s="16">
        <f>DAVERAGE(PlotSort,"TMNIR",$BK$35:$BK$36)</f>
        <v>0.37121874999999993</v>
      </c>
      <c r="BN14" s="16">
        <f>DSTDEV(PlotSort,"TMNIR",$BK$35:$BK$36)/SQRT($BF14)</f>
        <v>1.1657424583357553E-2</v>
      </c>
      <c r="BO14" s="16">
        <f>DAVERAGE(PlotSort,"NRR",$BK$35:$BK$36)</f>
        <v>0.30717395943950465</v>
      </c>
      <c r="BP14" s="16">
        <f>DSTDEV(PlotSort,"NRR",$BK$35:$BK$36)/SQRT($BF14)</f>
        <v>3.2916351208865987E-3</v>
      </c>
      <c r="BQ14" s="16">
        <f>DAVERAGE(PlotSort,"rvi",$BK$35:$BK$36)</f>
        <v>5.2653741134018874</v>
      </c>
      <c r="BR14" s="16">
        <f>DSTDEV(PlotSort,"rvi",$BK$35:$BK$36)/SQRT($BF14)</f>
        <v>0.18608963139368093</v>
      </c>
      <c r="BS14" s="17">
        <f>DAVERAGE(PlotSort,"ndvi",$BK$35:$BK$36)</f>
        <v>0.67540636250400687</v>
      </c>
      <c r="BT14" s="16">
        <f>DSTDEV(PlotSort,"ndvi",$BK$35:$BK$36)/SQRT($BF14)</f>
        <v>9.7469707989069326E-3</v>
      </c>
    </row>
    <row r="15" spans="1:72" ht="13.5" customHeight="1" x14ac:dyDescent="0.2">
      <c r="B15" s="12">
        <v>182</v>
      </c>
      <c r="C15" s="12">
        <v>9.0030000000000001</v>
      </c>
      <c r="D15" s="12">
        <v>182.37512000000001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32.700000000000003</v>
      </c>
      <c r="Q15" s="12">
        <v>1.03</v>
      </c>
      <c r="R15" s="12">
        <v>3.91</v>
      </c>
      <c r="S15" s="12">
        <v>47.22</v>
      </c>
      <c r="T15" s="12">
        <v>87.98</v>
      </c>
      <c r="U15" s="12">
        <v>5</v>
      </c>
      <c r="V15" s="12">
        <v>2</v>
      </c>
      <c r="W15" s="12">
        <v>3</v>
      </c>
      <c r="X15" s="12">
        <v>2</v>
      </c>
      <c r="Y15" s="12">
        <v>9</v>
      </c>
      <c r="Z15" s="12">
        <v>2</v>
      </c>
      <c r="AA15" s="12">
        <v>270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0.98040000000000005</v>
      </c>
      <c r="AK15" s="12">
        <v>1.7299999999999999E-2</v>
      </c>
      <c r="AL15" s="14">
        <v>5.3400000000000003E-2</v>
      </c>
      <c r="AM15" s="14">
        <v>8.9999999999999998E-4</v>
      </c>
      <c r="AN15" s="14">
        <v>1.3061</v>
      </c>
      <c r="AO15" s="14">
        <v>8.9399999999999993E-2</v>
      </c>
      <c r="AP15" s="14">
        <v>0.1862</v>
      </c>
      <c r="AQ15" s="14">
        <v>1.2699999999999999E-2</v>
      </c>
      <c r="AR15" s="14">
        <v>1.8938999999999999</v>
      </c>
      <c r="AS15" s="14">
        <v>4.3799999999999999E-2</v>
      </c>
      <c r="AT15" s="14">
        <v>5.5E-2</v>
      </c>
      <c r="AU15" s="14">
        <v>1.2999999999999999E-3</v>
      </c>
      <c r="AV15" s="14">
        <v>17.619700000000002</v>
      </c>
      <c r="AW15" s="14">
        <v>1.7077</v>
      </c>
      <c r="AX15" s="14">
        <v>0.36830000000000002</v>
      </c>
      <c r="AY15" s="14">
        <v>3.5700000000000003E-2</v>
      </c>
      <c r="AZ15" s="14">
        <v>0.32840396753832285</v>
      </c>
      <c r="BA15" s="14">
        <v>6.6963636363636363</v>
      </c>
      <c r="BB15" s="14">
        <v>0.74013701866288684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6.0750000000000005E-2</v>
      </c>
      <c r="BH15" s="16">
        <f>DSTDEV(PlotSort,"PhxRed",$BL$35:$BL$36)/SQRT($BF15)</f>
        <v>3.7523326078587379E-3</v>
      </c>
      <c r="BI15" s="16">
        <f>DAVERAGE(PlotSort,"PhxRedEdge",$BL$35:$BL$36)</f>
        <v>0.22337500000000002</v>
      </c>
      <c r="BJ15" s="16">
        <f>DSTDEV(PlotSort,"PhxRedEdge",$BL$35:$BL$36)/SQRT($BF15)</f>
        <v>3.4087990134775781E-3</v>
      </c>
      <c r="BK15" s="16">
        <f>DAVERAGE(PlotSort,"TMRed",$BL$35:$BL$36)</f>
        <v>6.3087499999999991E-2</v>
      </c>
      <c r="BL15" s="16">
        <f>DSTDEV(PlotSort,"TMRed",$BL$35:$BL$36)/SQRT($BF15)</f>
        <v>3.6957715944808652E-3</v>
      </c>
      <c r="BM15" s="16">
        <f>DAVERAGE(PlotSort,"TMNIR",$BL$35:$BL$36)</f>
        <v>0.45534999999999998</v>
      </c>
      <c r="BN15" s="16">
        <f>DSTDEV(PlotSort,"TMNIR",$BL$35:$BL$36)/SQRT($BF15)</f>
        <v>9.0452236804056639E-3</v>
      </c>
      <c r="BO15" s="16">
        <f>DAVERAGE(PlotSort,"NRR",$BL$35:$BL$36)</f>
        <v>0.34146700148335712</v>
      </c>
      <c r="BP15" s="16">
        <f>DSTDEV(PlotSort,"NRR",$BL$35:$BL$36)/SQRT($BF15)</f>
        <v>5.1641973220831593E-3</v>
      </c>
      <c r="BQ15" s="16">
        <f>DAVERAGE(PlotSort,"rvi",$BL$35:$BL$36)</f>
        <v>7.3864403751756083</v>
      </c>
      <c r="BR15" s="16">
        <f>DSTDEV(PlotSort,"rvi",$BL$35:$BL$36)/SQRT($BF15)</f>
        <v>0.43774929671678314</v>
      </c>
      <c r="BS15" s="17">
        <f>DAVERAGE(PlotSort,"ndvi",$BL$35:$BL$36)</f>
        <v>0.7567132879636792</v>
      </c>
      <c r="BT15" s="16">
        <f>DSTDEV(PlotSort,"ndvi",$BL$35:$BL$36)/SQRT($BF15)</f>
        <v>1.3185905468139967E-2</v>
      </c>
    </row>
    <row r="16" spans="1:72" ht="13.5" customHeight="1" x14ac:dyDescent="0.2">
      <c r="B16" s="12">
        <v>182</v>
      </c>
      <c r="C16" s="12">
        <v>8.9949999999999992</v>
      </c>
      <c r="D16" s="12">
        <v>182.37478999999999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32.700000000000003</v>
      </c>
      <c r="Q16" s="12">
        <v>1.03</v>
      </c>
      <c r="R16" s="12">
        <v>3.91</v>
      </c>
      <c r="S16" s="12">
        <v>47.32</v>
      </c>
      <c r="T16" s="12">
        <v>87.92</v>
      </c>
      <c r="U16" s="12">
        <v>5</v>
      </c>
      <c r="V16" s="12">
        <v>2</v>
      </c>
      <c r="W16" s="12">
        <v>3</v>
      </c>
      <c r="X16" s="12">
        <v>2</v>
      </c>
      <c r="Y16" s="12">
        <v>9</v>
      </c>
      <c r="Z16" s="12">
        <v>2</v>
      </c>
      <c r="AA16" s="12">
        <v>270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0.97370000000000001</v>
      </c>
      <c r="AK16" s="12">
        <v>1.6199999999999999E-2</v>
      </c>
      <c r="AL16" s="14">
        <v>5.2200000000000003E-2</v>
      </c>
      <c r="AM16" s="14">
        <v>8.9999999999999998E-4</v>
      </c>
      <c r="AN16" s="14">
        <v>1.2336</v>
      </c>
      <c r="AO16" s="14">
        <v>6.4999999999999997E-3</v>
      </c>
      <c r="AP16" s="14">
        <v>0.17319999999999999</v>
      </c>
      <c r="AQ16" s="14">
        <v>8.9999999999999998E-4</v>
      </c>
      <c r="AR16" s="14">
        <v>1.8353999999999999</v>
      </c>
      <c r="AS16" s="14">
        <v>4.7800000000000002E-2</v>
      </c>
      <c r="AT16" s="14">
        <v>5.2499999999999998E-2</v>
      </c>
      <c r="AU16" s="14">
        <v>1.4E-3</v>
      </c>
      <c r="AV16" s="14">
        <v>16.875</v>
      </c>
      <c r="AW16" s="14">
        <v>4.7800000000000002E-2</v>
      </c>
      <c r="AX16" s="14">
        <v>0.34710000000000002</v>
      </c>
      <c r="AY16" s="14">
        <v>1E-3</v>
      </c>
      <c r="AZ16" s="14">
        <v>0.33423025177782056</v>
      </c>
      <c r="BA16" s="14">
        <v>6.6114285714285721</v>
      </c>
      <c r="BB16" s="14">
        <v>0.73723723723723733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7.7068750000000005E-2</v>
      </c>
      <c r="BH16" s="16">
        <f>DSTDEV(PlotSort,"PhxRed",$BI$31:$BI$32)/SQRT($BF16)</f>
        <v>6.0202070752729602E-3</v>
      </c>
      <c r="BI16" s="16">
        <f>DAVERAGE(PlotSort,"PhxRedEdge",$BI$31:$BI$32)</f>
        <v>0.21257500000000001</v>
      </c>
      <c r="BJ16" s="16">
        <f>DSTDEV(PlotSort,"PhxRedEdge",$BI$31:$BI$32)/SQRT($BF16)</f>
        <v>6.2504233189974038E-3</v>
      </c>
      <c r="BK16" s="16">
        <f>DAVERAGE(PlotSort,"TMRed",$BI$31:$BI$32)</f>
        <v>7.9075000000000006E-2</v>
      </c>
      <c r="BL16" s="16">
        <f>DSTDEV(PlotSort,"TMRed",$BI$31:$BI$32)/SQRT($BF16)</f>
        <v>6.284136774450404E-3</v>
      </c>
      <c r="BM16" s="16">
        <f>DAVERAGE(PlotSort,"TMNIR",$BI$31:$BI$32)</f>
        <v>0.39812499999999995</v>
      </c>
      <c r="BN16" s="16">
        <f>DSTDEV(PlotSort,"TMNIR",$BI$31:$BI$32)/SQRT($BF16)</f>
        <v>1.0799176280315797E-2</v>
      </c>
      <c r="BO16" s="16">
        <f>DAVERAGE(PlotSort,"NRR",$BI$31:$BI$32)</f>
        <v>0.30401878702921181</v>
      </c>
      <c r="BP16" s="16">
        <f>DSTDEV(PlotSort,"NRR",$BI$31:$BI$32)/SQRT($BF16)</f>
        <v>7.5949485915472867E-3</v>
      </c>
      <c r="BQ16" s="16">
        <f>DAVERAGE(PlotSort,"rvi",$BI$31:$BI$32)</f>
        <v>5.3904062793254344</v>
      </c>
      <c r="BR16" s="16">
        <f>DSTDEV(PlotSort,"rvi",$BI$31:$BI$32)/SQRT($BF16)</f>
        <v>0.35768801118419702</v>
      </c>
      <c r="BS16" s="17">
        <f>DAVERAGE(PlotSort,"ndvi",$BI$31:$BI$32)</f>
        <v>0.6703132241562767</v>
      </c>
      <c r="BT16" s="16">
        <f>DSTDEV(PlotSort,"ndvi",$BI$31:$BI$32)/SQRT($BF16)</f>
        <v>2.0927476506115678E-2</v>
      </c>
    </row>
    <row r="17" spans="2:72" ht="13.5" customHeight="1" x14ac:dyDescent="0.2">
      <c r="B17" s="12">
        <v>182</v>
      </c>
      <c r="C17" s="12">
        <v>8.9870000000000001</v>
      </c>
      <c r="D17" s="12">
        <v>182.37446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32.700000000000003</v>
      </c>
      <c r="Q17" s="12">
        <v>1.03</v>
      </c>
      <c r="R17" s="12">
        <v>3.91</v>
      </c>
      <c r="S17" s="12">
        <v>47.42</v>
      </c>
      <c r="T17" s="12">
        <v>87.86</v>
      </c>
      <c r="U17" s="12">
        <v>5</v>
      </c>
      <c r="V17" s="12">
        <v>2</v>
      </c>
      <c r="W17" s="12">
        <v>3</v>
      </c>
      <c r="X17" s="12">
        <v>2</v>
      </c>
      <c r="Y17" s="12">
        <v>9</v>
      </c>
      <c r="Z17" s="12">
        <v>2</v>
      </c>
      <c r="AA17" s="12">
        <v>270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1.2401</v>
      </c>
      <c r="AK17" s="12">
        <v>9.8900000000000002E-2</v>
      </c>
      <c r="AL17" s="14">
        <v>6.5600000000000006E-2</v>
      </c>
      <c r="AM17" s="14">
        <v>5.1999999999999998E-3</v>
      </c>
      <c r="AN17" s="14">
        <v>1.44</v>
      </c>
      <c r="AO17" s="14">
        <v>1.84E-2</v>
      </c>
      <c r="AP17" s="14">
        <v>0.19919999999999999</v>
      </c>
      <c r="AQ17" s="14">
        <v>2.5000000000000001E-3</v>
      </c>
      <c r="AR17" s="14">
        <v>2.3963999999999999</v>
      </c>
      <c r="AS17" s="14">
        <v>0.19670000000000001</v>
      </c>
      <c r="AT17" s="14">
        <v>6.7599999999999993E-2</v>
      </c>
      <c r="AU17" s="14">
        <v>5.4999999999999997E-3</v>
      </c>
      <c r="AV17" s="14">
        <v>18.308199999999999</v>
      </c>
      <c r="AW17" s="14">
        <v>0.69059999999999999</v>
      </c>
      <c r="AX17" s="14">
        <v>0.37059999999999998</v>
      </c>
      <c r="AY17" s="14">
        <v>1.4E-2</v>
      </c>
      <c r="AZ17" s="14">
        <v>0.30080730080730084</v>
      </c>
      <c r="BA17" s="14">
        <v>5.4822485207100593</v>
      </c>
      <c r="BB17" s="14">
        <v>0.69146508443633048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7.5093750000000001E-2</v>
      </c>
      <c r="BH17" s="16">
        <f>DSTDEV(PlotSort,"PhxRed",$BJ$31:$BJ$32)/SQRT($BF17)</f>
        <v>5.4871393199614109E-3</v>
      </c>
      <c r="BI17" s="16">
        <f>DAVERAGE(PlotSort,"PhxRedEdge",$BJ$31:$BJ$32)</f>
        <v>0.21201875000000001</v>
      </c>
      <c r="BJ17" s="16">
        <f>DSTDEV(PlotSort,"PhxRedEdge",$BJ$31:$BJ$32)/SQRT($BF17)</f>
        <v>6.0173095801473314E-3</v>
      </c>
      <c r="BK17" s="16">
        <f>DAVERAGE(PlotSort,"TMRed",$BJ$31:$BJ$32)</f>
        <v>7.7550000000000008E-2</v>
      </c>
      <c r="BL17" s="16">
        <f>DSTDEV(PlotSort,"TMRed",$BJ$31:$BJ$32)/SQRT($BF17)</f>
        <v>5.5244728255282342E-3</v>
      </c>
      <c r="BM17" s="16">
        <f>DAVERAGE(PlotSort,"TMNIR",$BJ$31:$BJ$32)</f>
        <v>0.40384999999999999</v>
      </c>
      <c r="BN17" s="16">
        <f>DSTDEV(PlotSort,"TMNIR",$BJ$31:$BJ$32)/SQRT($BF17)</f>
        <v>1.4102378050054744E-2</v>
      </c>
      <c r="BO17" s="16">
        <f>DAVERAGE(PlotSort,"NRR",$BJ$31:$BJ$32)</f>
        <v>0.30922186448832539</v>
      </c>
      <c r="BP17" s="16">
        <f>DSTDEV(PlotSort,"NRR",$BJ$31:$BJ$32)/SQRT($BF17)</f>
        <v>7.915744201371408E-3</v>
      </c>
      <c r="BQ17" s="16">
        <f>DAVERAGE(PlotSort,"rvi",$BJ$31:$BJ$32)</f>
        <v>5.6010623817331027</v>
      </c>
      <c r="BR17" s="16">
        <f>DSTDEV(PlotSort,"rvi",$BJ$31:$BJ$32)/SQRT($BF17)</f>
        <v>0.39291535242724324</v>
      </c>
      <c r="BS17" s="17">
        <f>DAVERAGE(PlotSort,"ndvi",$BJ$31:$BJ$32)</f>
        <v>0.67535341476405841</v>
      </c>
      <c r="BT17" s="16">
        <f>DSTDEV(PlotSort,"ndvi",$BJ$31:$BJ$32)/SQRT($BF17)</f>
        <v>2.0687166349710406E-2</v>
      </c>
    </row>
    <row r="18" spans="2:72" ht="13.5" customHeight="1" x14ac:dyDescent="0.2">
      <c r="B18" s="12">
        <v>182</v>
      </c>
      <c r="C18" s="12">
        <v>9.0649999999999995</v>
      </c>
      <c r="D18" s="12">
        <v>182.37771000000001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32.700000000000003</v>
      </c>
      <c r="Q18" s="12">
        <v>1.03</v>
      </c>
      <c r="R18" s="12">
        <v>3.91</v>
      </c>
      <c r="S18" s="12">
        <v>46.44</v>
      </c>
      <c r="T18" s="12">
        <v>88.46</v>
      </c>
      <c r="U18" s="12">
        <v>5</v>
      </c>
      <c r="V18" s="12">
        <v>2</v>
      </c>
      <c r="W18" s="12">
        <v>3</v>
      </c>
      <c r="X18" s="12">
        <v>2</v>
      </c>
      <c r="Y18" s="12">
        <v>9</v>
      </c>
      <c r="Z18" s="12">
        <v>2</v>
      </c>
      <c r="AA18" s="12">
        <v>270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0.91239999999999999</v>
      </c>
      <c r="AK18" s="12">
        <v>1.3599999999999999E-2</v>
      </c>
      <c r="AL18" s="14">
        <v>5.6099999999999997E-2</v>
      </c>
      <c r="AM18" s="14">
        <v>8.0000000000000004E-4</v>
      </c>
      <c r="AN18" s="14">
        <v>1.2645</v>
      </c>
      <c r="AO18" s="14">
        <v>3.3399999999999999E-2</v>
      </c>
      <c r="AP18" s="14">
        <v>0.20480000000000001</v>
      </c>
      <c r="AQ18" s="14">
        <v>5.4000000000000003E-3</v>
      </c>
      <c r="AR18" s="14">
        <v>1.7907</v>
      </c>
      <c r="AS18" s="14">
        <v>3.5299999999999998E-2</v>
      </c>
      <c r="AT18" s="14">
        <v>5.8599999999999999E-2</v>
      </c>
      <c r="AU18" s="14">
        <v>1.1999999999999999E-3</v>
      </c>
      <c r="AV18" s="14">
        <v>17.3306</v>
      </c>
      <c r="AW18" s="14">
        <v>0.73219999999999996</v>
      </c>
      <c r="AX18" s="14">
        <v>0.41420000000000001</v>
      </c>
      <c r="AY18" s="14">
        <v>1.7500000000000002E-2</v>
      </c>
      <c r="AZ18" s="14">
        <v>0.33828756058158321</v>
      </c>
      <c r="BA18" s="14">
        <v>7.0682593856655291</v>
      </c>
      <c r="BB18" s="14">
        <v>0.75211505922165822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7.2374999999999995E-2</v>
      </c>
      <c r="BH18" s="16">
        <f>DSTDEV(PlotSort,"PhxRed",$BH$35:$BH$36)/SQRT($BF18)</f>
        <v>6.0837111754805323E-3</v>
      </c>
      <c r="BI18" s="16">
        <f>DAVERAGE(PlotSort,"PhxRedEdge",$BH$35:$BH$36)</f>
        <v>0.21143124999999999</v>
      </c>
      <c r="BJ18" s="16">
        <f>DSTDEV(PlotSort,"PhxRedEdge",$BH$35:$BH$36)/SQRT($BF18)</f>
        <v>6.6314384987346533E-3</v>
      </c>
      <c r="BK18" s="16">
        <f>DAVERAGE(PlotSort,"TMRed",$BH$35:$BH$36)</f>
        <v>7.4418749999999978E-2</v>
      </c>
      <c r="BL18" s="16">
        <f>DSTDEV(PlotSort,"TMRed",$BH$35:$BH$36)/SQRT($BF18)</f>
        <v>6.2748918898389667E-3</v>
      </c>
      <c r="BM18" s="16">
        <f>DAVERAGE(PlotSort,"TMNIR",$BH$35:$BH$36)</f>
        <v>0.40236250000000001</v>
      </c>
      <c r="BN18" s="16">
        <f>DSTDEV(PlotSort,"TMNIR",$BH$35:$BH$36)/SQRT($BF18)</f>
        <v>1.3920113969241241E-2</v>
      </c>
      <c r="BO18" s="16">
        <f>DAVERAGE(PlotSort,"NRR",$BH$35:$BH$36)</f>
        <v>0.30998202742004249</v>
      </c>
      <c r="BP18" s="16">
        <f>DSTDEV(PlotSort,"NRR",$BH$35:$BH$36)/SQRT($BF18)</f>
        <v>8.6365866261657476E-3</v>
      </c>
      <c r="BQ18" s="16">
        <f>DAVERAGE(PlotSort,"rvi",$BH$35:$BH$36)</f>
        <v>5.8362493233577686</v>
      </c>
      <c r="BR18" s="16">
        <f>DSTDEV(PlotSort,"rvi",$BH$35:$BH$36)/SQRT($BF18)</f>
        <v>0.43176750114315066</v>
      </c>
      <c r="BS18" s="17">
        <f>DAVERAGE(PlotSort,"ndvi",$BH$35:$BH$36)</f>
        <v>0.68722730828517475</v>
      </c>
      <c r="BT18" s="16">
        <f>DSTDEV(PlotSort,"ndvi",$BH$35:$BH$36)/SQRT($BF18)</f>
        <v>2.2508706821328776E-2</v>
      </c>
    </row>
    <row r="19" spans="2:72" ht="13.5" customHeight="1" x14ac:dyDescent="0.2">
      <c r="B19" s="12">
        <v>182</v>
      </c>
      <c r="C19" s="12">
        <v>9.0719999999999992</v>
      </c>
      <c r="D19" s="12">
        <v>182.37799999999999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32.700000000000003</v>
      </c>
      <c r="Q19" s="12">
        <v>1.03</v>
      </c>
      <c r="R19" s="12">
        <v>3.91</v>
      </c>
      <c r="S19" s="12">
        <v>46.35</v>
      </c>
      <c r="T19" s="12">
        <v>88.52</v>
      </c>
      <c r="U19" s="12">
        <v>5</v>
      </c>
      <c r="V19" s="12">
        <v>2</v>
      </c>
      <c r="W19" s="12">
        <v>3</v>
      </c>
      <c r="X19" s="12">
        <v>2</v>
      </c>
      <c r="Y19" s="12">
        <v>9</v>
      </c>
      <c r="Z19" s="12">
        <v>2</v>
      </c>
      <c r="AA19" s="12">
        <v>270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1.1504000000000001</v>
      </c>
      <c r="AK19" s="12">
        <v>2.35E-2</v>
      </c>
      <c r="AL19" s="14">
        <v>7.1800000000000003E-2</v>
      </c>
      <c r="AM19" s="14">
        <v>1.5E-3</v>
      </c>
      <c r="AN19" s="14">
        <v>0.96389999999999998</v>
      </c>
      <c r="AO19" s="14">
        <v>5.1000000000000004E-3</v>
      </c>
      <c r="AP19" s="14">
        <v>0.15859999999999999</v>
      </c>
      <c r="AQ19" s="14">
        <v>8.0000000000000004E-4</v>
      </c>
      <c r="AR19" s="14">
        <v>2.2023999999999999</v>
      </c>
      <c r="AS19" s="14">
        <v>3.9300000000000002E-2</v>
      </c>
      <c r="AT19" s="14">
        <v>7.3099999999999998E-2</v>
      </c>
      <c r="AU19" s="14">
        <v>1.2999999999999999E-3</v>
      </c>
      <c r="AV19" s="14">
        <v>11.731199999999999</v>
      </c>
      <c r="AW19" s="14">
        <v>1.66E-2</v>
      </c>
      <c r="AX19" s="14">
        <v>0.28499999999999998</v>
      </c>
      <c r="AY19" s="14">
        <v>4.0000000000000002E-4</v>
      </c>
      <c r="AZ19" s="14">
        <v>0.28494138863841295</v>
      </c>
      <c r="BA19" s="14">
        <v>3.8987688098495208</v>
      </c>
      <c r="BB19" s="14">
        <v>0.59173415247137673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7.9787499999999997E-2</v>
      </c>
      <c r="BH19" s="16">
        <f>DSTDEV(PlotSort,"PhxRed",$BI$35:$BI$36)/SQRT($BF19)</f>
        <v>5.9300707907522753E-3</v>
      </c>
      <c r="BI19" s="16">
        <f>DAVERAGE(PlotSort,"PhxRedEdge",$BI$35:$BI$36)</f>
        <v>0.2131625</v>
      </c>
      <c r="BJ19" s="16">
        <f>DSTDEV(PlotSort,"PhxRedEdge",$BI$35:$BI$36)/SQRT($BF19)</f>
        <v>6.3452533112030628E-3</v>
      </c>
      <c r="BK19" s="16">
        <f>DAVERAGE(PlotSort,"TMRed",$BI$35:$BI$36)</f>
        <v>8.2206249999999995E-2</v>
      </c>
      <c r="BL19" s="16">
        <f>DSTDEV(PlotSort,"TMRed",$BI$35:$BI$36)/SQRT($BF19)</f>
        <v>6.026763011421089E-3</v>
      </c>
      <c r="BM19" s="16">
        <f>DAVERAGE(PlotSort,"TMNIR",$BI$35:$BI$36)</f>
        <v>0.39961250000000004</v>
      </c>
      <c r="BN19" s="16">
        <f>DSTDEV(PlotSort,"TMNIR",$BI$35:$BI$36)/SQRT($BF19)</f>
        <v>1.3125905921116378E-2</v>
      </c>
      <c r="BO19" s="16">
        <f>DAVERAGE(PlotSort,"NRR",$BI$35:$BI$36)</f>
        <v>0.30325862409749471</v>
      </c>
      <c r="BP19" s="16">
        <f>DSTDEV(PlotSort,"NRR",$BI$35:$BI$36)/SQRT($BF19)</f>
        <v>7.7982029218816931E-3</v>
      </c>
      <c r="BQ19" s="16">
        <f>DAVERAGE(PlotSort,"rvi",$BI$35:$BI$36)</f>
        <v>5.1552193377007685</v>
      </c>
      <c r="BR19" s="16">
        <f>DSTDEV(PlotSort,"rvi",$BI$35:$BI$36)/SQRT($BF19)</f>
        <v>0.34715237205254273</v>
      </c>
      <c r="BS19" s="17">
        <f>DAVERAGE(PlotSort,"ndvi",$BI$35:$BI$36)</f>
        <v>0.65843933063516047</v>
      </c>
      <c r="BT19" s="16">
        <f>DSTDEV(PlotSort,"ndvi",$BI$35:$BI$36)/SQRT($BF19)</f>
        <v>2.0963964719506741E-2</v>
      </c>
    </row>
    <row r="20" spans="2:72" ht="13.5" customHeight="1" x14ac:dyDescent="0.2">
      <c r="B20" s="12">
        <v>182</v>
      </c>
      <c r="C20" s="12">
        <v>9.0809999999999995</v>
      </c>
      <c r="D20" s="12">
        <v>182.37837999999999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32.700000000000003</v>
      </c>
      <c r="Q20" s="12">
        <v>1.03</v>
      </c>
      <c r="R20" s="12">
        <v>3.91</v>
      </c>
      <c r="S20" s="12">
        <v>46.24</v>
      </c>
      <c r="T20" s="12">
        <v>88.59</v>
      </c>
      <c r="U20" s="12">
        <v>5</v>
      </c>
      <c r="V20" s="12">
        <v>2</v>
      </c>
      <c r="W20" s="12">
        <v>3</v>
      </c>
      <c r="X20" s="12">
        <v>2</v>
      </c>
      <c r="Y20" s="12">
        <v>9</v>
      </c>
      <c r="Z20" s="12">
        <v>2</v>
      </c>
      <c r="AA20" s="12">
        <v>270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1.1228</v>
      </c>
      <c r="AK20" s="12">
        <v>8.4900000000000003E-2</v>
      </c>
      <c r="AL20" s="14">
        <v>7.1400000000000005E-2</v>
      </c>
      <c r="AM20" s="14">
        <v>5.4000000000000003E-3</v>
      </c>
      <c r="AN20" s="14">
        <v>1.4037999999999999</v>
      </c>
      <c r="AO20" s="14">
        <v>2.3999999999999998E-3</v>
      </c>
      <c r="AP20" s="14">
        <v>0.23569999999999999</v>
      </c>
      <c r="AQ20" s="14">
        <v>4.0000000000000002E-4</v>
      </c>
      <c r="AR20" s="14">
        <v>2.1724000000000001</v>
      </c>
      <c r="AS20" s="14">
        <v>0.1658</v>
      </c>
      <c r="AT20" s="14">
        <v>7.3499999999999996E-2</v>
      </c>
      <c r="AU20" s="14">
        <v>5.5999999999999999E-3</v>
      </c>
      <c r="AV20" s="14">
        <v>18.486999999999998</v>
      </c>
      <c r="AW20" s="14">
        <v>0.19139999999999999</v>
      </c>
      <c r="AX20" s="14">
        <v>0.4587</v>
      </c>
      <c r="AY20" s="14">
        <v>4.7000000000000002E-3</v>
      </c>
      <c r="AZ20" s="14">
        <v>0.32114055299539168</v>
      </c>
      <c r="BA20" s="14">
        <v>6.2408163265306129</v>
      </c>
      <c r="BB20" s="14">
        <v>0.72378804960541143</v>
      </c>
      <c r="BC20" s="15"/>
    </row>
    <row r="21" spans="2:72" ht="13.5" customHeight="1" x14ac:dyDescent="0.2">
      <c r="B21" s="12">
        <v>182</v>
      </c>
      <c r="C21" s="12">
        <v>9.0890000000000004</v>
      </c>
      <c r="D21" s="12">
        <v>182.37871000000001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32.700000000000003</v>
      </c>
      <c r="Q21" s="12">
        <v>1.03</v>
      </c>
      <c r="R21" s="12">
        <v>3.91</v>
      </c>
      <c r="S21" s="12">
        <v>46.14</v>
      </c>
      <c r="T21" s="12">
        <v>88.65</v>
      </c>
      <c r="U21" s="12">
        <v>5</v>
      </c>
      <c r="V21" s="12">
        <v>2</v>
      </c>
      <c r="W21" s="12">
        <v>3</v>
      </c>
      <c r="X21" s="12">
        <v>2</v>
      </c>
      <c r="Y21" s="12">
        <v>9</v>
      </c>
      <c r="Z21" s="12">
        <v>2</v>
      </c>
      <c r="AA21" s="12">
        <v>270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0.88370000000000004</v>
      </c>
      <c r="AK21" s="12">
        <v>9.1000000000000004E-3</v>
      </c>
      <c r="AL21" s="14">
        <v>5.7200000000000001E-2</v>
      </c>
      <c r="AM21" s="14">
        <v>5.9999999999999995E-4</v>
      </c>
      <c r="AN21" s="14">
        <v>1.3545</v>
      </c>
      <c r="AO21" s="14">
        <v>5.0299999999999997E-2</v>
      </c>
      <c r="AP21" s="14">
        <v>0.2316</v>
      </c>
      <c r="AQ21" s="14">
        <v>8.6E-3</v>
      </c>
      <c r="AR21" s="14">
        <v>1.7083999999999999</v>
      </c>
      <c r="AS21" s="14">
        <v>1.21E-2</v>
      </c>
      <c r="AT21" s="14">
        <v>5.8799999999999998E-2</v>
      </c>
      <c r="AU21" s="14">
        <v>4.0000000000000002E-4</v>
      </c>
      <c r="AV21" s="14">
        <v>19.348199999999999</v>
      </c>
      <c r="AW21" s="14">
        <v>0.62819999999999998</v>
      </c>
      <c r="AX21" s="14">
        <v>0.48949999999999999</v>
      </c>
      <c r="AY21" s="14">
        <v>1.5900000000000001E-2</v>
      </c>
      <c r="AZ21" s="14">
        <v>0.3576480377201498</v>
      </c>
      <c r="BA21" s="14">
        <v>8.3248299319727899</v>
      </c>
      <c r="BB21" s="14">
        <v>0.78551887652744845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0.24349999999999999</v>
      </c>
      <c r="BH21" s="21">
        <v>0</v>
      </c>
      <c r="BI21" s="20">
        <f>AVERAGE(AP50)</f>
        <v>0.26190000000000002</v>
      </c>
      <c r="BJ21" s="21">
        <v>0</v>
      </c>
      <c r="BK21" s="20">
        <f>AVERAGE(AT50)</f>
        <v>0.24329999999999999</v>
      </c>
      <c r="BL21" s="21">
        <v>0</v>
      </c>
      <c r="BM21" s="20">
        <f>AVERAGE(AX50)</f>
        <v>0.3</v>
      </c>
      <c r="BN21" s="21">
        <v>0</v>
      </c>
      <c r="BO21" s="20">
        <f>AVERAGE(AZ50)</f>
        <v>6.7805659369994595E-2</v>
      </c>
      <c r="BP21" s="21">
        <v>0</v>
      </c>
      <c r="BQ21" s="20">
        <f>AVERAGE(BA50)</f>
        <v>1.2330456226880395</v>
      </c>
      <c r="BR21" s="21">
        <v>0</v>
      </c>
      <c r="BS21" s="22">
        <f>AVERAGE(BB50)</f>
        <v>0.10436223081170624</v>
      </c>
      <c r="BT21" s="21">
        <v>0</v>
      </c>
    </row>
    <row r="22" spans="2:72" ht="13.5" customHeight="1" x14ac:dyDescent="0.2">
      <c r="B22" s="12">
        <v>182</v>
      </c>
      <c r="C22" s="12">
        <v>9.0980000000000008</v>
      </c>
      <c r="D22" s="12">
        <v>182.37907999999999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32.700000000000003</v>
      </c>
      <c r="Q22" s="12">
        <v>1.03</v>
      </c>
      <c r="R22" s="12">
        <v>3.91</v>
      </c>
      <c r="S22" s="12">
        <v>46.02</v>
      </c>
      <c r="T22" s="12">
        <v>88.73</v>
      </c>
      <c r="U22" s="12">
        <v>5</v>
      </c>
      <c r="V22" s="12">
        <v>2</v>
      </c>
      <c r="W22" s="12">
        <v>3</v>
      </c>
      <c r="X22" s="12">
        <v>2</v>
      </c>
      <c r="Y22" s="12">
        <v>9</v>
      </c>
      <c r="Z22" s="12">
        <v>2</v>
      </c>
      <c r="AA22" s="12">
        <v>270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1.2425999999999999</v>
      </c>
      <c r="AK22" s="12">
        <v>0.16719999999999999</v>
      </c>
      <c r="AL22" s="14">
        <v>8.2000000000000003E-2</v>
      </c>
      <c r="AM22" s="14">
        <v>1.0999999999999999E-2</v>
      </c>
      <c r="AN22" s="14">
        <v>1.3335999999999999</v>
      </c>
      <c r="AO22" s="14">
        <v>2.46E-2</v>
      </c>
      <c r="AP22" s="14">
        <v>0.2329</v>
      </c>
      <c r="AQ22" s="14">
        <v>4.3E-3</v>
      </c>
      <c r="AR22" s="14">
        <v>2.4093</v>
      </c>
      <c r="AS22" s="14">
        <v>0.29549999999999998</v>
      </c>
      <c r="AT22" s="14">
        <v>8.4500000000000006E-2</v>
      </c>
      <c r="AU22" s="14">
        <v>1.04E-2</v>
      </c>
      <c r="AV22" s="14">
        <v>16.596299999999999</v>
      </c>
      <c r="AW22" s="14">
        <v>0.25580000000000003</v>
      </c>
      <c r="AX22" s="14">
        <v>0.42930000000000001</v>
      </c>
      <c r="AY22" s="14">
        <v>6.6E-3</v>
      </c>
      <c r="AZ22" s="14">
        <v>0.29658713379643614</v>
      </c>
      <c r="BA22" s="14">
        <v>5.0804733727810651</v>
      </c>
      <c r="BB22" s="14">
        <v>0.67107824056052934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0.30180000000000001</v>
      </c>
      <c r="BH22" s="21">
        <v>0</v>
      </c>
      <c r="BI22" s="20">
        <f>AVERAGE(AP48)</f>
        <v>0.32979999999999998</v>
      </c>
      <c r="BJ22" s="21">
        <v>0</v>
      </c>
      <c r="BK22" s="20">
        <f>AVERAGE(AT48)</f>
        <v>0.29930000000000001</v>
      </c>
      <c r="BL22" s="21">
        <v>0</v>
      </c>
      <c r="BM22" s="20">
        <f>AVERAGE(AX48)</f>
        <v>0.37209999999999999</v>
      </c>
      <c r="BN22" s="21">
        <v>0</v>
      </c>
      <c r="BO22" s="20">
        <f>AVERAGE(AZ48)</f>
        <v>6.0264995013534703E-2</v>
      </c>
      <c r="BP22" s="21">
        <v>0</v>
      </c>
      <c r="BQ22" s="20">
        <f>AVERAGE(BA48)</f>
        <v>1.2432342131640493</v>
      </c>
      <c r="BR22" s="21">
        <v>0</v>
      </c>
      <c r="BS22" s="22">
        <f>AVERAGE(BB48)</f>
        <v>0.10843014596365799</v>
      </c>
      <c r="BT22" s="21">
        <v>0</v>
      </c>
    </row>
    <row r="23" spans="2:72" ht="13.5" customHeight="1" x14ac:dyDescent="0.2">
      <c r="B23" s="12">
        <v>182</v>
      </c>
      <c r="C23" s="12">
        <v>9.1059999999999999</v>
      </c>
      <c r="D23" s="12">
        <v>182.37942000000001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32.700000000000003</v>
      </c>
      <c r="Q23" s="12">
        <v>1.03</v>
      </c>
      <c r="R23" s="12">
        <v>3.91</v>
      </c>
      <c r="S23" s="12">
        <v>45.92</v>
      </c>
      <c r="T23" s="12">
        <v>88.79</v>
      </c>
      <c r="U23" s="12">
        <v>5</v>
      </c>
      <c r="V23" s="12">
        <v>2</v>
      </c>
      <c r="W23" s="12">
        <v>3</v>
      </c>
      <c r="X23" s="12">
        <v>2</v>
      </c>
      <c r="Y23" s="12">
        <v>9</v>
      </c>
      <c r="Z23" s="12">
        <v>2</v>
      </c>
      <c r="AA23" s="12">
        <v>270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2.2284999999999999</v>
      </c>
      <c r="AK23" s="12">
        <v>0.1598</v>
      </c>
      <c r="AL23" s="14">
        <v>0.1497</v>
      </c>
      <c r="AM23" s="14">
        <v>1.0699999999999999E-2</v>
      </c>
      <c r="AN23" s="14">
        <v>1.4133</v>
      </c>
      <c r="AO23" s="14">
        <v>3.4799999999999998E-2</v>
      </c>
      <c r="AP23" s="14">
        <v>0.2515</v>
      </c>
      <c r="AQ23" s="14">
        <v>6.1999999999999998E-3</v>
      </c>
      <c r="AR23" s="14">
        <v>4.3287000000000004</v>
      </c>
      <c r="AS23" s="14">
        <v>0.27939999999999998</v>
      </c>
      <c r="AT23" s="14">
        <v>0.1545</v>
      </c>
      <c r="AU23" s="14">
        <v>0.01</v>
      </c>
      <c r="AV23" s="14">
        <v>15.209</v>
      </c>
      <c r="AW23" s="14">
        <v>0.1331</v>
      </c>
      <c r="AX23" s="14">
        <v>0.40139999999999998</v>
      </c>
      <c r="AY23" s="14">
        <v>3.5000000000000001E-3</v>
      </c>
      <c r="AZ23" s="14">
        <v>0.22959105529177512</v>
      </c>
      <c r="BA23" s="14">
        <v>2.5980582524271845</v>
      </c>
      <c r="BB23" s="14">
        <v>0.44414463032919588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0.17069999999999999</v>
      </c>
      <c r="BH23" s="21">
        <v>0</v>
      </c>
      <c r="BI23" s="20">
        <f>AVERAGE(AP46)</f>
        <v>0.19320000000000001</v>
      </c>
      <c r="BJ23" s="21">
        <v>0</v>
      </c>
      <c r="BK23" s="20">
        <f>AVERAGE(AT46)</f>
        <v>0.16930000000000001</v>
      </c>
      <c r="BL23" s="21">
        <v>0</v>
      </c>
      <c r="BM23" s="20">
        <f>AVERAGE(AX46)</f>
        <v>0.21310000000000001</v>
      </c>
      <c r="BN23" s="21">
        <v>0</v>
      </c>
      <c r="BO23" s="20">
        <f>AVERAGE(AZ46)</f>
        <v>4.8978587250799906E-2</v>
      </c>
      <c r="BP23" s="21">
        <v>0</v>
      </c>
      <c r="BQ23" s="20">
        <f>AVERAGE(BA46)</f>
        <v>1.2587123449497932</v>
      </c>
      <c r="BR23" s="21">
        <v>0</v>
      </c>
      <c r="BS23" s="22">
        <f>AVERAGE(BB46)</f>
        <v>0.11453974895397491</v>
      </c>
      <c r="BT23" s="21">
        <v>0</v>
      </c>
    </row>
    <row r="24" spans="2:72" ht="13.5" customHeight="1" x14ac:dyDescent="0.2">
      <c r="B24" s="12">
        <v>182</v>
      </c>
      <c r="C24" s="12">
        <v>9.1150000000000002</v>
      </c>
      <c r="D24" s="12">
        <v>182.37979000000001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32.700000000000003</v>
      </c>
      <c r="Q24" s="12">
        <v>1.03</v>
      </c>
      <c r="R24" s="12">
        <v>3.91</v>
      </c>
      <c r="S24" s="12">
        <v>45.81</v>
      </c>
      <c r="T24" s="12">
        <v>88.86</v>
      </c>
      <c r="U24" s="12">
        <v>5</v>
      </c>
      <c r="V24" s="12">
        <v>2</v>
      </c>
      <c r="W24" s="12">
        <v>3</v>
      </c>
      <c r="X24" s="12">
        <v>2</v>
      </c>
      <c r="Y24" s="12">
        <v>9</v>
      </c>
      <c r="Z24" s="12">
        <v>2</v>
      </c>
      <c r="AA24" s="12">
        <v>270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1.0631999999999999</v>
      </c>
      <c r="AK24" s="12">
        <v>0.13850000000000001</v>
      </c>
      <c r="AL24" s="14">
        <v>7.2900000000000006E-2</v>
      </c>
      <c r="AM24" s="14">
        <v>9.4999999999999998E-3</v>
      </c>
      <c r="AN24" s="14">
        <v>1.2458</v>
      </c>
      <c r="AO24" s="14">
        <v>4.5999999999999999E-3</v>
      </c>
      <c r="AP24" s="14">
        <v>0.2266</v>
      </c>
      <c r="AQ24" s="14">
        <v>8.0000000000000004E-4</v>
      </c>
      <c r="AR24" s="14">
        <v>2.0710000000000002</v>
      </c>
      <c r="AS24" s="14">
        <v>0.21809999999999999</v>
      </c>
      <c r="AT24" s="14">
        <v>7.5399999999999995E-2</v>
      </c>
      <c r="AU24" s="14">
        <v>7.9000000000000008E-3</v>
      </c>
      <c r="AV24" s="14">
        <v>15.882899999999999</v>
      </c>
      <c r="AW24" s="14">
        <v>5.4100000000000002E-2</v>
      </c>
      <c r="AX24" s="14">
        <v>0.42899999999999999</v>
      </c>
      <c r="AY24" s="14">
        <v>1.5E-3</v>
      </c>
      <c r="AZ24" s="14">
        <v>0.3087248322147651</v>
      </c>
      <c r="BA24" s="14">
        <v>5.6896551724137936</v>
      </c>
      <c r="BB24" s="14">
        <v>0.70103092783505161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0.72599999999999998</v>
      </c>
      <c r="BH24" s="26">
        <v>0</v>
      </c>
      <c r="BI24" s="25">
        <f>AVERAGE(AP51)</f>
        <v>0.71499999999999997</v>
      </c>
      <c r="BJ24" s="26">
        <v>0</v>
      </c>
      <c r="BK24" s="25">
        <f>AVERAGE(AT51)</f>
        <v>0.72650000000000003</v>
      </c>
      <c r="BL24" s="26">
        <v>0</v>
      </c>
      <c r="BM24" s="25">
        <f>AVERAGE(AX51)</f>
        <v>0.69279999999999997</v>
      </c>
      <c r="BN24" s="26">
        <v>0</v>
      </c>
      <c r="BO24" s="25">
        <f>AVERAGE(AZ51)</f>
        <v>-1.5769285409859352E-2</v>
      </c>
      <c r="BP24" s="26">
        <v>0</v>
      </c>
      <c r="BQ24" s="25">
        <f>AVERAGE(BA51)</f>
        <v>23.840330350997935</v>
      </c>
      <c r="BR24" s="26">
        <v>0</v>
      </c>
      <c r="BS24" s="25">
        <f>AVERAGE(BB51)</f>
        <v>-2.374409920383292E-2</v>
      </c>
      <c r="BT24" s="26">
        <v>0</v>
      </c>
    </row>
    <row r="25" spans="2:72" ht="13.5" customHeight="1" x14ac:dyDescent="0.2">
      <c r="B25" s="12">
        <v>182</v>
      </c>
      <c r="C25" s="12">
        <v>9.1219999999999999</v>
      </c>
      <c r="D25" s="12">
        <v>182.38007999999999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32.700000000000003</v>
      </c>
      <c r="Q25" s="12">
        <v>1.03</v>
      </c>
      <c r="R25" s="12">
        <v>3.91</v>
      </c>
      <c r="S25" s="12">
        <v>45.72</v>
      </c>
      <c r="T25" s="12">
        <v>88.92</v>
      </c>
      <c r="U25" s="12">
        <v>5</v>
      </c>
      <c r="V25" s="12">
        <v>2</v>
      </c>
      <c r="W25" s="12">
        <v>3</v>
      </c>
      <c r="X25" s="12">
        <v>2</v>
      </c>
      <c r="Y25" s="12">
        <v>9</v>
      </c>
      <c r="Z25" s="12">
        <v>2</v>
      </c>
      <c r="AA25" s="12">
        <v>270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1.3943000000000001</v>
      </c>
      <c r="AK25" s="12">
        <v>0.1179</v>
      </c>
      <c r="AL25" s="14">
        <v>9.7199999999999995E-2</v>
      </c>
      <c r="AM25" s="14">
        <v>8.2000000000000007E-3</v>
      </c>
      <c r="AN25" s="14">
        <v>1.2613000000000001</v>
      </c>
      <c r="AO25" s="14">
        <v>2.5100000000000001E-2</v>
      </c>
      <c r="AP25" s="14">
        <v>0.2334</v>
      </c>
      <c r="AQ25" s="14">
        <v>4.5999999999999999E-3</v>
      </c>
      <c r="AR25" s="14">
        <v>2.7271000000000001</v>
      </c>
      <c r="AS25" s="14">
        <v>0.15909999999999999</v>
      </c>
      <c r="AT25" s="14">
        <v>0.1009</v>
      </c>
      <c r="AU25" s="14">
        <v>5.8999999999999999E-3</v>
      </c>
      <c r="AV25" s="14">
        <v>14.291700000000001</v>
      </c>
      <c r="AW25" s="14">
        <v>0.12690000000000001</v>
      </c>
      <c r="AX25" s="14">
        <v>0.39319999999999999</v>
      </c>
      <c r="AY25" s="14">
        <v>3.5000000000000001E-3</v>
      </c>
      <c r="AZ25" s="14">
        <v>0.25502713054580273</v>
      </c>
      <c r="BA25" s="14">
        <v>3.8969276511397419</v>
      </c>
      <c r="BB25" s="14">
        <v>0.59158065168994134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1.0025000000000002</v>
      </c>
      <c r="BH25" s="16">
        <f>STDEV(AL52:AL54)/SQRT(BF25)</f>
        <v>3.8974350539810352E-3</v>
      </c>
      <c r="BI25" s="27">
        <f>AVERAGE(AP52:AP54)</f>
        <v>1.0022666666666666</v>
      </c>
      <c r="BJ25" s="16">
        <f>STDEV(AP52:AP54)/SQRT(BF25)</f>
        <v>3.9261233353582482E-3</v>
      </c>
      <c r="BK25" s="27">
        <f>AVERAGE(AT52:AT54)</f>
        <v>1.0025000000000002</v>
      </c>
      <c r="BL25" s="16">
        <f>STDEV(AT52:AT54)/SQRT(BF25)</f>
        <v>3.8974350539810352E-3</v>
      </c>
      <c r="BM25" s="27">
        <f>AVERAGE(AX52:AX54)</f>
        <v>1.0022666666666666</v>
      </c>
      <c r="BN25" s="16">
        <f>STDEV(AX52:AX54)/SQRT(BF25)</f>
        <v>3.9261233353582482E-3</v>
      </c>
      <c r="BO25" s="27">
        <f>AVERAGE(AZ52:AZ54)</f>
        <v>0.74137938306232221</v>
      </c>
      <c r="BP25" s="16">
        <f>STDEV(AZ52:AZ54)/SQRT(BF25)</f>
        <v>2.0951754949209817E-3</v>
      </c>
      <c r="BQ25" s="27">
        <f>AVERAGE(BA52:BA54)</f>
        <v>1.355860509009106</v>
      </c>
      <c r="BR25" s="16">
        <f>STDEV(BA52:BA54)/SQRT(BF25)</f>
        <v>2.4879270988785139E-2</v>
      </c>
      <c r="BS25" s="27">
        <f>AVERAGE(BB52:BB54)</f>
        <v>0.15086577876017995</v>
      </c>
      <c r="BT25" s="16">
        <f>STDEV(BB52:BB54)/SQRT(BF25)</f>
        <v>8.8784987373535084E-3</v>
      </c>
    </row>
    <row r="26" spans="2:72" ht="13.5" customHeight="1" x14ac:dyDescent="0.2">
      <c r="B26" s="12">
        <v>182</v>
      </c>
      <c r="C26" s="12">
        <v>9.2959999999999994</v>
      </c>
      <c r="D26" s="12">
        <v>182.38732999999999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32.700000000000003</v>
      </c>
      <c r="Q26" s="12">
        <v>1.03</v>
      </c>
      <c r="R26" s="12">
        <v>3.91</v>
      </c>
      <c r="S26" s="12">
        <v>43.53</v>
      </c>
      <c r="T26" s="12">
        <v>90.33</v>
      </c>
      <c r="U26" s="12">
        <v>5</v>
      </c>
      <c r="V26" s="12">
        <v>2</v>
      </c>
      <c r="W26" s="12">
        <v>3</v>
      </c>
      <c r="X26" s="12">
        <v>2</v>
      </c>
      <c r="Y26" s="12">
        <v>9</v>
      </c>
      <c r="Z26" s="12">
        <v>2</v>
      </c>
      <c r="AA26" s="12">
        <v>270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0.92059999999999997</v>
      </c>
      <c r="AK26" s="12">
        <v>3.78E-2</v>
      </c>
      <c r="AL26" s="14">
        <v>6.8900000000000003E-2</v>
      </c>
      <c r="AM26" s="14">
        <v>2.8E-3</v>
      </c>
      <c r="AN26" s="14">
        <v>0.83779999999999999</v>
      </c>
      <c r="AO26" s="14">
        <v>8.5000000000000006E-3</v>
      </c>
      <c r="AP26" s="14">
        <v>0.1666</v>
      </c>
      <c r="AQ26" s="14">
        <v>1.6999999999999999E-3</v>
      </c>
      <c r="AR26" s="14">
        <v>1.742</v>
      </c>
      <c r="AS26" s="14">
        <v>6.3500000000000001E-2</v>
      </c>
      <c r="AT26" s="14">
        <v>6.9199999999999998E-2</v>
      </c>
      <c r="AU26" s="14">
        <v>2.5000000000000001E-3</v>
      </c>
      <c r="AV26" s="14">
        <v>10.6038</v>
      </c>
      <c r="AW26" s="14">
        <v>2.5000000000000001E-2</v>
      </c>
      <c r="AX26" s="14">
        <v>0.31619999999999998</v>
      </c>
      <c r="AY26" s="14">
        <v>6.9999999999999999E-4</v>
      </c>
      <c r="AZ26" s="14">
        <v>0.30985915492957744</v>
      </c>
      <c r="BA26" s="14">
        <v>4.5693641618497107</v>
      </c>
      <c r="BB26" s="14">
        <v>0.64089257913855735</v>
      </c>
      <c r="BC26" s="15"/>
    </row>
    <row r="27" spans="2:72" ht="13.5" customHeight="1" x14ac:dyDescent="0.2">
      <c r="B27" s="12">
        <v>182</v>
      </c>
      <c r="C27" s="12">
        <v>9.2840000000000007</v>
      </c>
      <c r="D27" s="12">
        <v>182.38683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32.700000000000003</v>
      </c>
      <c r="Q27" s="12">
        <v>1.03</v>
      </c>
      <c r="R27" s="12">
        <v>3.91</v>
      </c>
      <c r="S27" s="12">
        <v>43.69</v>
      </c>
      <c r="T27" s="12">
        <v>90.23</v>
      </c>
      <c r="U27" s="12">
        <v>5</v>
      </c>
      <c r="V27" s="12">
        <v>2</v>
      </c>
      <c r="W27" s="12">
        <v>3</v>
      </c>
      <c r="X27" s="12">
        <v>2</v>
      </c>
      <c r="Y27" s="12">
        <v>9</v>
      </c>
      <c r="Z27" s="12">
        <v>2</v>
      </c>
      <c r="AA27" s="12">
        <v>270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0.90980000000000005</v>
      </c>
      <c r="AK27" s="12">
        <v>6.8000000000000005E-2</v>
      </c>
      <c r="AL27" s="14">
        <v>6.8199999999999997E-2</v>
      </c>
      <c r="AM27" s="14">
        <v>5.1000000000000004E-3</v>
      </c>
      <c r="AN27" s="14">
        <v>1.0165999999999999</v>
      </c>
      <c r="AO27" s="14">
        <v>2.5700000000000001E-2</v>
      </c>
      <c r="AP27" s="14">
        <v>0.2026</v>
      </c>
      <c r="AQ27" s="14">
        <v>5.1000000000000004E-3</v>
      </c>
      <c r="AR27" s="14">
        <v>1.7312000000000001</v>
      </c>
      <c r="AS27" s="14">
        <v>8.9399999999999993E-2</v>
      </c>
      <c r="AT27" s="14">
        <v>6.8900000000000003E-2</v>
      </c>
      <c r="AU27" s="14">
        <v>3.5999999999999999E-3</v>
      </c>
      <c r="AV27" s="14">
        <v>13.049899999999999</v>
      </c>
      <c r="AW27" s="14">
        <v>0.94020000000000004</v>
      </c>
      <c r="AX27" s="14">
        <v>0.38990000000000002</v>
      </c>
      <c r="AY27" s="14">
        <v>2.81E-2</v>
      </c>
      <c r="AZ27" s="14">
        <v>0.31611814345991562</v>
      </c>
      <c r="BA27" s="14">
        <v>5.6589259796806965</v>
      </c>
      <c r="BB27" s="14">
        <v>0.69965126416739321</v>
      </c>
      <c r="BC27" s="15"/>
      <c r="BD27" s="28"/>
    </row>
    <row r="28" spans="2:72" ht="13.5" customHeight="1" x14ac:dyDescent="0.2">
      <c r="B28" s="12">
        <v>182</v>
      </c>
      <c r="C28" s="12">
        <v>9.2759999999999998</v>
      </c>
      <c r="D28" s="12">
        <v>182.38650000000001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32.700000000000003</v>
      </c>
      <c r="Q28" s="12">
        <v>1.03</v>
      </c>
      <c r="R28" s="12">
        <v>3.91</v>
      </c>
      <c r="S28" s="12">
        <v>43.79</v>
      </c>
      <c r="T28" s="12">
        <v>90.16</v>
      </c>
      <c r="U28" s="12">
        <v>5</v>
      </c>
      <c r="V28" s="12">
        <v>2</v>
      </c>
      <c r="W28" s="12">
        <v>3</v>
      </c>
      <c r="X28" s="12">
        <v>2</v>
      </c>
      <c r="Y28" s="12">
        <v>9</v>
      </c>
      <c r="Z28" s="12">
        <v>2</v>
      </c>
      <c r="AA28" s="12">
        <v>270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1.4256</v>
      </c>
      <c r="AK28" s="12">
        <v>0.16389999999999999</v>
      </c>
      <c r="AL28" s="14">
        <v>0.1069</v>
      </c>
      <c r="AM28" s="14">
        <v>1.23E-2</v>
      </c>
      <c r="AN28" s="14">
        <v>1.1749000000000001</v>
      </c>
      <c r="AO28" s="14">
        <v>6.8900000000000003E-2</v>
      </c>
      <c r="AP28" s="14">
        <v>0.23449999999999999</v>
      </c>
      <c r="AQ28" s="14">
        <v>1.38E-2</v>
      </c>
      <c r="AR28" s="14">
        <v>2.7946</v>
      </c>
      <c r="AS28" s="14">
        <v>0.21410000000000001</v>
      </c>
      <c r="AT28" s="14">
        <v>0.1113</v>
      </c>
      <c r="AU28" s="14">
        <v>8.5000000000000006E-3</v>
      </c>
      <c r="AV28" s="14">
        <v>13.509600000000001</v>
      </c>
      <c r="AW28" s="14">
        <v>0.61360000000000003</v>
      </c>
      <c r="AX28" s="14">
        <v>0.4042</v>
      </c>
      <c r="AY28" s="14">
        <v>1.84E-2</v>
      </c>
      <c r="AZ28" s="14">
        <v>0.26569594488805387</v>
      </c>
      <c r="BA28" s="14">
        <v>3.6316262353998203</v>
      </c>
      <c r="BB28" s="14">
        <v>0.56818622696411258</v>
      </c>
      <c r="BC28" s="15"/>
      <c r="BD28" s="28"/>
    </row>
    <row r="29" spans="2:72" ht="13.5" customHeight="1" x14ac:dyDescent="0.2">
      <c r="B29" s="12">
        <v>182</v>
      </c>
      <c r="C29" s="12">
        <v>9.266</v>
      </c>
      <c r="D29" s="12">
        <v>182.38607999999999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32.700000000000003</v>
      </c>
      <c r="Q29" s="12">
        <v>1.03</v>
      </c>
      <c r="R29" s="12">
        <v>3.91</v>
      </c>
      <c r="S29" s="12">
        <v>43.91</v>
      </c>
      <c r="T29" s="12">
        <v>90.08</v>
      </c>
      <c r="U29" s="12">
        <v>5</v>
      </c>
      <c r="V29" s="12">
        <v>2</v>
      </c>
      <c r="W29" s="12">
        <v>3</v>
      </c>
      <c r="X29" s="12">
        <v>2</v>
      </c>
      <c r="Y29" s="12">
        <v>9</v>
      </c>
      <c r="Z29" s="12">
        <v>2</v>
      </c>
      <c r="AA29" s="12">
        <v>270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0.9294</v>
      </c>
      <c r="AK29" s="12">
        <v>0.06</v>
      </c>
      <c r="AL29" s="14">
        <v>6.9800000000000001E-2</v>
      </c>
      <c r="AM29" s="14">
        <v>4.4999999999999997E-3</v>
      </c>
      <c r="AN29" s="14">
        <v>1.1532</v>
      </c>
      <c r="AO29" s="14">
        <v>4.5400000000000003E-2</v>
      </c>
      <c r="AP29" s="14">
        <v>0.2306</v>
      </c>
      <c r="AQ29" s="14">
        <v>9.1000000000000004E-3</v>
      </c>
      <c r="AR29" s="14">
        <v>1.784</v>
      </c>
      <c r="AS29" s="14">
        <v>0.13320000000000001</v>
      </c>
      <c r="AT29" s="14">
        <v>7.1099999999999997E-2</v>
      </c>
      <c r="AU29" s="14">
        <v>5.3E-3</v>
      </c>
      <c r="AV29" s="14">
        <v>14.4747</v>
      </c>
      <c r="AW29" s="14">
        <v>1.1045</v>
      </c>
      <c r="AX29" s="14">
        <v>0.43369999999999997</v>
      </c>
      <c r="AY29" s="14">
        <v>3.3099999999999997E-2</v>
      </c>
      <c r="AZ29" s="14">
        <v>0.30573536052988104</v>
      </c>
      <c r="BA29" s="14">
        <v>6.09985935302391</v>
      </c>
      <c r="BB29" s="14">
        <v>0.71830427892234561</v>
      </c>
      <c r="BC29" s="15"/>
      <c r="BD29" s="28"/>
    </row>
    <row r="30" spans="2:72" ht="13.5" customHeight="1" x14ac:dyDescent="0.2">
      <c r="B30" s="12">
        <v>182</v>
      </c>
      <c r="C30" s="12">
        <v>9.2569999999999997</v>
      </c>
      <c r="D30" s="12">
        <v>182.38570999999999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32.700000000000003</v>
      </c>
      <c r="Q30" s="12">
        <v>1.03</v>
      </c>
      <c r="R30" s="12">
        <v>3.91</v>
      </c>
      <c r="S30" s="12">
        <v>44.02</v>
      </c>
      <c r="T30" s="12">
        <v>90.01</v>
      </c>
      <c r="U30" s="12">
        <v>5</v>
      </c>
      <c r="V30" s="12">
        <v>2</v>
      </c>
      <c r="W30" s="12">
        <v>3</v>
      </c>
      <c r="X30" s="12">
        <v>2</v>
      </c>
      <c r="Y30" s="12">
        <v>9</v>
      </c>
      <c r="Z30" s="12">
        <v>2</v>
      </c>
      <c r="AA30" s="12">
        <v>270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0.65080000000000005</v>
      </c>
      <c r="AK30" s="12">
        <v>6.3100000000000003E-2</v>
      </c>
      <c r="AL30" s="14">
        <v>4.9000000000000002E-2</v>
      </c>
      <c r="AM30" s="14">
        <v>4.7000000000000002E-3</v>
      </c>
      <c r="AN30" s="14">
        <v>1.0650999999999999</v>
      </c>
      <c r="AO30" s="14">
        <v>2.3300000000000001E-2</v>
      </c>
      <c r="AP30" s="14">
        <v>0.21329999999999999</v>
      </c>
      <c r="AQ30" s="14">
        <v>4.7000000000000002E-3</v>
      </c>
      <c r="AR30" s="14">
        <v>1.2967</v>
      </c>
      <c r="AS30" s="14">
        <v>0.1341</v>
      </c>
      <c r="AT30" s="14">
        <v>5.1799999999999999E-2</v>
      </c>
      <c r="AU30" s="14">
        <v>5.4000000000000003E-3</v>
      </c>
      <c r="AV30" s="14">
        <v>14.892799999999999</v>
      </c>
      <c r="AW30" s="14">
        <v>4.99E-2</v>
      </c>
      <c r="AX30" s="14">
        <v>0.44690000000000002</v>
      </c>
      <c r="AY30" s="14">
        <v>1.5E-3</v>
      </c>
      <c r="AZ30" s="14">
        <v>0.35383217206907003</v>
      </c>
      <c r="BA30" s="14">
        <v>8.6274131274131278</v>
      </c>
      <c r="BB30" s="14">
        <v>0.79225987567675948</v>
      </c>
      <c r="BC30" s="15"/>
      <c r="BD30" s="28"/>
      <c r="BF30" s="29" t="s">
        <v>175</v>
      </c>
    </row>
    <row r="31" spans="2:72" ht="13.5" customHeight="1" x14ac:dyDescent="0.2">
      <c r="B31" s="12">
        <v>182</v>
      </c>
      <c r="C31" s="12">
        <v>9.2469999999999999</v>
      </c>
      <c r="D31" s="12">
        <v>182.38529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32.700000000000003</v>
      </c>
      <c r="Q31" s="12">
        <v>1.03</v>
      </c>
      <c r="R31" s="12">
        <v>3.91</v>
      </c>
      <c r="S31" s="12">
        <v>44.15</v>
      </c>
      <c r="T31" s="12">
        <v>89.92</v>
      </c>
      <c r="U31" s="12">
        <v>5</v>
      </c>
      <c r="V31" s="12">
        <v>2</v>
      </c>
      <c r="W31" s="12">
        <v>3</v>
      </c>
      <c r="X31" s="12">
        <v>2</v>
      </c>
      <c r="Y31" s="12">
        <v>9</v>
      </c>
      <c r="Z31" s="12">
        <v>2</v>
      </c>
      <c r="AA31" s="12">
        <v>270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0.99490000000000001</v>
      </c>
      <c r="AK31" s="12">
        <v>1.9699999999999999E-2</v>
      </c>
      <c r="AL31" s="14">
        <v>7.4999999999999997E-2</v>
      </c>
      <c r="AM31" s="14">
        <v>1.5E-3</v>
      </c>
      <c r="AN31" s="14">
        <v>1.0933999999999999</v>
      </c>
      <c r="AO31" s="14">
        <v>5.4399999999999997E-2</v>
      </c>
      <c r="AP31" s="14">
        <v>0.21940000000000001</v>
      </c>
      <c r="AQ31" s="14">
        <v>1.09E-2</v>
      </c>
      <c r="AR31" s="14">
        <v>1.9534</v>
      </c>
      <c r="AS31" s="14">
        <v>2.9899999999999999E-2</v>
      </c>
      <c r="AT31" s="14">
        <v>7.8100000000000003E-2</v>
      </c>
      <c r="AU31" s="14">
        <v>1.1999999999999999E-3</v>
      </c>
      <c r="AV31" s="14">
        <v>13.9922</v>
      </c>
      <c r="AW31" s="14">
        <v>0.85070000000000001</v>
      </c>
      <c r="AX31" s="14">
        <v>0.42059999999999997</v>
      </c>
      <c r="AY31" s="14">
        <v>2.5600000000000001E-2</v>
      </c>
      <c r="AZ31" s="14">
        <v>0.31437499999999996</v>
      </c>
      <c r="BA31" s="14">
        <v>5.3854033290653005</v>
      </c>
      <c r="BB31" s="14">
        <v>0.68678564267094444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182</v>
      </c>
      <c r="C32" s="12">
        <v>9.2390000000000008</v>
      </c>
      <c r="D32" s="12">
        <v>182.38496000000001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32.700000000000003</v>
      </c>
      <c r="Q32" s="12">
        <v>1.03</v>
      </c>
      <c r="R32" s="12">
        <v>3.91</v>
      </c>
      <c r="S32" s="12">
        <v>44.25</v>
      </c>
      <c r="T32" s="12">
        <v>89.86</v>
      </c>
      <c r="U32" s="12">
        <v>5</v>
      </c>
      <c r="V32" s="12">
        <v>2</v>
      </c>
      <c r="W32" s="12">
        <v>3</v>
      </c>
      <c r="X32" s="12">
        <v>2</v>
      </c>
      <c r="Y32" s="12">
        <v>9</v>
      </c>
      <c r="Z32" s="12">
        <v>2</v>
      </c>
      <c r="AA32" s="12">
        <v>270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0.93120000000000003</v>
      </c>
      <c r="AK32" s="12">
        <v>9.1600000000000001E-2</v>
      </c>
      <c r="AL32" s="14">
        <v>7.0199999999999999E-2</v>
      </c>
      <c r="AM32" s="14">
        <v>6.8999999999999999E-3</v>
      </c>
      <c r="AN32" s="14">
        <v>0.8579</v>
      </c>
      <c r="AO32" s="14">
        <v>3.0099999999999998E-2</v>
      </c>
      <c r="AP32" s="14">
        <v>0.1724</v>
      </c>
      <c r="AQ32" s="14">
        <v>6.0000000000000001E-3</v>
      </c>
      <c r="AR32" s="14">
        <v>1.7951999999999999</v>
      </c>
      <c r="AS32" s="14">
        <v>0.1104</v>
      </c>
      <c r="AT32" s="14">
        <v>7.1800000000000003E-2</v>
      </c>
      <c r="AU32" s="14">
        <v>4.4000000000000003E-3</v>
      </c>
      <c r="AV32" s="14">
        <v>10.3126</v>
      </c>
      <c r="AW32" s="14">
        <v>0.45340000000000003</v>
      </c>
      <c r="AX32" s="14">
        <v>0.31040000000000001</v>
      </c>
      <c r="AY32" s="14">
        <v>1.3599999999999999E-2</v>
      </c>
      <c r="AZ32" s="14">
        <v>0.28583264291632149</v>
      </c>
      <c r="BA32" s="14">
        <v>4.3231197771587739</v>
      </c>
      <c r="BB32" s="14">
        <v>0.62428048142333858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182</v>
      </c>
      <c r="C33" s="12">
        <v>9.2309999999999999</v>
      </c>
      <c r="D33" s="12">
        <v>182.38462000000001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32.700000000000003</v>
      </c>
      <c r="Q33" s="12">
        <v>1.03</v>
      </c>
      <c r="R33" s="12">
        <v>3.91</v>
      </c>
      <c r="S33" s="12">
        <v>44.35</v>
      </c>
      <c r="T33" s="12">
        <v>89.79</v>
      </c>
      <c r="U33" s="12">
        <v>5</v>
      </c>
      <c r="V33" s="12">
        <v>2</v>
      </c>
      <c r="W33" s="12">
        <v>3</v>
      </c>
      <c r="X33" s="12">
        <v>2</v>
      </c>
      <c r="Y33" s="12">
        <v>9</v>
      </c>
      <c r="Z33" s="12">
        <v>2</v>
      </c>
      <c r="AA33" s="12">
        <v>270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1.0135000000000001</v>
      </c>
      <c r="AK33" s="12">
        <v>1.66E-2</v>
      </c>
      <c r="AL33" s="14">
        <v>7.6499999999999999E-2</v>
      </c>
      <c r="AM33" s="14">
        <v>1.2999999999999999E-3</v>
      </c>
      <c r="AN33" s="14">
        <v>1.1536</v>
      </c>
      <c r="AO33" s="14">
        <v>1.26E-2</v>
      </c>
      <c r="AP33" s="14">
        <v>0.2321</v>
      </c>
      <c r="AQ33" s="14">
        <v>2.5000000000000001E-3</v>
      </c>
      <c r="AR33" s="14">
        <v>1.9534</v>
      </c>
      <c r="AS33" s="14">
        <v>1.5599999999999999E-2</v>
      </c>
      <c r="AT33" s="14">
        <v>7.8299999999999995E-2</v>
      </c>
      <c r="AU33" s="14">
        <v>5.9999999999999995E-4</v>
      </c>
      <c r="AV33" s="14">
        <v>15.389900000000001</v>
      </c>
      <c r="AW33" s="14">
        <v>0.14349999999999999</v>
      </c>
      <c r="AX33" s="14">
        <v>0.46379999999999999</v>
      </c>
      <c r="AY33" s="14">
        <v>4.3E-3</v>
      </c>
      <c r="AZ33" s="14">
        <v>0.33295013651386696</v>
      </c>
      <c r="BA33" s="14">
        <v>5.9233716475095788</v>
      </c>
      <c r="BB33" s="14">
        <v>0.71112340896513559</v>
      </c>
      <c r="BC33" s="15"/>
      <c r="BD33" s="28"/>
    </row>
    <row r="34" spans="2:64" ht="13.5" customHeight="1" x14ac:dyDescent="0.2">
      <c r="B34" s="12">
        <v>182</v>
      </c>
      <c r="C34" s="12">
        <v>9.3170000000000002</v>
      </c>
      <c r="D34" s="12">
        <v>182.38820999999999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32.700000000000003</v>
      </c>
      <c r="Q34" s="12">
        <v>1.03</v>
      </c>
      <c r="R34" s="12">
        <v>3.91</v>
      </c>
      <c r="S34" s="12">
        <v>43.27</v>
      </c>
      <c r="T34" s="12">
        <v>90.5</v>
      </c>
      <c r="U34" s="12">
        <v>5</v>
      </c>
      <c r="V34" s="12">
        <v>2</v>
      </c>
      <c r="W34" s="12">
        <v>3</v>
      </c>
      <c r="X34" s="12">
        <v>2</v>
      </c>
      <c r="Y34" s="12">
        <v>9</v>
      </c>
      <c r="Z34" s="12">
        <v>2</v>
      </c>
      <c r="AA34" s="12">
        <v>270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2.0568</v>
      </c>
      <c r="AK34" s="12">
        <v>0.18079999999999999</v>
      </c>
      <c r="AL34" s="14">
        <v>0.15329999999999999</v>
      </c>
      <c r="AM34" s="14">
        <v>1.35E-2</v>
      </c>
      <c r="AN34" s="14">
        <v>1.246</v>
      </c>
      <c r="AO34" s="14">
        <v>1.2200000000000001E-2</v>
      </c>
      <c r="AP34" s="14">
        <v>0.24690000000000001</v>
      </c>
      <c r="AQ34" s="14">
        <v>2.3999999999999998E-3</v>
      </c>
      <c r="AR34" s="14">
        <v>3.9314</v>
      </c>
      <c r="AS34" s="14">
        <v>0.35399999999999998</v>
      </c>
      <c r="AT34" s="14">
        <v>0.15570000000000001</v>
      </c>
      <c r="AU34" s="14">
        <v>1.4E-2</v>
      </c>
      <c r="AV34" s="14">
        <v>12.9438</v>
      </c>
      <c r="AW34" s="14">
        <v>0.85899999999999999</v>
      </c>
      <c r="AX34" s="14">
        <v>0.38469999999999999</v>
      </c>
      <c r="AY34" s="14">
        <v>2.5499999999999998E-2</v>
      </c>
      <c r="AZ34" s="14">
        <v>0.21817606079797339</v>
      </c>
      <c r="BA34" s="14">
        <v>2.4707771355170198</v>
      </c>
      <c r="BB34" s="14">
        <v>0.42376017764618801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182</v>
      </c>
      <c r="C35" s="12">
        <v>9.3239999999999998</v>
      </c>
      <c r="D35" s="12">
        <v>182.38849999999999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32.700000000000003</v>
      </c>
      <c r="Q35" s="12">
        <v>1.03</v>
      </c>
      <c r="R35" s="12">
        <v>3.91</v>
      </c>
      <c r="S35" s="12">
        <v>43.18</v>
      </c>
      <c r="T35" s="12">
        <v>90.56</v>
      </c>
      <c r="U35" s="12">
        <v>5</v>
      </c>
      <c r="V35" s="12">
        <v>2</v>
      </c>
      <c r="W35" s="12">
        <v>3</v>
      </c>
      <c r="X35" s="12">
        <v>2</v>
      </c>
      <c r="Y35" s="12">
        <v>9</v>
      </c>
      <c r="Z35" s="12">
        <v>2</v>
      </c>
      <c r="AA35" s="12">
        <v>270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0.9476</v>
      </c>
      <c r="AK35" s="12">
        <v>4.7500000000000001E-2</v>
      </c>
      <c r="AL35" s="14">
        <v>7.0599999999999996E-2</v>
      </c>
      <c r="AM35" s="14">
        <v>3.5000000000000001E-3</v>
      </c>
      <c r="AN35" s="14">
        <v>0.89570000000000005</v>
      </c>
      <c r="AO35" s="14">
        <v>6.1400000000000003E-2</v>
      </c>
      <c r="AP35" s="14">
        <v>0.17730000000000001</v>
      </c>
      <c r="AQ35" s="14">
        <v>1.2200000000000001E-2</v>
      </c>
      <c r="AR35" s="14">
        <v>1.8528</v>
      </c>
      <c r="AS35" s="14">
        <v>7.0599999999999996E-2</v>
      </c>
      <c r="AT35" s="14">
        <v>7.3300000000000004E-2</v>
      </c>
      <c r="AU35" s="14">
        <v>2.8E-3</v>
      </c>
      <c r="AV35" s="14">
        <v>10.7744</v>
      </c>
      <c r="AW35" s="14">
        <v>0.97760000000000002</v>
      </c>
      <c r="AX35" s="14">
        <v>0.31979999999999997</v>
      </c>
      <c r="AY35" s="14">
        <v>2.9000000000000001E-2</v>
      </c>
      <c r="AZ35" s="14">
        <v>0.28666264333132158</v>
      </c>
      <c r="BA35" s="14">
        <v>4.3628922237380623</v>
      </c>
      <c r="BB35" s="14">
        <v>0.62706690409564991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182</v>
      </c>
      <c r="C36" s="12">
        <v>9.3339999999999996</v>
      </c>
      <c r="D36" s="12">
        <v>182.38892000000001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32.700000000000003</v>
      </c>
      <c r="Q36" s="12">
        <v>1.03</v>
      </c>
      <c r="R36" s="12">
        <v>3.91</v>
      </c>
      <c r="S36" s="12">
        <v>43.06</v>
      </c>
      <c r="T36" s="12">
        <v>90.64</v>
      </c>
      <c r="U36" s="12">
        <v>5</v>
      </c>
      <c r="V36" s="12">
        <v>2</v>
      </c>
      <c r="W36" s="12">
        <v>3</v>
      </c>
      <c r="X36" s="12">
        <v>2</v>
      </c>
      <c r="Y36" s="12">
        <v>9</v>
      </c>
      <c r="Z36" s="12">
        <v>2</v>
      </c>
      <c r="AA36" s="12">
        <v>270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0.93440000000000001</v>
      </c>
      <c r="AK36" s="12">
        <v>4.2599999999999999E-2</v>
      </c>
      <c r="AL36" s="14">
        <v>6.9500000000000006E-2</v>
      </c>
      <c r="AM36" s="14">
        <v>3.2000000000000002E-3</v>
      </c>
      <c r="AN36" s="14">
        <v>1.1593</v>
      </c>
      <c r="AO36" s="14">
        <v>1.38E-2</v>
      </c>
      <c r="AP36" s="14">
        <v>0.22900000000000001</v>
      </c>
      <c r="AQ36" s="14">
        <v>2.7000000000000001E-3</v>
      </c>
      <c r="AR36" s="14">
        <v>1.8214999999999999</v>
      </c>
      <c r="AS36" s="14">
        <v>6.1699999999999998E-2</v>
      </c>
      <c r="AT36" s="14">
        <v>7.1999999999999995E-2</v>
      </c>
      <c r="AU36" s="14">
        <v>2.3999999999999998E-3</v>
      </c>
      <c r="AV36" s="14">
        <v>15.391999999999999</v>
      </c>
      <c r="AW36" s="14">
        <v>7.9000000000000001E-2</v>
      </c>
      <c r="AX36" s="14">
        <v>0.45619999999999999</v>
      </c>
      <c r="AY36" s="14">
        <v>2.3E-3</v>
      </c>
      <c r="AZ36" s="14">
        <v>0.33158201984821944</v>
      </c>
      <c r="BA36" s="14">
        <v>6.3361111111111112</v>
      </c>
      <c r="BB36" s="14">
        <v>0.72737599394168873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182</v>
      </c>
      <c r="C37" s="12">
        <v>9.3460000000000001</v>
      </c>
      <c r="D37" s="12">
        <v>182.38942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32.700000000000003</v>
      </c>
      <c r="Q37" s="12">
        <v>1.03</v>
      </c>
      <c r="R37" s="12">
        <v>3.91</v>
      </c>
      <c r="S37" s="12">
        <v>42.91</v>
      </c>
      <c r="T37" s="12">
        <v>90.74</v>
      </c>
      <c r="U37" s="12">
        <v>5</v>
      </c>
      <c r="V37" s="12">
        <v>2</v>
      </c>
      <c r="W37" s="12">
        <v>3</v>
      </c>
      <c r="X37" s="12">
        <v>2</v>
      </c>
      <c r="Y37" s="12">
        <v>9</v>
      </c>
      <c r="Z37" s="12">
        <v>2</v>
      </c>
      <c r="AA37" s="12">
        <v>270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0.98950000000000005</v>
      </c>
      <c r="AK37" s="12">
        <v>0.1037</v>
      </c>
      <c r="AL37" s="14">
        <v>7.3499999999999996E-2</v>
      </c>
      <c r="AM37" s="14">
        <v>7.7000000000000002E-3</v>
      </c>
      <c r="AN37" s="14">
        <v>1.1081000000000001</v>
      </c>
      <c r="AO37" s="14">
        <v>3.9899999999999998E-2</v>
      </c>
      <c r="AP37" s="14">
        <v>0.2185</v>
      </c>
      <c r="AQ37" s="14">
        <v>7.9000000000000008E-3</v>
      </c>
      <c r="AR37" s="14">
        <v>1.9489000000000001</v>
      </c>
      <c r="AS37" s="14">
        <v>0.16400000000000001</v>
      </c>
      <c r="AT37" s="14">
        <v>7.6899999999999996E-2</v>
      </c>
      <c r="AU37" s="14">
        <v>6.4999999999999997E-3</v>
      </c>
      <c r="AV37" s="14">
        <v>13.9901</v>
      </c>
      <c r="AW37" s="14">
        <v>0.37859999999999999</v>
      </c>
      <c r="AX37" s="14">
        <v>0.4138</v>
      </c>
      <c r="AY37" s="14">
        <v>1.12E-2</v>
      </c>
      <c r="AZ37" s="14">
        <v>0.30887237071010598</v>
      </c>
      <c r="BA37" s="14">
        <v>5.3810143042912877</v>
      </c>
      <c r="BB37" s="14">
        <v>0.68657020582840833</v>
      </c>
      <c r="BC37" s="15"/>
      <c r="BD37" s="28"/>
      <c r="BG37" s="30">
        <v>2</v>
      </c>
    </row>
    <row r="38" spans="2:64" ht="13.5" customHeight="1" x14ac:dyDescent="0.2">
      <c r="B38" s="12">
        <v>182</v>
      </c>
      <c r="C38" s="12">
        <v>9.3539999999999992</v>
      </c>
      <c r="D38" s="12">
        <v>182.38974999999999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32.700000000000003</v>
      </c>
      <c r="Q38" s="12">
        <v>1.03</v>
      </c>
      <c r="R38" s="12">
        <v>3.91</v>
      </c>
      <c r="S38" s="12">
        <v>42.81</v>
      </c>
      <c r="T38" s="12">
        <v>90.81</v>
      </c>
      <c r="U38" s="12">
        <v>5</v>
      </c>
      <c r="V38" s="12">
        <v>2</v>
      </c>
      <c r="W38" s="12">
        <v>3</v>
      </c>
      <c r="X38" s="12">
        <v>2</v>
      </c>
      <c r="Y38" s="12">
        <v>9</v>
      </c>
      <c r="Z38" s="12">
        <v>2</v>
      </c>
      <c r="AA38" s="12">
        <v>270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0.98340000000000005</v>
      </c>
      <c r="AK38" s="12">
        <v>8.1199999999999994E-2</v>
      </c>
      <c r="AL38" s="14">
        <v>7.2900000000000006E-2</v>
      </c>
      <c r="AM38" s="14">
        <v>6.0000000000000001E-3</v>
      </c>
      <c r="AN38" s="14">
        <v>1.1353</v>
      </c>
      <c r="AO38" s="14">
        <v>1.7000000000000001E-2</v>
      </c>
      <c r="AP38" s="14">
        <v>0.2235</v>
      </c>
      <c r="AQ38" s="14">
        <v>3.3999999999999998E-3</v>
      </c>
      <c r="AR38" s="14">
        <v>1.9077999999999999</v>
      </c>
      <c r="AS38" s="14">
        <v>0.1497</v>
      </c>
      <c r="AT38" s="14">
        <v>7.5200000000000003E-2</v>
      </c>
      <c r="AU38" s="14">
        <v>5.8999999999999999E-3</v>
      </c>
      <c r="AV38" s="14">
        <v>14.790900000000001</v>
      </c>
      <c r="AW38" s="14">
        <v>0.23089999999999999</v>
      </c>
      <c r="AX38" s="14">
        <v>0.437</v>
      </c>
      <c r="AY38" s="14">
        <v>6.7999999999999996E-3</v>
      </c>
      <c r="AZ38" s="14">
        <v>0.32323996971990915</v>
      </c>
      <c r="BA38" s="14">
        <v>5.8111702127659575</v>
      </c>
      <c r="BB38" s="14">
        <v>0.70636470128855922</v>
      </c>
      <c r="BC38" s="15"/>
      <c r="BD38" s="28"/>
      <c r="BG38" s="30">
        <v>3</v>
      </c>
      <c r="BH38" s="34"/>
    </row>
    <row r="39" spans="2:64" ht="13.5" customHeight="1" x14ac:dyDescent="0.2">
      <c r="B39" s="12">
        <v>182</v>
      </c>
      <c r="C39" s="12">
        <v>9.3629999999999995</v>
      </c>
      <c r="D39" s="12">
        <v>182.39012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32.700000000000003</v>
      </c>
      <c r="Q39" s="12">
        <v>1.03</v>
      </c>
      <c r="R39" s="12">
        <v>3.91</v>
      </c>
      <c r="S39" s="12">
        <v>42.69</v>
      </c>
      <c r="T39" s="12">
        <v>90.88</v>
      </c>
      <c r="U39" s="12">
        <v>5</v>
      </c>
      <c r="V39" s="12">
        <v>2</v>
      </c>
      <c r="W39" s="12">
        <v>3</v>
      </c>
      <c r="X39" s="12">
        <v>2</v>
      </c>
      <c r="Y39" s="12">
        <v>9</v>
      </c>
      <c r="Z39" s="12">
        <v>2</v>
      </c>
      <c r="AA39" s="12">
        <v>270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1.0094000000000001</v>
      </c>
      <c r="AK39" s="12">
        <v>4.5400000000000003E-2</v>
      </c>
      <c r="AL39" s="14">
        <v>7.4700000000000003E-2</v>
      </c>
      <c r="AM39" s="14">
        <v>3.3999999999999998E-3</v>
      </c>
      <c r="AN39" s="14">
        <v>1.1382000000000001</v>
      </c>
      <c r="AO39" s="14">
        <v>3.5000000000000003E-2</v>
      </c>
      <c r="AP39" s="14">
        <v>0.22370000000000001</v>
      </c>
      <c r="AQ39" s="14">
        <v>6.8999999999999999E-3</v>
      </c>
      <c r="AR39" s="14">
        <v>1.9753000000000001</v>
      </c>
      <c r="AS39" s="14">
        <v>5.2699999999999997E-2</v>
      </c>
      <c r="AT39" s="14">
        <v>7.7700000000000005E-2</v>
      </c>
      <c r="AU39" s="14">
        <v>2.0999999999999999E-3</v>
      </c>
      <c r="AV39" s="14">
        <v>14.532999999999999</v>
      </c>
      <c r="AW39" s="14">
        <v>0.53459999999999996</v>
      </c>
      <c r="AX39" s="14">
        <v>0.42870000000000003</v>
      </c>
      <c r="AY39" s="14">
        <v>1.5800000000000002E-2</v>
      </c>
      <c r="AZ39" s="14">
        <v>0.3142244022072348</v>
      </c>
      <c r="BA39" s="14">
        <v>5.5173745173745177</v>
      </c>
      <c r="BB39" s="14">
        <v>0.69312796208530802</v>
      </c>
      <c r="BC39" s="15"/>
      <c r="BD39" s="28"/>
    </row>
    <row r="40" spans="2:64" ht="13.5" customHeight="1" x14ac:dyDescent="0.2">
      <c r="B40" s="12">
        <v>182</v>
      </c>
      <c r="C40" s="12">
        <v>9.3729999999999993</v>
      </c>
      <c r="D40" s="12">
        <v>182.39053999999999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32.700000000000003</v>
      </c>
      <c r="Q40" s="12">
        <v>1.03</v>
      </c>
      <c r="R40" s="12">
        <v>3.91</v>
      </c>
      <c r="S40" s="12">
        <v>42.57</v>
      </c>
      <c r="T40" s="12">
        <v>90.97</v>
      </c>
      <c r="U40" s="12">
        <v>5</v>
      </c>
      <c r="V40" s="12">
        <v>2</v>
      </c>
      <c r="W40" s="12">
        <v>3</v>
      </c>
      <c r="X40" s="12">
        <v>2</v>
      </c>
      <c r="Y40" s="12">
        <v>9</v>
      </c>
      <c r="Z40" s="12">
        <v>2</v>
      </c>
      <c r="AA40" s="12">
        <v>270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1.3947000000000001</v>
      </c>
      <c r="AK40" s="12">
        <v>9.8500000000000004E-2</v>
      </c>
      <c r="AL40" s="14">
        <v>0.1031</v>
      </c>
      <c r="AM40" s="14">
        <v>7.3000000000000001E-3</v>
      </c>
      <c r="AN40" s="14">
        <v>1.2158</v>
      </c>
      <c r="AO40" s="14">
        <v>3.1699999999999999E-2</v>
      </c>
      <c r="AP40" s="14">
        <v>0.23860000000000001</v>
      </c>
      <c r="AQ40" s="14">
        <v>6.1999999999999998E-3</v>
      </c>
      <c r="AR40" s="14">
        <v>2.7280000000000002</v>
      </c>
      <c r="AS40" s="14">
        <v>0.1502</v>
      </c>
      <c r="AT40" s="14">
        <v>0.1072</v>
      </c>
      <c r="AU40" s="14">
        <v>5.8999999999999999E-3</v>
      </c>
      <c r="AV40" s="14">
        <v>14.836600000000001</v>
      </c>
      <c r="AW40" s="14">
        <v>1.46E-2</v>
      </c>
      <c r="AX40" s="14">
        <v>0.437</v>
      </c>
      <c r="AY40" s="14">
        <v>4.0000000000000002E-4</v>
      </c>
      <c r="AZ40" s="14">
        <v>0.29366489046773236</v>
      </c>
      <c r="BA40" s="14">
        <v>4.0764925373134329</v>
      </c>
      <c r="BB40" s="14">
        <v>0.60602719588386622</v>
      </c>
      <c r="BC40" s="15"/>
      <c r="BD40" s="28"/>
    </row>
    <row r="41" spans="2:64" ht="13.5" customHeight="1" x14ac:dyDescent="0.2">
      <c r="B41" s="12">
        <v>182</v>
      </c>
      <c r="C41" s="12">
        <v>9.3840000000000003</v>
      </c>
      <c r="D41" s="12">
        <v>182.39099999999999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32.700000000000003</v>
      </c>
      <c r="Q41" s="12">
        <v>1.03</v>
      </c>
      <c r="R41" s="12">
        <v>3.91</v>
      </c>
      <c r="S41" s="12">
        <v>42.43</v>
      </c>
      <c r="T41" s="12">
        <v>91.06</v>
      </c>
      <c r="U41" s="12">
        <v>5</v>
      </c>
      <c r="V41" s="12">
        <v>2</v>
      </c>
      <c r="W41" s="12">
        <v>3</v>
      </c>
      <c r="X41" s="12">
        <v>2</v>
      </c>
      <c r="Y41" s="12">
        <v>9</v>
      </c>
      <c r="Z41" s="12">
        <v>2</v>
      </c>
      <c r="AA41" s="12">
        <v>270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1.0094000000000001</v>
      </c>
      <c r="AK41" s="12">
        <v>6.8999999999999999E-3</v>
      </c>
      <c r="AL41" s="14">
        <v>7.4499999999999997E-2</v>
      </c>
      <c r="AM41" s="14">
        <v>5.0000000000000001E-4</v>
      </c>
      <c r="AN41" s="14">
        <v>0.92749999999999999</v>
      </c>
      <c r="AO41" s="14">
        <v>2.24E-2</v>
      </c>
      <c r="AP41" s="14">
        <v>0.18160000000000001</v>
      </c>
      <c r="AQ41" s="14">
        <v>4.4000000000000003E-3</v>
      </c>
      <c r="AR41" s="14">
        <v>1.9560999999999999</v>
      </c>
      <c r="AS41" s="14">
        <v>7.6E-3</v>
      </c>
      <c r="AT41" s="14">
        <v>7.6799999999999993E-2</v>
      </c>
      <c r="AU41" s="14">
        <v>2.9999999999999997E-4</v>
      </c>
      <c r="AV41" s="14">
        <v>11.254899999999999</v>
      </c>
      <c r="AW41" s="14">
        <v>0.31409999999999999</v>
      </c>
      <c r="AX41" s="14">
        <v>0.33090000000000003</v>
      </c>
      <c r="AY41" s="14">
        <v>9.1999999999999998E-3</v>
      </c>
      <c r="AZ41" s="14">
        <v>0.29131707317073169</v>
      </c>
      <c r="BA41" s="14">
        <v>4.3085937500000009</v>
      </c>
      <c r="BB41" s="14">
        <v>0.62325239146431211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182</v>
      </c>
      <c r="C46" s="12">
        <v>9.2040000000000006</v>
      </c>
      <c r="D46" s="12">
        <v>182.3835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32.700000000000003</v>
      </c>
      <c r="Q46" s="12">
        <v>1.03</v>
      </c>
      <c r="R46" s="12">
        <v>3.91</v>
      </c>
      <c r="S46" s="12">
        <v>44.69</v>
      </c>
      <c r="T46" s="12">
        <v>89.57</v>
      </c>
      <c r="U46" s="12">
        <v>5</v>
      </c>
      <c r="V46" s="12">
        <v>2</v>
      </c>
      <c r="W46" s="12">
        <v>3</v>
      </c>
      <c r="X46" s="12">
        <v>2</v>
      </c>
      <c r="Y46" s="12">
        <v>9</v>
      </c>
      <c r="Z46" s="12">
        <v>2</v>
      </c>
      <c r="AA46" s="12">
        <v>270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2.2513999999999998</v>
      </c>
      <c r="AK46" s="12">
        <v>1.34E-2</v>
      </c>
      <c r="AL46" s="14">
        <v>0.17069999999999999</v>
      </c>
      <c r="AM46" s="14">
        <v>1E-3</v>
      </c>
      <c r="AN46" s="14">
        <v>0.9556</v>
      </c>
      <c r="AO46" s="14">
        <v>3.8999999999999998E-3</v>
      </c>
      <c r="AP46" s="14">
        <v>0.19320000000000001</v>
      </c>
      <c r="AQ46" s="14">
        <v>8.0000000000000004E-4</v>
      </c>
      <c r="AR46" s="14">
        <v>4.2093999999999996</v>
      </c>
      <c r="AS46" s="14">
        <v>3.6700000000000003E-2</v>
      </c>
      <c r="AT46" s="14">
        <v>0.16930000000000001</v>
      </c>
      <c r="AU46" s="14">
        <v>1.5E-3</v>
      </c>
      <c r="AV46" s="14">
        <v>7.0407999999999999</v>
      </c>
      <c r="AW46" s="14">
        <v>2.0999999999999999E-3</v>
      </c>
      <c r="AX46" s="14">
        <v>0.21310000000000001</v>
      </c>
      <c r="AY46" s="14">
        <v>1E-4</v>
      </c>
      <c r="AZ46" s="14">
        <v>4.8978587250799906E-2</v>
      </c>
      <c r="BA46" s="14">
        <v>1.2587123449497932</v>
      </c>
      <c r="BB46" s="14">
        <v>0.11453974895397491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182</v>
      </c>
      <c r="C48" s="12">
        <v>9.2149999999999999</v>
      </c>
      <c r="D48" s="12">
        <v>182.38396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32.700000000000003</v>
      </c>
      <c r="Q48" s="12">
        <v>1.03</v>
      </c>
      <c r="R48" s="12">
        <v>3.91</v>
      </c>
      <c r="S48" s="12">
        <v>44.55</v>
      </c>
      <c r="T48" s="12">
        <v>89.66</v>
      </c>
      <c r="U48" s="12">
        <v>5</v>
      </c>
      <c r="V48" s="12">
        <v>2</v>
      </c>
      <c r="W48" s="12">
        <v>3</v>
      </c>
      <c r="X48" s="12">
        <v>2</v>
      </c>
      <c r="Y48" s="12">
        <v>9</v>
      </c>
      <c r="Z48" s="12">
        <v>2</v>
      </c>
      <c r="AA48" s="12">
        <v>270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3.9864999999999999</v>
      </c>
      <c r="AK48" s="12">
        <v>8.4500000000000006E-2</v>
      </c>
      <c r="AL48" s="14">
        <v>0.30180000000000001</v>
      </c>
      <c r="AM48" s="14">
        <v>6.4000000000000003E-3</v>
      </c>
      <c r="AN48" s="14">
        <v>1.6339999999999999</v>
      </c>
      <c r="AO48" s="14">
        <v>3.7600000000000001E-2</v>
      </c>
      <c r="AP48" s="14">
        <v>0.32979999999999998</v>
      </c>
      <c r="AQ48" s="14">
        <v>7.6E-3</v>
      </c>
      <c r="AR48" s="14">
        <v>7.4537000000000004</v>
      </c>
      <c r="AS48" s="14">
        <v>0.12429999999999999</v>
      </c>
      <c r="AT48" s="14">
        <v>0.29930000000000001</v>
      </c>
      <c r="AU48" s="14">
        <v>5.0000000000000001E-3</v>
      </c>
      <c r="AV48" s="14">
        <v>12.3157</v>
      </c>
      <c r="AW48" s="14">
        <v>0.2392</v>
      </c>
      <c r="AX48" s="14">
        <v>0.37209999999999999</v>
      </c>
      <c r="AY48" s="14">
        <v>7.1999999999999998E-3</v>
      </c>
      <c r="AZ48" s="14">
        <v>6.0264995013534703E-2</v>
      </c>
      <c r="BA48" s="14">
        <v>1.2432342131640493</v>
      </c>
      <c r="BB48" s="14">
        <v>0.10843014596365799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182</v>
      </c>
      <c r="C50" s="12">
        <v>9.1679999999999993</v>
      </c>
      <c r="D50" s="12">
        <v>182.38200000000001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32.700000000000003</v>
      </c>
      <c r="Q50" s="12">
        <v>1.03</v>
      </c>
      <c r="R50" s="12">
        <v>3.91</v>
      </c>
      <c r="S50" s="12">
        <v>45.14</v>
      </c>
      <c r="T50" s="12">
        <v>89.28</v>
      </c>
      <c r="U50" s="12">
        <v>5</v>
      </c>
      <c r="V50" s="12">
        <v>2</v>
      </c>
      <c r="W50" s="12">
        <v>3</v>
      </c>
      <c r="X50" s="12">
        <v>2</v>
      </c>
      <c r="Y50" s="12">
        <v>9</v>
      </c>
      <c r="Z50" s="12">
        <v>2</v>
      </c>
      <c r="AA50" s="12">
        <v>270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3.1938</v>
      </c>
      <c r="AK50" s="12">
        <v>2.87E-2</v>
      </c>
      <c r="AL50" s="14">
        <v>0.24349999999999999</v>
      </c>
      <c r="AM50" s="14">
        <v>2.2000000000000001E-3</v>
      </c>
      <c r="AN50" s="14">
        <v>1.2868999999999999</v>
      </c>
      <c r="AO50" s="14">
        <v>1.12E-2</v>
      </c>
      <c r="AP50" s="14">
        <v>0.26190000000000002</v>
      </c>
      <c r="AQ50" s="14">
        <v>2.3E-3</v>
      </c>
      <c r="AR50" s="14">
        <v>6.0210999999999997</v>
      </c>
      <c r="AS50" s="14">
        <v>4.2500000000000003E-2</v>
      </c>
      <c r="AT50" s="14">
        <v>0.24329999999999999</v>
      </c>
      <c r="AU50" s="14">
        <v>1.6999999999999999E-3</v>
      </c>
      <c r="AV50" s="14">
        <v>9.8529999999999998</v>
      </c>
      <c r="AW50" s="14">
        <v>4.7800000000000002E-2</v>
      </c>
      <c r="AX50" s="14">
        <v>0.3</v>
      </c>
      <c r="AY50" s="14">
        <v>1.5E-3</v>
      </c>
      <c r="AZ50" s="14">
        <v>6.7805659369994595E-2</v>
      </c>
      <c r="BA50" s="14">
        <v>1.2330456226880395</v>
      </c>
      <c r="BB50" s="14">
        <v>0.10436223081170624</v>
      </c>
    </row>
    <row r="51" spans="2:54" ht="13.5" customHeight="1" x14ac:dyDescent="0.2">
      <c r="B51" s="12">
        <v>182</v>
      </c>
      <c r="C51" s="12">
        <v>8.9429999999999996</v>
      </c>
      <c r="D51" s="12">
        <v>182.37262999999999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32.700000000000003</v>
      </c>
      <c r="Q51" s="12">
        <v>1.03</v>
      </c>
      <c r="R51" s="12">
        <v>3.91</v>
      </c>
      <c r="S51" s="12">
        <v>47.97</v>
      </c>
      <c r="T51" s="12">
        <v>87.52</v>
      </c>
      <c r="U51" s="12">
        <v>5</v>
      </c>
      <c r="V51" s="12">
        <v>2</v>
      </c>
      <c r="W51" s="12">
        <v>3</v>
      </c>
      <c r="X51" s="12">
        <v>2</v>
      </c>
      <c r="Y51" s="12">
        <v>9</v>
      </c>
      <c r="Z51" s="12">
        <v>2</v>
      </c>
      <c r="AA51" s="12">
        <v>270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14.811</v>
      </c>
      <c r="AK51" s="38">
        <v>9.4999999999999998E-3</v>
      </c>
      <c r="AL51" s="38">
        <v>0.72599999999999998</v>
      </c>
      <c r="AM51" s="38">
        <v>5.0000000000000001E-4</v>
      </c>
      <c r="AN51" s="38">
        <v>5.5964999999999998</v>
      </c>
      <c r="AO51" s="38">
        <v>3.5000000000000001E-3</v>
      </c>
      <c r="AP51" s="38">
        <v>0.71499999999999997</v>
      </c>
      <c r="AQ51" s="38">
        <v>5.0000000000000001E-4</v>
      </c>
      <c r="AR51" s="38">
        <v>27.7835</v>
      </c>
      <c r="AS51" s="38">
        <v>1.7999999999999999E-2</v>
      </c>
      <c r="AT51" s="38">
        <v>0.72650000000000003</v>
      </c>
      <c r="AU51" s="38">
        <v>5.0000000000000001E-4</v>
      </c>
      <c r="AV51" s="38">
        <v>37.184199999999997</v>
      </c>
      <c r="AW51" s="38">
        <v>2.29E-2</v>
      </c>
      <c r="AX51" s="38">
        <v>0.69279999999999997</v>
      </c>
      <c r="AY51" s="38">
        <v>4.0000000000000002E-4</v>
      </c>
      <c r="AZ51" s="14">
        <v>-1.5769285409859352E-2</v>
      </c>
      <c r="BA51" s="14">
        <v>23.840330350997935</v>
      </c>
      <c r="BB51" s="14">
        <v>-2.374409920383292E-2</v>
      </c>
    </row>
    <row r="52" spans="2:54" ht="13.5" customHeight="1" x14ac:dyDescent="0.2">
      <c r="B52" s="12">
        <v>182</v>
      </c>
      <c r="C52" s="12">
        <v>8.9339999999999993</v>
      </c>
      <c r="D52" s="12">
        <v>182.37225000000001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32.700000000000003</v>
      </c>
      <c r="Q52" s="12">
        <v>1.03</v>
      </c>
      <c r="R52" s="12">
        <v>3.91</v>
      </c>
      <c r="S52" s="12">
        <v>48.08</v>
      </c>
      <c r="T52" s="12">
        <v>87.45</v>
      </c>
      <c r="U52" s="12">
        <v>5</v>
      </c>
      <c r="V52" s="12">
        <v>2</v>
      </c>
      <c r="W52" s="12">
        <v>3</v>
      </c>
      <c r="X52" s="12">
        <v>2</v>
      </c>
      <c r="Y52" s="12">
        <v>9</v>
      </c>
      <c r="Z52" s="12">
        <v>2</v>
      </c>
      <c r="AA52" s="12">
        <v>270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20.626899999999999</v>
      </c>
      <c r="AK52" s="12">
        <v>0.1236</v>
      </c>
      <c r="AL52" s="14">
        <v>0.99580000000000002</v>
      </c>
      <c r="AM52" s="14">
        <v>5.8999999999999999E-3</v>
      </c>
      <c r="AN52" s="14">
        <v>7.9168000000000003</v>
      </c>
      <c r="AO52" s="14">
        <v>4.5100000000000001E-2</v>
      </c>
      <c r="AP52" s="14">
        <v>0.99550000000000005</v>
      </c>
      <c r="AQ52" s="14">
        <v>5.5999999999999999E-3</v>
      </c>
      <c r="AR52" s="14">
        <v>38.6432</v>
      </c>
      <c r="AS52" s="14">
        <v>0.22220000000000001</v>
      </c>
      <c r="AT52" s="14">
        <v>0.99580000000000002</v>
      </c>
      <c r="AU52" s="14">
        <v>5.7000000000000002E-3</v>
      </c>
      <c r="AV52" s="14">
        <v>54.306699999999999</v>
      </c>
      <c r="AW52" s="14">
        <v>0.27789999999999998</v>
      </c>
      <c r="AX52" s="14">
        <v>0.99550000000000005</v>
      </c>
      <c r="AY52" s="14">
        <v>5.1000000000000004E-3</v>
      </c>
      <c r="AZ52" s="38">
        <v>0.74553665415799486</v>
      </c>
      <c r="BA52" s="38">
        <v>1.4053365145743624</v>
      </c>
      <c r="BB52" s="38">
        <v>0.16851551211996998</v>
      </c>
    </row>
    <row r="53" spans="2:54" ht="13.5" customHeight="1" x14ac:dyDescent="0.2">
      <c r="B53" s="12">
        <v>182</v>
      </c>
      <c r="C53" s="12">
        <v>9.1590000000000007</v>
      </c>
      <c r="D53" s="12">
        <v>182.38162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32.700000000000003</v>
      </c>
      <c r="Q53" s="12">
        <v>1.03</v>
      </c>
      <c r="R53" s="12">
        <v>3.91</v>
      </c>
      <c r="S53" s="12">
        <v>45.26</v>
      </c>
      <c r="T53" s="12">
        <v>89.21</v>
      </c>
      <c r="U53" s="12">
        <v>5</v>
      </c>
      <c r="V53" s="12">
        <v>2</v>
      </c>
      <c r="W53" s="12">
        <v>3</v>
      </c>
      <c r="X53" s="12">
        <v>2</v>
      </c>
      <c r="Y53" s="12">
        <v>9</v>
      </c>
      <c r="Z53" s="12">
        <v>2</v>
      </c>
      <c r="AA53" s="12">
        <v>270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13.128500000000001</v>
      </c>
      <c r="AK53" s="12">
        <v>0.14549999999999999</v>
      </c>
      <c r="AL53" s="14">
        <v>1.0024</v>
      </c>
      <c r="AM53" s="14">
        <v>1.11E-2</v>
      </c>
      <c r="AN53" s="14">
        <v>4.9157000000000002</v>
      </c>
      <c r="AO53" s="14">
        <v>5.96E-2</v>
      </c>
      <c r="AP53" s="14">
        <v>1.0022</v>
      </c>
      <c r="AQ53" s="14">
        <v>1.2200000000000001E-2</v>
      </c>
      <c r="AR53" s="14">
        <v>24.7727</v>
      </c>
      <c r="AS53" s="14">
        <v>0.28760000000000002</v>
      </c>
      <c r="AT53" s="14">
        <v>1.0024</v>
      </c>
      <c r="AU53" s="14">
        <v>1.17E-2</v>
      </c>
      <c r="AV53" s="14">
        <v>32.861899999999999</v>
      </c>
      <c r="AW53" s="14">
        <v>0.4047</v>
      </c>
      <c r="AX53" s="14">
        <v>1.0022</v>
      </c>
      <c r="AY53" s="14">
        <v>1.24E-2</v>
      </c>
      <c r="AZ53" s="38">
        <v>0.73975583414510182</v>
      </c>
      <c r="BA53" s="38">
        <v>1.3265368732516034</v>
      </c>
      <c r="BB53" s="38">
        <v>0.14035319061813561</v>
      </c>
    </row>
    <row r="54" spans="2:54" ht="13.5" customHeight="1" x14ac:dyDescent="0.2">
      <c r="B54" s="12">
        <v>182</v>
      </c>
      <c r="C54" s="12">
        <v>9.4090000000000007</v>
      </c>
      <c r="D54" s="12">
        <v>182.39204000000001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32.700000000000003</v>
      </c>
      <c r="Q54" s="12">
        <v>1.03</v>
      </c>
      <c r="R54" s="12">
        <v>3.91</v>
      </c>
      <c r="S54" s="12">
        <v>42.11</v>
      </c>
      <c r="T54" s="12">
        <v>91.27</v>
      </c>
      <c r="U54" s="12">
        <v>5</v>
      </c>
      <c r="V54" s="12">
        <v>2</v>
      </c>
      <c r="W54" s="12">
        <v>3</v>
      </c>
      <c r="X54" s="12">
        <v>2</v>
      </c>
      <c r="Y54" s="12">
        <v>9</v>
      </c>
      <c r="Z54" s="12">
        <v>2</v>
      </c>
      <c r="AA54" s="12">
        <v>270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13.7225</v>
      </c>
      <c r="AK54" s="12">
        <v>5.4000000000000003E-3</v>
      </c>
      <c r="AL54" s="14">
        <v>1.0093000000000001</v>
      </c>
      <c r="AM54" s="14">
        <v>4.0000000000000002E-4</v>
      </c>
      <c r="AN54" s="14">
        <v>5.1753999999999998</v>
      </c>
      <c r="AO54" s="14">
        <v>2.8E-3</v>
      </c>
      <c r="AP54" s="14">
        <v>1.0091000000000001</v>
      </c>
      <c r="AQ54" s="14">
        <v>5.0000000000000001E-4</v>
      </c>
      <c r="AR54" s="14">
        <v>25.7986</v>
      </c>
      <c r="AS54" s="14">
        <v>4.4299999999999999E-2</v>
      </c>
      <c r="AT54" s="14">
        <v>1.0093000000000001</v>
      </c>
      <c r="AU54" s="14">
        <v>1.6999999999999999E-3</v>
      </c>
      <c r="AV54" s="14">
        <v>34.459400000000002</v>
      </c>
      <c r="AW54" s="14">
        <v>1.44E-2</v>
      </c>
      <c r="AX54" s="14">
        <v>1.0091000000000001</v>
      </c>
      <c r="AY54" s="14">
        <v>4.0000000000000002E-4</v>
      </c>
      <c r="AZ54" s="38">
        <v>0.73884566088386983</v>
      </c>
      <c r="BA54" s="38">
        <v>1.3357081392013521</v>
      </c>
      <c r="BB54" s="38">
        <v>0.14372863354243423</v>
      </c>
    </row>
  </sheetData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5CD3-8D17-45ED-9C8C-4C77E837388B}">
  <sheetPr codeName="Sheet26"/>
  <dimension ref="A1:BT54"/>
  <sheetViews>
    <sheetView workbookViewId="0">
      <selection activeCell="D44" sqref="D44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4" width="9.28515625" style="2" customWidth="1"/>
    <col min="45" max="45" width="8.28515625" style="2" customWidth="1"/>
    <col min="46" max="46" width="7.570312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184</v>
      </c>
      <c r="C10" s="12">
        <v>8.9969999999999999</v>
      </c>
      <c r="D10" s="12">
        <v>184.37486999999999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32</v>
      </c>
      <c r="Q10" s="12">
        <v>1.51</v>
      </c>
      <c r="R10" s="12">
        <v>3.24</v>
      </c>
      <c r="S10" s="12">
        <v>47.43</v>
      </c>
      <c r="T10" s="12">
        <v>88.07</v>
      </c>
      <c r="U10" s="12">
        <v>5</v>
      </c>
      <c r="V10" s="12">
        <v>3</v>
      </c>
      <c r="W10" s="12">
        <v>3</v>
      </c>
      <c r="X10" s="12">
        <v>4</v>
      </c>
      <c r="Y10" s="12">
        <v>10</v>
      </c>
      <c r="Z10" s="12">
        <v>2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0.81989999999999996</v>
      </c>
      <c r="AK10" s="12">
        <v>5.0099999999999999E-2</v>
      </c>
      <c r="AL10" s="14">
        <v>8.1699999999999995E-2</v>
      </c>
      <c r="AM10" s="14">
        <v>5.0000000000000001E-3</v>
      </c>
      <c r="AN10" s="14">
        <v>0.7026</v>
      </c>
      <c r="AO10" s="14">
        <v>3.2199999999999999E-2</v>
      </c>
      <c r="AP10" s="14">
        <v>0.19389999999999999</v>
      </c>
      <c r="AQ10" s="14">
        <v>8.8999999999999999E-3</v>
      </c>
      <c r="AR10" s="14">
        <v>1.4581</v>
      </c>
      <c r="AS10" s="14">
        <v>3.5299999999999998E-2</v>
      </c>
      <c r="AT10" s="14">
        <v>7.8E-2</v>
      </c>
      <c r="AU10" s="14">
        <v>1.9E-3</v>
      </c>
      <c r="AV10" s="14">
        <v>10.618399999999999</v>
      </c>
      <c r="AW10" s="14">
        <v>0.83199999999999996</v>
      </c>
      <c r="AX10" s="14">
        <v>0.39710000000000001</v>
      </c>
      <c r="AY10" s="14">
        <v>3.1099999999999999E-2</v>
      </c>
      <c r="AZ10" s="14">
        <v>0.34382402707275811</v>
      </c>
      <c r="BA10" s="14">
        <v>5.0910256410256407</v>
      </c>
      <c r="BB10" s="14">
        <v>0.67164807408966531</v>
      </c>
      <c r="BC10" s="15"/>
      <c r="BD10" s="8" t="s">
        <v>164</v>
      </c>
      <c r="BE10" s="15"/>
      <c r="BF10" s="2">
        <f>DCOUNT(PlotSort,"Pipe",$BG$35:$BG$38)</f>
        <v>36</v>
      </c>
      <c r="BG10" s="16">
        <f>DAVERAGE(PlotSort,"PhxRed",$BG$35:$BG$38)</f>
        <v>7.4659375E-2</v>
      </c>
      <c r="BH10" s="16">
        <f>DSTDEV(PlotSort,"PhxRed",$BG$35:$BG$38)/SQRT($BF10)</f>
        <v>2.757439787619614E-3</v>
      </c>
      <c r="BI10" s="16">
        <f>DAVERAGE(PlotSort,"PhxRedEdge",$BG$35:$BG$38)</f>
        <v>0.19851562500000003</v>
      </c>
      <c r="BJ10" s="16">
        <f>DSTDEV(PlotSort,"PhxRedEdge",$BG$35:$BG$38)/SQRT($BF10)</f>
        <v>3.1380601197179372E-3</v>
      </c>
      <c r="BK10" s="16">
        <f>DAVERAGE(PlotSort,"TMRed",$BG$35:$BG$38)</f>
        <v>7.4784375E-2</v>
      </c>
      <c r="BL10" s="16">
        <f>DSTDEV(PlotSort,"TMRed",$BG$35:$BG$38)/SQRT($BF10)</f>
        <v>2.687709679658987E-3</v>
      </c>
      <c r="BM10" s="16">
        <f>DAVERAGE(PlotSort,"TMNIR",$BG$35:$BG$38)</f>
        <v>0.39360937499999982</v>
      </c>
      <c r="BN10" s="16">
        <f>DSTDEV(PlotSort,"TMNIR",$BG$35:$BG$38)/SQRT($BF10)</f>
        <v>7.5609676792636272E-3</v>
      </c>
      <c r="BO10" s="16">
        <f>DAVERAGE(PlotSort,"NRR",$BG$35:$BG$38)</f>
        <v>0.32810910954890865</v>
      </c>
      <c r="BP10" s="16">
        <f>DSTDEV(PlotSort,"NRR",$BG$35:$BG$38)/SQRT($BF10)</f>
        <v>5.0934501085267538E-3</v>
      </c>
      <c r="BQ10" s="16">
        <f>DAVERAGE(PlotSort,"rvi",$BG$35:$BG$38)</f>
        <v>5.5126885233763758</v>
      </c>
      <c r="BR10" s="16">
        <f>DSTDEV(PlotSort,"rvi",$BG$35:$BG$38)/SQRT($BF10)</f>
        <v>0.22937734698533818</v>
      </c>
      <c r="BS10" s="17">
        <f>DAVERAGE(PlotSort,"ndvi",$BG$35:$BG$38)</f>
        <v>0.67907164179538282</v>
      </c>
      <c r="BT10" s="16">
        <f>DSTDEV(PlotSort,"ndvi",$BG$35:$BG$38)/SQRT($BF10)</f>
        <v>1.1539001475879093E-2</v>
      </c>
    </row>
    <row r="11" spans="1:72" ht="13.5" customHeight="1" x14ac:dyDescent="0.2">
      <c r="B11" s="12">
        <v>184</v>
      </c>
      <c r="C11" s="12">
        <v>8.9890000000000008</v>
      </c>
      <c r="D11" s="12">
        <v>184.37454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32</v>
      </c>
      <c r="Q11" s="12">
        <v>1.51</v>
      </c>
      <c r="R11" s="12">
        <v>3.24</v>
      </c>
      <c r="S11" s="12">
        <v>47.53</v>
      </c>
      <c r="T11" s="12">
        <v>88.01</v>
      </c>
      <c r="U11" s="12">
        <v>5</v>
      </c>
      <c r="V11" s="12">
        <v>3</v>
      </c>
      <c r="W11" s="12">
        <v>3</v>
      </c>
      <c r="X11" s="12">
        <v>4</v>
      </c>
      <c r="Y11" s="12">
        <v>10</v>
      </c>
      <c r="Z11" s="12">
        <v>2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0.81520000000000004</v>
      </c>
      <c r="AK11" s="12">
        <v>1.6799999999999999E-2</v>
      </c>
      <c r="AL11" s="14">
        <v>7.9600000000000004E-2</v>
      </c>
      <c r="AM11" s="14">
        <v>1.6000000000000001E-3</v>
      </c>
      <c r="AN11" s="14">
        <v>0.70309999999999995</v>
      </c>
      <c r="AO11" s="14">
        <v>1.1900000000000001E-2</v>
      </c>
      <c r="AP11" s="14">
        <v>0.18990000000000001</v>
      </c>
      <c r="AQ11" s="14">
        <v>3.2000000000000002E-3</v>
      </c>
      <c r="AR11" s="14">
        <v>1.5091000000000001</v>
      </c>
      <c r="AS11" s="14">
        <v>3.44E-2</v>
      </c>
      <c r="AT11" s="14">
        <v>7.9100000000000004E-2</v>
      </c>
      <c r="AU11" s="14">
        <v>1.8E-3</v>
      </c>
      <c r="AV11" s="14">
        <v>10.208600000000001</v>
      </c>
      <c r="AW11" s="14">
        <v>0.2392</v>
      </c>
      <c r="AX11" s="14">
        <v>0.37440000000000001</v>
      </c>
      <c r="AY11" s="14">
        <v>8.8000000000000005E-3</v>
      </c>
      <c r="AZ11" s="14">
        <v>0.32695374800637955</v>
      </c>
      <c r="BA11" s="14">
        <v>4.7332490518331225</v>
      </c>
      <c r="BB11" s="14">
        <v>0.65115766262403529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7.1599999999999997E-2</v>
      </c>
      <c r="BH11" s="16">
        <f>DSTDEV(PlotSort,"PhxRed",$BG$31:$BG$32)/SQRT($BF11)</f>
        <v>2.6359375308733328E-3</v>
      </c>
      <c r="BI11" s="16">
        <f>DAVERAGE(PlotSort,"PhxRedEdge",$BG$31:$BG$32)</f>
        <v>0.20256249999999998</v>
      </c>
      <c r="BJ11" s="16">
        <f>DSTDEV(PlotSort,"PhxRedEdge",$BG$31:$BG$32)/SQRT($BF11)</f>
        <v>4.2258911782013502E-3</v>
      </c>
      <c r="BK11" s="16">
        <f>DAVERAGE(PlotSort,"TMRed",$BG$31:$BG$32)</f>
        <v>7.1612500000000009E-2</v>
      </c>
      <c r="BL11" s="16">
        <f>DSTDEV(PlotSort,"TMRed",$BG$31:$BG$32)/SQRT($BF11)</f>
        <v>2.6075031959072671E-3</v>
      </c>
      <c r="BM11" s="16">
        <f>DAVERAGE(PlotSort,"TMNIR",$BG$31:$BG$32)</f>
        <v>0.41095000000000004</v>
      </c>
      <c r="BN11" s="16">
        <f>DSTDEV(PlotSort,"TMNIR",$BG$31:$BG$32)/SQRT($BF11)</f>
        <v>7.9521590359683675E-3</v>
      </c>
      <c r="BO11" s="16">
        <f>DAVERAGE(PlotSort,"NRR",$BG$31:$BG$32)</f>
        <v>0.33975276500367779</v>
      </c>
      <c r="BP11" s="16">
        <f>DSTDEV(PlotSort,"NRR",$BG$31:$BG$32)/SQRT($BF11)</f>
        <v>4.3047044999737789E-3</v>
      </c>
      <c r="BQ11" s="16">
        <f>DAVERAGE(PlotSort,"rvi",$BG$31:$BG$32)</f>
        <v>5.8307828335900433</v>
      </c>
      <c r="BR11" s="16">
        <f>DSTDEV(PlotSort,"rvi",$BG$31:$BG$32)/SQRT($BF11)</f>
        <v>0.19959676561058287</v>
      </c>
      <c r="BS11" s="17">
        <f>DAVERAGE(PlotSort,"ndvi",$BG$31:$BG$32)</f>
        <v>0.70347862312327658</v>
      </c>
      <c r="BT11" s="16">
        <f>DSTDEV(PlotSort,"ndvi",$BG$31:$BG$32)/SQRT($BF11)</f>
        <v>8.6540335879620907E-3</v>
      </c>
    </row>
    <row r="12" spans="1:72" ht="13.5" customHeight="1" x14ac:dyDescent="0.2">
      <c r="B12" s="12">
        <v>184</v>
      </c>
      <c r="C12" s="12">
        <v>8.9809999999999999</v>
      </c>
      <c r="D12" s="12">
        <v>184.37421000000001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32</v>
      </c>
      <c r="Q12" s="12">
        <v>1.51</v>
      </c>
      <c r="R12" s="12">
        <v>3.24</v>
      </c>
      <c r="S12" s="12">
        <v>47.63</v>
      </c>
      <c r="T12" s="12">
        <v>87.94</v>
      </c>
      <c r="U12" s="12">
        <v>5</v>
      </c>
      <c r="V12" s="12">
        <v>3</v>
      </c>
      <c r="W12" s="12">
        <v>3</v>
      </c>
      <c r="X12" s="12">
        <v>4</v>
      </c>
      <c r="Y12" s="12">
        <v>10</v>
      </c>
      <c r="Z12" s="12">
        <v>2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0.56479999999999997</v>
      </c>
      <c r="AK12" s="12">
        <v>3.2599999999999997E-2</v>
      </c>
      <c r="AL12" s="14">
        <v>5.4100000000000002E-2</v>
      </c>
      <c r="AM12" s="14">
        <v>3.0999999999999999E-3</v>
      </c>
      <c r="AN12" s="14">
        <v>0.72940000000000005</v>
      </c>
      <c r="AO12" s="14">
        <v>1.52E-2</v>
      </c>
      <c r="AP12" s="14">
        <v>0.193</v>
      </c>
      <c r="AQ12" s="14">
        <v>4.0000000000000001E-3</v>
      </c>
      <c r="AR12" s="14">
        <v>1.0576000000000001</v>
      </c>
      <c r="AS12" s="14">
        <v>5.2299999999999999E-2</v>
      </c>
      <c r="AT12" s="14">
        <v>5.4300000000000001E-2</v>
      </c>
      <c r="AU12" s="14">
        <v>2.7000000000000001E-3</v>
      </c>
      <c r="AV12" s="14">
        <v>11.708299999999999</v>
      </c>
      <c r="AW12" s="14">
        <v>0.14979999999999999</v>
      </c>
      <c r="AX12" s="14">
        <v>0.4214</v>
      </c>
      <c r="AY12" s="14">
        <v>5.4000000000000003E-3</v>
      </c>
      <c r="AZ12" s="14">
        <v>0.37174479166666663</v>
      </c>
      <c r="BA12" s="14">
        <v>7.7605893186003678</v>
      </c>
      <c r="BB12" s="14">
        <v>0.7717048560016817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7.7718750000000003E-2</v>
      </c>
      <c r="BH12" s="16">
        <f>DSTDEV(PlotSort,"PhxRed",$BH$31:$BH$32)/SQRT($BF12)</f>
        <v>5.211527437245878E-3</v>
      </c>
      <c r="BI12" s="16">
        <f>DAVERAGE(PlotSort,"PhxRedEdge",$BH$31:$BH$32)</f>
        <v>0.19446875000000002</v>
      </c>
      <c r="BJ12" s="16">
        <f>DSTDEV(PlotSort,"PhxRedEdge",$BH$31:$BH$32)/SQRT($BF12)</f>
        <v>5.0743203054694416E-3</v>
      </c>
      <c r="BK12" s="16">
        <f>DAVERAGE(PlotSort,"TMRed",$BH$31:$BH$32)</f>
        <v>7.7956250000000005E-2</v>
      </c>
      <c r="BL12" s="16">
        <f>DSTDEV(PlotSort,"TMRed",$BH$31:$BH$32)/SQRT($BF12)</f>
        <v>5.0448073034722197E-3</v>
      </c>
      <c r="BM12" s="16">
        <f>DAVERAGE(PlotSort,"TMNIR",$BH$31:$BH$32)</f>
        <v>0.3762687500000001</v>
      </c>
      <c r="BN12" s="16">
        <f>DSTDEV(PlotSort,"TMNIR",$BH$31:$BH$32)/SQRT($BF12)</f>
        <v>1.2747645922384903E-2</v>
      </c>
      <c r="BO12" s="16">
        <f>DAVERAGE(PlotSort,"NRR",$BH$31:$BH$32)</f>
        <v>0.31646545409413951</v>
      </c>
      <c r="BP12" s="16">
        <f>DSTDEV(PlotSort,"NRR",$BH$31:$BH$32)/SQRT($BF12)</f>
        <v>9.166729459959614E-3</v>
      </c>
      <c r="BQ12" s="16">
        <f>DAVERAGE(PlotSort,"rvi",$BH$31:$BH$32)</f>
        <v>5.1945942131627065</v>
      </c>
      <c r="BR12" s="16">
        <f>DSTDEV(PlotSort,"rvi",$BH$31:$BH$32)/SQRT($BF12)</f>
        <v>0.4374069963516844</v>
      </c>
      <c r="BS12" s="17">
        <f>DAVERAGE(PlotSort,"ndvi",$BH$31:$BH$32)</f>
        <v>0.65466466046748883</v>
      </c>
      <c r="BT12" s="16">
        <f>DSTDEV(PlotSort,"ndvi",$BH$31:$BH$32)/SQRT($BF12)</f>
        <v>2.1559724457507742E-2</v>
      </c>
    </row>
    <row r="13" spans="1:72" ht="13.5" customHeight="1" x14ac:dyDescent="0.2">
      <c r="B13" s="12">
        <v>184</v>
      </c>
      <c r="C13" s="12">
        <v>8.9740000000000002</v>
      </c>
      <c r="D13" s="12">
        <v>184.37392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32</v>
      </c>
      <c r="Q13" s="12">
        <v>1.51</v>
      </c>
      <c r="R13" s="12">
        <v>3.24</v>
      </c>
      <c r="S13" s="12">
        <v>47.72</v>
      </c>
      <c r="T13" s="12">
        <v>87.89</v>
      </c>
      <c r="U13" s="12">
        <v>5</v>
      </c>
      <c r="V13" s="12">
        <v>3</v>
      </c>
      <c r="W13" s="12">
        <v>3</v>
      </c>
      <c r="X13" s="12">
        <v>4</v>
      </c>
      <c r="Y13" s="12">
        <v>10</v>
      </c>
      <c r="Z13" s="12">
        <v>2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1.0102</v>
      </c>
      <c r="AK13" s="12">
        <v>2.35E-2</v>
      </c>
      <c r="AL13" s="14">
        <v>9.5100000000000004E-2</v>
      </c>
      <c r="AM13" s="14">
        <v>2.2000000000000001E-3</v>
      </c>
      <c r="AN13" s="14">
        <v>0.74980000000000002</v>
      </c>
      <c r="AO13" s="14">
        <v>2.1299999999999999E-2</v>
      </c>
      <c r="AP13" s="14">
        <v>0.1948</v>
      </c>
      <c r="AQ13" s="14">
        <v>5.4999999999999997E-3</v>
      </c>
      <c r="AR13" s="14">
        <v>1.8707</v>
      </c>
      <c r="AS13" s="14">
        <v>0.1046</v>
      </c>
      <c r="AT13" s="14">
        <v>9.4500000000000001E-2</v>
      </c>
      <c r="AU13" s="14">
        <v>5.3E-3</v>
      </c>
      <c r="AV13" s="14">
        <v>10.133800000000001</v>
      </c>
      <c r="AW13" s="14">
        <v>0.755</v>
      </c>
      <c r="AX13" s="14">
        <v>0.35880000000000001</v>
      </c>
      <c r="AY13" s="14">
        <v>2.6700000000000002E-2</v>
      </c>
      <c r="AZ13" s="14">
        <v>0.29624277456647402</v>
      </c>
      <c r="BA13" s="14">
        <v>3.7968253968253971</v>
      </c>
      <c r="BB13" s="14">
        <v>0.58305757776307077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7.4187500000000003E-2</v>
      </c>
      <c r="BH13" s="16">
        <f>DSTDEV(PlotSort,"PhxRed",$BJ$35:$BJ$36)/SQRT($BF13)</f>
        <v>4.8443427056722443E-3</v>
      </c>
      <c r="BI13" s="16">
        <f>DAVERAGE(PlotSort,"PhxRedEdge",$BJ$35:$BJ$36)</f>
        <v>0.18725</v>
      </c>
      <c r="BJ13" s="16">
        <f>DSTDEV(PlotSort,"PhxRedEdge",$BJ$35:$BJ$36)/SQRT($BF13)</f>
        <v>8.7681037207108497E-3</v>
      </c>
      <c r="BK13" s="16">
        <f>DAVERAGE(PlotSort,"TMRed",$BJ$35:$BJ$36)</f>
        <v>7.4300000000000005E-2</v>
      </c>
      <c r="BL13" s="16">
        <f>DSTDEV(PlotSort,"TMRed",$BJ$35:$BJ$36)/SQRT($BF13)</f>
        <v>4.8030124475612621E-3</v>
      </c>
      <c r="BM13" s="16">
        <f>DAVERAGE(PlotSort,"TMNIR",$BJ$35:$BJ$36)</f>
        <v>0.35731250000000003</v>
      </c>
      <c r="BN13" s="16">
        <f>DSTDEV(PlotSort,"TMNIR",$BJ$35:$BJ$36)/SQRT($BF13)</f>
        <v>1.871659345435786E-2</v>
      </c>
      <c r="BO13" s="16">
        <f>DAVERAGE(PlotSort,"NRR",$BJ$35:$BJ$36)</f>
        <v>0.31120280038172005</v>
      </c>
      <c r="BP13" s="16">
        <f>DSTDEV(PlotSort,"NRR",$BJ$35:$BJ$36)/SQRT($BF13)</f>
        <v>8.0595160124208448E-3</v>
      </c>
      <c r="BQ13" s="16">
        <f>DAVERAGE(PlotSort,"rvi",$BJ$35:$BJ$36)</f>
        <v>4.8992086913150006</v>
      </c>
      <c r="BR13" s="16">
        <f>DSTDEV(PlotSort,"rvi",$BJ$35:$BJ$36)/SQRT($BF13)</f>
        <v>0.28968772581307622</v>
      </c>
      <c r="BS13" s="17">
        <f>DAVERAGE(PlotSort,"ndvi",$BJ$35:$BJ$36)</f>
        <v>0.65471985868421745</v>
      </c>
      <c r="BT13" s="16">
        <f>DSTDEV(PlotSort,"ndvi",$BJ$35:$BJ$36)/SQRT($BF13)</f>
        <v>1.826269044952411E-2</v>
      </c>
    </row>
    <row r="14" spans="1:72" ht="13.5" customHeight="1" x14ac:dyDescent="0.2">
      <c r="B14" s="12">
        <v>184</v>
      </c>
      <c r="C14" s="12">
        <v>8.9659999999999993</v>
      </c>
      <c r="D14" s="12">
        <v>184.37358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32</v>
      </c>
      <c r="Q14" s="12">
        <v>1.51</v>
      </c>
      <c r="R14" s="12">
        <v>3.24</v>
      </c>
      <c r="S14" s="12">
        <v>47.82</v>
      </c>
      <c r="T14" s="12">
        <v>87.83</v>
      </c>
      <c r="U14" s="12">
        <v>5</v>
      </c>
      <c r="V14" s="12">
        <v>3</v>
      </c>
      <c r="W14" s="12">
        <v>3</v>
      </c>
      <c r="X14" s="12">
        <v>4</v>
      </c>
      <c r="Y14" s="12">
        <v>10</v>
      </c>
      <c r="Z14" s="12">
        <v>2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0.60960000000000003</v>
      </c>
      <c r="AK14" s="12">
        <v>2.12E-2</v>
      </c>
      <c r="AL14" s="14">
        <v>5.6300000000000003E-2</v>
      </c>
      <c r="AM14" s="14">
        <v>2E-3</v>
      </c>
      <c r="AN14" s="14">
        <v>0.85119999999999996</v>
      </c>
      <c r="AO14" s="14">
        <v>8.3999999999999995E-3</v>
      </c>
      <c r="AP14" s="14">
        <v>0.21679999999999999</v>
      </c>
      <c r="AQ14" s="14">
        <v>2.0999999999999999E-3</v>
      </c>
      <c r="AR14" s="14">
        <v>1.155</v>
      </c>
      <c r="AS14" s="14">
        <v>3.0800000000000001E-2</v>
      </c>
      <c r="AT14" s="14">
        <v>5.7200000000000001E-2</v>
      </c>
      <c r="AU14" s="14">
        <v>1.5E-3</v>
      </c>
      <c r="AV14" s="14">
        <v>12.812799999999999</v>
      </c>
      <c r="AW14" s="14">
        <v>8.9399999999999993E-2</v>
      </c>
      <c r="AX14" s="14">
        <v>0.44550000000000001</v>
      </c>
      <c r="AY14" s="14">
        <v>3.0999999999999999E-3</v>
      </c>
      <c r="AZ14" s="14">
        <v>0.34531179223916658</v>
      </c>
      <c r="BA14" s="14">
        <v>7.7884615384615383</v>
      </c>
      <c r="BB14" s="14">
        <v>0.77242888402625809</v>
      </c>
      <c r="BC14" s="15"/>
      <c r="BD14" s="8" t="s">
        <v>168</v>
      </c>
      <c r="BE14" s="15"/>
      <c r="BF14" s="2">
        <f>DCOUNT(PlotSort,"Pipe",$BK$35:$BK$36)</f>
        <v>20</v>
      </c>
      <c r="BG14" s="16">
        <f>DAVERAGE(PlotSort,"PhxRed",$BK$35:$BK$36)</f>
        <v>8.2800000000000012E-2</v>
      </c>
      <c r="BH14" s="16">
        <f>DSTDEV(PlotSort,"PhxRed",$BK$35:$BK$36)/SQRT($BF14)</f>
        <v>3.4676985643699232E-3</v>
      </c>
      <c r="BI14" s="16">
        <f>DAVERAGE(PlotSort,"PhxRedEdge",$BK$35:$BK$36)</f>
        <v>0.2031625</v>
      </c>
      <c r="BJ14" s="16">
        <f>DSTDEV(PlotSort,"PhxRedEdge",$BK$35:$BK$36)/SQRT($BF14)</f>
        <v>3.4084881790416499E-3</v>
      </c>
      <c r="BK14" s="16">
        <f>DAVERAGE(PlotSort,"TMRed",$BK$35:$BK$36)</f>
        <v>8.2743750000000005E-2</v>
      </c>
      <c r="BL14" s="16">
        <f>DSTDEV(PlotSort,"TMRed",$BK$35:$BK$36)/SQRT($BF14)</f>
        <v>3.3489099594743721E-3</v>
      </c>
      <c r="BM14" s="16">
        <f>DAVERAGE(PlotSort,"TMNIR",$BK$35:$BK$36)</f>
        <v>0.39508125000000005</v>
      </c>
      <c r="BN14" s="16">
        <f>DSTDEV(PlotSort,"TMNIR",$BK$35:$BK$36)/SQRT($BF14)</f>
        <v>7.8440772508094718E-3</v>
      </c>
      <c r="BO14" s="16">
        <f>DAVERAGE(PlotSort,"NRR",$BK$35:$BK$36)</f>
        <v>0.32008924657061971</v>
      </c>
      <c r="BP14" s="16">
        <f>DSTDEV(PlotSort,"NRR",$BK$35:$BK$36)/SQRT($BF14)</f>
        <v>6.040295386371985E-3</v>
      </c>
      <c r="BQ14" s="16">
        <f>DAVERAGE(PlotSort,"rvi",$BK$35:$BK$36)</f>
        <v>4.9370249270347326</v>
      </c>
      <c r="BR14" s="16">
        <f>DSTDEV(PlotSort,"rvi",$BK$35:$BK$36)/SQRT($BF14)</f>
        <v>0.22995483997444688</v>
      </c>
      <c r="BS14" s="17">
        <f>DAVERAGE(PlotSort,"ndvi",$BK$35:$BK$36)</f>
        <v>0.6527320809675039</v>
      </c>
      <c r="BT14" s="16">
        <f>DSTDEV(PlotSort,"ndvi",$BK$35:$BK$36)/SQRT($BF14)</f>
        <v>1.436950829741813E-2</v>
      </c>
    </row>
    <row r="15" spans="1:72" ht="13.5" customHeight="1" x14ac:dyDescent="0.2">
      <c r="B15" s="12">
        <v>184</v>
      </c>
      <c r="C15" s="12">
        <v>8.9589999999999996</v>
      </c>
      <c r="D15" s="12">
        <v>184.37329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32</v>
      </c>
      <c r="Q15" s="12">
        <v>1.51</v>
      </c>
      <c r="R15" s="12">
        <v>3.24</v>
      </c>
      <c r="S15" s="12">
        <v>47.91</v>
      </c>
      <c r="T15" s="12">
        <v>87.77</v>
      </c>
      <c r="U15" s="12">
        <v>5</v>
      </c>
      <c r="V15" s="12">
        <v>3</v>
      </c>
      <c r="W15" s="12">
        <v>3</v>
      </c>
      <c r="X15" s="12">
        <v>4</v>
      </c>
      <c r="Y15" s="12">
        <v>10</v>
      </c>
      <c r="Z15" s="12">
        <v>2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0.8357</v>
      </c>
      <c r="AK15" s="12">
        <v>1.7899999999999999E-2</v>
      </c>
      <c r="AL15" s="14">
        <v>7.5899999999999995E-2</v>
      </c>
      <c r="AM15" s="14">
        <v>1.6000000000000001E-3</v>
      </c>
      <c r="AN15" s="14">
        <v>0.83279999999999998</v>
      </c>
      <c r="AO15" s="14">
        <v>2.12E-2</v>
      </c>
      <c r="AP15" s="14">
        <v>0.20849999999999999</v>
      </c>
      <c r="AQ15" s="14">
        <v>5.3E-3</v>
      </c>
      <c r="AR15" s="14">
        <v>1.5609</v>
      </c>
      <c r="AS15" s="14">
        <v>7.6E-3</v>
      </c>
      <c r="AT15" s="14">
        <v>7.6100000000000001E-2</v>
      </c>
      <c r="AU15" s="14">
        <v>4.0000000000000002E-4</v>
      </c>
      <c r="AV15" s="14">
        <v>12.2242</v>
      </c>
      <c r="AW15" s="14">
        <v>0.48670000000000002</v>
      </c>
      <c r="AX15" s="14">
        <v>0.41839999999999999</v>
      </c>
      <c r="AY15" s="14">
        <v>1.67E-2</v>
      </c>
      <c r="AZ15" s="14">
        <v>0.33482214069229543</v>
      </c>
      <c r="BA15" s="14">
        <v>5.4980289093298289</v>
      </c>
      <c r="BB15" s="14">
        <v>0.69221435793731045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5.885E-2</v>
      </c>
      <c r="BH15" s="16">
        <f>DSTDEV(PlotSort,"PhxRed",$BL$35:$BL$36)/SQRT($BF15)</f>
        <v>2.9946976952130422E-3</v>
      </c>
      <c r="BI15" s="16">
        <f>DAVERAGE(PlotSort,"PhxRedEdge",$BL$35:$BL$36)</f>
        <v>0.20048749999999999</v>
      </c>
      <c r="BJ15" s="16">
        <f>DSTDEV(PlotSort,"PhxRedEdge",$BL$35:$BL$36)/SQRT($BF15)</f>
        <v>5.6808084654764203E-3</v>
      </c>
      <c r="BK15" s="16">
        <f>DAVERAGE(PlotSort,"TMRed",$BL$35:$BL$36)</f>
        <v>5.935E-2</v>
      </c>
      <c r="BL15" s="16">
        <f>DSTDEV(PlotSort,"TMRed",$BL$35:$BL$36)/SQRT($BF15)</f>
        <v>2.9400558789636185E-3</v>
      </c>
      <c r="BM15" s="16">
        <f>DAVERAGE(PlotSort,"TMNIR",$BL$35:$BL$36)</f>
        <v>0.42696250000000002</v>
      </c>
      <c r="BN15" s="16">
        <f>DSTDEV(PlotSort,"TMNIR",$BL$35:$BL$36)/SQRT($BF15)</f>
        <v>1.0564139771280144E-2</v>
      </c>
      <c r="BO15" s="16">
        <f>DAVERAGE(PlotSort,"NRR",$BL$35:$BL$36)</f>
        <v>0.36105514467267497</v>
      </c>
      <c r="BP15" s="16">
        <f>DSTDEV(PlotSort,"NRR",$BL$35:$BL$36)/SQRT($BF15)</f>
        <v>6.5059952343895448E-3</v>
      </c>
      <c r="BQ15" s="16">
        <f>DAVERAGE(PlotSort,"rvi",$BL$35:$BL$36)</f>
        <v>7.2774955481210313</v>
      </c>
      <c r="BR15" s="16">
        <f>DSTDEV(PlotSort,"rvi",$BL$35:$BL$36)/SQRT($BF15)</f>
        <v>0.29654342805646899</v>
      </c>
      <c r="BS15" s="17">
        <f>DAVERAGE(PlotSort,"ndvi",$BL$35:$BL$36)</f>
        <v>0.75610254656230613</v>
      </c>
      <c r="BT15" s="16">
        <f>DSTDEV(PlotSort,"ndvi",$BL$35:$BL$36)/SQRT($BF15)</f>
        <v>9.119241885842495E-3</v>
      </c>
    </row>
    <row r="16" spans="1:72" ht="13.5" customHeight="1" x14ac:dyDescent="0.2">
      <c r="B16" s="12">
        <v>184</v>
      </c>
      <c r="C16" s="12">
        <v>8.9510000000000005</v>
      </c>
      <c r="D16" s="12">
        <v>184.37296000000001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32</v>
      </c>
      <c r="Q16" s="12">
        <v>1.51</v>
      </c>
      <c r="R16" s="12">
        <v>3.24</v>
      </c>
      <c r="S16" s="12">
        <v>48.01</v>
      </c>
      <c r="T16" s="12">
        <v>87.71</v>
      </c>
      <c r="U16" s="12">
        <v>5</v>
      </c>
      <c r="V16" s="12">
        <v>3</v>
      </c>
      <c r="W16" s="12">
        <v>3</v>
      </c>
      <c r="X16" s="12">
        <v>4</v>
      </c>
      <c r="Y16" s="12">
        <v>10</v>
      </c>
      <c r="Z16" s="12">
        <v>2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0.83379999999999999</v>
      </c>
      <c r="AK16" s="12">
        <v>2.4199999999999999E-2</v>
      </c>
      <c r="AL16" s="14">
        <v>7.4300000000000005E-2</v>
      </c>
      <c r="AM16" s="14">
        <v>2.2000000000000001E-3</v>
      </c>
      <c r="AN16" s="14">
        <v>0.85150000000000003</v>
      </c>
      <c r="AO16" s="14">
        <v>4.6100000000000002E-2</v>
      </c>
      <c r="AP16" s="14">
        <v>0.20899999999999999</v>
      </c>
      <c r="AQ16" s="14">
        <v>1.1299999999999999E-2</v>
      </c>
      <c r="AR16" s="14">
        <v>1.5828</v>
      </c>
      <c r="AS16" s="14">
        <v>2.9499999999999998E-2</v>
      </c>
      <c r="AT16" s="14">
        <v>7.5700000000000003E-2</v>
      </c>
      <c r="AU16" s="14">
        <v>1.4E-3</v>
      </c>
      <c r="AV16" s="14">
        <v>11.991199999999999</v>
      </c>
      <c r="AW16" s="14">
        <v>0.74880000000000002</v>
      </c>
      <c r="AX16" s="14">
        <v>0.4032</v>
      </c>
      <c r="AY16" s="14">
        <v>2.52E-2</v>
      </c>
      <c r="AZ16" s="14">
        <v>0.31721659588369816</v>
      </c>
      <c r="BA16" s="14">
        <v>5.3262879788639363</v>
      </c>
      <c r="BB16" s="14">
        <v>0.68385884318229284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7.4924999999999978E-2</v>
      </c>
      <c r="BH16" s="16">
        <f>DSTDEV(PlotSort,"PhxRed",$BI$31:$BI$32)/SQRT($BF16)</f>
        <v>3.5871704262087768E-3</v>
      </c>
      <c r="BI16" s="16">
        <f>DAVERAGE(PlotSort,"PhxRedEdge",$BI$31:$BI$32)</f>
        <v>0.19904374999999999</v>
      </c>
      <c r="BJ16" s="16">
        <f>DSTDEV(PlotSort,"PhxRedEdge",$BI$31:$BI$32)/SQRT($BF16)</f>
        <v>4.6063178421055567E-3</v>
      </c>
      <c r="BK16" s="16">
        <f>DAVERAGE(PlotSort,"TMRed",$BI$31:$BI$32)</f>
        <v>7.5131250000000011E-2</v>
      </c>
      <c r="BL16" s="16">
        <f>DSTDEV(PlotSort,"TMRed",$BI$31:$BI$32)/SQRT($BF16)</f>
        <v>3.5731256012768264E-3</v>
      </c>
      <c r="BM16" s="16">
        <f>DAVERAGE(PlotSort,"TMNIR",$BI$31:$BI$32)</f>
        <v>0.3903375</v>
      </c>
      <c r="BN16" s="16">
        <f>DSTDEV(PlotSort,"TMNIR",$BI$31:$BI$32)/SQRT($BF16)</f>
        <v>1.1057504521816836E-2</v>
      </c>
      <c r="BO16" s="16">
        <f>DAVERAGE(PlotSort,"NRR",$BI$31:$BI$32)</f>
        <v>0.32328903113319513</v>
      </c>
      <c r="BP16" s="16">
        <f>DSTDEV(PlotSort,"NRR",$BI$31:$BI$32)/SQRT($BF16)</f>
        <v>6.7456102987948144E-3</v>
      </c>
      <c r="BQ16" s="16">
        <f>DAVERAGE(PlotSort,"rvi",$BI$31:$BI$32)</f>
        <v>5.3949632663610343</v>
      </c>
      <c r="BR16" s="16">
        <f>DSTDEV(PlotSort,"rvi",$BI$31:$BI$32)/SQRT($BF16)</f>
        <v>0.32399537020079344</v>
      </c>
      <c r="BS16" s="17">
        <f>DAVERAGE(PlotSort,"ndvi",$BI$31:$BI$32)</f>
        <v>0.67492167991453078</v>
      </c>
      <c r="BT16" s="16">
        <f>DSTDEV(PlotSort,"ndvi",$BI$31:$BI$32)/SQRT($BF16)</f>
        <v>1.6512838742748837E-2</v>
      </c>
    </row>
    <row r="17" spans="2:72" ht="13.5" customHeight="1" x14ac:dyDescent="0.2">
      <c r="B17" s="12">
        <v>184</v>
      </c>
      <c r="C17" s="12">
        <v>8.9440000000000008</v>
      </c>
      <c r="D17" s="12">
        <v>184.37267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32</v>
      </c>
      <c r="Q17" s="12">
        <v>1.51</v>
      </c>
      <c r="R17" s="12">
        <v>3.24</v>
      </c>
      <c r="S17" s="12">
        <v>48.1</v>
      </c>
      <c r="T17" s="12">
        <v>87.66</v>
      </c>
      <c r="U17" s="12">
        <v>5</v>
      </c>
      <c r="V17" s="12">
        <v>3</v>
      </c>
      <c r="W17" s="12">
        <v>3</v>
      </c>
      <c r="X17" s="12">
        <v>4</v>
      </c>
      <c r="Y17" s="12">
        <v>10</v>
      </c>
      <c r="Z17" s="12">
        <v>2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0.92969999999999997</v>
      </c>
      <c r="AK17" s="12">
        <v>3.7199999999999997E-2</v>
      </c>
      <c r="AL17" s="14">
        <v>8.1600000000000006E-2</v>
      </c>
      <c r="AM17" s="14">
        <v>3.3E-3</v>
      </c>
      <c r="AN17" s="14">
        <v>0.93630000000000002</v>
      </c>
      <c r="AO17" s="14">
        <v>1.1900000000000001E-2</v>
      </c>
      <c r="AP17" s="14">
        <v>0.2261</v>
      </c>
      <c r="AQ17" s="14">
        <v>2.8999999999999998E-3</v>
      </c>
      <c r="AR17" s="14">
        <v>1.7585</v>
      </c>
      <c r="AS17" s="14">
        <v>3.7100000000000001E-2</v>
      </c>
      <c r="AT17" s="14">
        <v>8.2799999999999999E-2</v>
      </c>
      <c r="AU17" s="14">
        <v>1.6999999999999999E-3</v>
      </c>
      <c r="AV17" s="14">
        <v>13.9693</v>
      </c>
      <c r="AW17" s="14">
        <v>0.51790000000000003</v>
      </c>
      <c r="AX17" s="14">
        <v>0.46260000000000001</v>
      </c>
      <c r="AY17" s="14">
        <v>1.72E-2</v>
      </c>
      <c r="AZ17" s="14">
        <v>0.34340060984463483</v>
      </c>
      <c r="BA17" s="14">
        <v>5.5869565217391308</v>
      </c>
      <c r="BB17" s="14">
        <v>0.69636963696369647</v>
      </c>
      <c r="BC17" s="15"/>
      <c r="BD17" s="8" t="s">
        <v>171</v>
      </c>
      <c r="BF17" s="2">
        <f>DCOUNT(PlotSort,"Pipe",$BJ$31:$BJ$32)</f>
        <v>20</v>
      </c>
      <c r="BG17" s="16">
        <f>DAVERAGE(PlotSort,"PhxRed",$BJ$31:$BJ$32)</f>
        <v>7.4393750000000008E-2</v>
      </c>
      <c r="BH17" s="16">
        <f>DSTDEV(PlotSort,"PhxRed",$BJ$31:$BJ$32)/SQRT($BF17)</f>
        <v>4.2406561500943681E-3</v>
      </c>
      <c r="BI17" s="16">
        <f>DAVERAGE(PlotSort,"PhxRedEdge",$BJ$31:$BJ$32)</f>
        <v>0.19798750000000001</v>
      </c>
      <c r="BJ17" s="16">
        <f>DSTDEV(PlotSort,"PhxRedEdge",$BJ$31:$BJ$32)/SQRT($BF17)</f>
        <v>4.4303639805325255E-3</v>
      </c>
      <c r="BK17" s="16">
        <f>DAVERAGE(PlotSort,"TMRed",$BJ$31:$BJ$32)</f>
        <v>7.4437500000000004E-2</v>
      </c>
      <c r="BL17" s="16">
        <f>DSTDEV(PlotSort,"TMRed",$BJ$31:$BJ$32)/SQRT($BF17)</f>
        <v>4.0799336187410367E-3</v>
      </c>
      <c r="BM17" s="16">
        <f>DAVERAGE(PlotSort,"TMNIR",$BJ$31:$BJ$32)</f>
        <v>0.39688125000000007</v>
      </c>
      <c r="BN17" s="16">
        <f>DSTDEV(PlotSort,"TMNIR",$BJ$31:$BJ$32)/SQRT($BF17)</f>
        <v>1.0663452282602041E-2</v>
      </c>
      <c r="BO17" s="16">
        <f>DAVERAGE(PlotSort,"NRR",$BJ$31:$BJ$32)</f>
        <v>0.33292918796462218</v>
      </c>
      <c r="BP17" s="16">
        <f>DSTDEV(PlotSort,"NRR",$BJ$31:$BJ$32)/SQRT($BF17)</f>
        <v>7.5913121769426734E-3</v>
      </c>
      <c r="BQ17" s="16">
        <f>DAVERAGE(PlotSort,"rvi",$BJ$31:$BJ$32)</f>
        <v>5.6304137803917147</v>
      </c>
      <c r="BR17" s="16">
        <f>DSTDEV(PlotSort,"rvi",$BJ$31:$BJ$32)/SQRT($BF17)</f>
        <v>0.33206511401011807</v>
      </c>
      <c r="BS17" s="17">
        <f>DAVERAGE(PlotSort,"ndvi",$BJ$31:$BJ$32)</f>
        <v>0.68322160367623475</v>
      </c>
      <c r="BT17" s="16">
        <f>DSTDEV(PlotSort,"ndvi",$BJ$31:$BJ$32)/SQRT($BF17)</f>
        <v>1.6593267225913578E-2</v>
      </c>
    </row>
    <row r="18" spans="2:72" ht="13.5" customHeight="1" x14ac:dyDescent="0.2">
      <c r="B18" s="12">
        <v>184</v>
      </c>
      <c r="C18" s="12">
        <v>9.016</v>
      </c>
      <c r="D18" s="12">
        <v>184.37567000000001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32</v>
      </c>
      <c r="Q18" s="12">
        <v>1.51</v>
      </c>
      <c r="R18" s="12">
        <v>3.24</v>
      </c>
      <c r="S18" s="12">
        <v>47.19</v>
      </c>
      <c r="T18" s="12">
        <v>88.22</v>
      </c>
      <c r="U18" s="12">
        <v>5</v>
      </c>
      <c r="V18" s="12">
        <v>3</v>
      </c>
      <c r="W18" s="12">
        <v>3</v>
      </c>
      <c r="X18" s="12">
        <v>4</v>
      </c>
      <c r="Y18" s="12">
        <v>10</v>
      </c>
      <c r="Z18" s="12">
        <v>2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0.54479999999999995</v>
      </c>
      <c r="AK18" s="12">
        <v>1.7299999999999999E-2</v>
      </c>
      <c r="AL18" s="14">
        <v>5.7099999999999998E-2</v>
      </c>
      <c r="AM18" s="14">
        <v>1.8E-3</v>
      </c>
      <c r="AN18" s="14">
        <v>0.65529999999999999</v>
      </c>
      <c r="AO18" s="14">
        <v>6.9999999999999999E-4</v>
      </c>
      <c r="AP18" s="14">
        <v>0.19059999999999999</v>
      </c>
      <c r="AQ18" s="14">
        <v>2.0000000000000001E-4</v>
      </c>
      <c r="AR18" s="14">
        <v>1.0128999999999999</v>
      </c>
      <c r="AS18" s="14">
        <v>2.9100000000000001E-2</v>
      </c>
      <c r="AT18" s="14">
        <v>5.7000000000000002E-2</v>
      </c>
      <c r="AU18" s="14">
        <v>1.6000000000000001E-3</v>
      </c>
      <c r="AV18" s="14">
        <v>10.7349</v>
      </c>
      <c r="AW18" s="14">
        <v>5.4100000000000002E-2</v>
      </c>
      <c r="AX18" s="14">
        <v>0.4209</v>
      </c>
      <c r="AY18" s="14">
        <v>2.0999999999999999E-3</v>
      </c>
      <c r="AZ18" s="14">
        <v>0.37661488143908428</v>
      </c>
      <c r="BA18" s="14">
        <v>7.3842105263157896</v>
      </c>
      <c r="BB18" s="14">
        <v>0.76145637162586322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7.4168749999999992E-2</v>
      </c>
      <c r="BH18" s="16">
        <f>DSTDEV(PlotSort,"PhxRed",$BH$35:$BH$36)/SQRT($BF18)</f>
        <v>3.8916119062885478E-3</v>
      </c>
      <c r="BI18" s="16">
        <f>DAVERAGE(PlotSort,"PhxRedEdge",$BH$35:$BH$36)</f>
        <v>0.19820000000000002</v>
      </c>
      <c r="BJ18" s="16">
        <f>DSTDEV(PlotSort,"PhxRedEdge",$BH$35:$BH$36)/SQRT($BF18)</f>
        <v>4.0349101600903083E-3</v>
      </c>
      <c r="BK18" s="16">
        <f>DAVERAGE(PlotSort,"TMRed",$BH$35:$BH$36)</f>
        <v>7.4106250000000012E-2</v>
      </c>
      <c r="BL18" s="16">
        <f>DSTDEV(PlotSort,"TMRed",$BH$35:$BH$36)/SQRT($BF18)</f>
        <v>3.8404369190453503E-3</v>
      </c>
      <c r="BM18" s="16">
        <f>DAVERAGE(PlotSort,"TMNIR",$BH$35:$BH$36)</f>
        <v>0.39939999999999992</v>
      </c>
      <c r="BN18" s="16">
        <f>DSTDEV(PlotSort,"TMNIR",$BH$35:$BH$36)/SQRT($BF18)</f>
        <v>1.0432161808561264E-2</v>
      </c>
      <c r="BO18" s="16">
        <f>DAVERAGE(PlotSort,"NRR",$BH$35:$BH$36)</f>
        <v>0.33524822619468719</v>
      </c>
      <c r="BP18" s="16">
        <f>DSTDEV(PlotSort,"NRR",$BH$35:$BH$36)/SQRT($BF18)</f>
        <v>7.7993528851260019E-3</v>
      </c>
      <c r="BQ18" s="16">
        <f>DAVERAGE(PlotSort,"rvi",$BH$35:$BH$36)</f>
        <v>5.6565510282772919</v>
      </c>
      <c r="BR18" s="16">
        <f>DSTDEV(PlotSort,"rvi",$BH$35:$BH$36)/SQRT($BF18)</f>
        <v>0.37996578834143963</v>
      </c>
      <c r="BS18" s="17">
        <f>DAVERAGE(PlotSort,"ndvi",$BH$35:$BH$36)</f>
        <v>0.68469357787524643</v>
      </c>
      <c r="BT18" s="16">
        <f>DSTDEV(PlotSort,"ndvi",$BH$35:$BH$36)/SQRT($BF18)</f>
        <v>1.781612784926671E-2</v>
      </c>
    </row>
    <row r="19" spans="2:72" ht="13.5" customHeight="1" x14ac:dyDescent="0.2">
      <c r="B19" s="12">
        <v>184</v>
      </c>
      <c r="C19" s="12">
        <v>9.0239999999999991</v>
      </c>
      <c r="D19" s="12">
        <v>184.376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32</v>
      </c>
      <c r="Q19" s="12">
        <v>1.51</v>
      </c>
      <c r="R19" s="12">
        <v>3.24</v>
      </c>
      <c r="S19" s="12">
        <v>47.09</v>
      </c>
      <c r="T19" s="12">
        <v>88.28</v>
      </c>
      <c r="U19" s="12">
        <v>5</v>
      </c>
      <c r="V19" s="12">
        <v>3</v>
      </c>
      <c r="W19" s="12">
        <v>3</v>
      </c>
      <c r="X19" s="12">
        <v>4</v>
      </c>
      <c r="Y19" s="12">
        <v>10</v>
      </c>
      <c r="Z19" s="12">
        <v>2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0.99580000000000002</v>
      </c>
      <c r="AK19" s="12">
        <v>3.1099999999999999E-2</v>
      </c>
      <c r="AL19" s="14">
        <v>0.1066</v>
      </c>
      <c r="AM19" s="14">
        <v>3.3E-3</v>
      </c>
      <c r="AN19" s="14">
        <v>0.66400000000000003</v>
      </c>
      <c r="AO19" s="14">
        <v>7.4000000000000003E-3</v>
      </c>
      <c r="AP19" s="14">
        <v>0.1976</v>
      </c>
      <c r="AQ19" s="14">
        <v>2.2000000000000001E-3</v>
      </c>
      <c r="AR19" s="14">
        <v>1.8340000000000001</v>
      </c>
      <c r="AS19" s="14">
        <v>6.3E-3</v>
      </c>
      <c r="AT19" s="14">
        <v>0.1055</v>
      </c>
      <c r="AU19" s="14">
        <v>4.0000000000000002E-4</v>
      </c>
      <c r="AV19" s="14">
        <v>8.9543999999999997</v>
      </c>
      <c r="AW19" s="14">
        <v>0.14979999999999999</v>
      </c>
      <c r="AX19" s="14">
        <v>0.3584</v>
      </c>
      <c r="AY19" s="14">
        <v>6.0000000000000001E-3</v>
      </c>
      <c r="AZ19" s="14">
        <v>0.28920863309352512</v>
      </c>
      <c r="BA19" s="14">
        <v>3.3971563981042654</v>
      </c>
      <c r="BB19" s="14">
        <v>0.54516059495580949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7.5149999999999995E-2</v>
      </c>
      <c r="BH19" s="16">
        <f>DSTDEV(PlotSort,"PhxRed",$BI$35:$BI$36)/SQRT($BF19)</f>
        <v>4.4921505614423313E-3</v>
      </c>
      <c r="BI19" s="16">
        <f>DAVERAGE(PlotSort,"PhxRedEdge",$BI$35:$BI$36)</f>
        <v>0.19883124999999999</v>
      </c>
      <c r="BJ19" s="16">
        <f>DSTDEV(PlotSort,"PhxRedEdge",$BI$35:$BI$36)/SQRT($BF19)</f>
        <v>5.4310888928925712E-3</v>
      </c>
      <c r="BK19" s="16">
        <f>DAVERAGE(PlotSort,"TMRed",$BI$35:$BI$36)</f>
        <v>7.5462500000000002E-2</v>
      </c>
      <c r="BL19" s="16">
        <f>DSTDEV(PlotSort,"TMRed",$BI$35:$BI$36)/SQRT($BF19)</f>
        <v>4.3336269932548049E-3</v>
      </c>
      <c r="BM19" s="16">
        <f>DAVERAGE(PlotSort,"TMNIR",$BI$35:$BI$36)</f>
        <v>0.38781874999999999</v>
      </c>
      <c r="BN19" s="16">
        <f>DSTDEV(PlotSort,"TMNIR",$BI$35:$BI$36)/SQRT($BF19)</f>
        <v>1.2350361731375976E-2</v>
      </c>
      <c r="BO19" s="16">
        <f>DAVERAGE(PlotSort,"NRR",$BI$35:$BI$36)</f>
        <v>0.32096999290313016</v>
      </c>
      <c r="BP19" s="16">
        <f>DSTDEV(PlotSort,"NRR",$BI$35:$BI$36)/SQRT($BF19)</f>
        <v>7.2808333666628056E-3</v>
      </c>
      <c r="BQ19" s="16">
        <f>DAVERAGE(PlotSort,"rvi",$BI$35:$BI$36)</f>
        <v>5.368826018475457</v>
      </c>
      <c r="BR19" s="16">
        <f>DSTDEV(PlotSort,"rvi",$BI$35:$BI$36)/SQRT($BF19)</f>
        <v>0.3122842054489306</v>
      </c>
      <c r="BS19" s="17">
        <f>DAVERAGE(PlotSort,"ndvi",$BI$35:$BI$36)</f>
        <v>0.67344970571551921</v>
      </c>
      <c r="BT19" s="16">
        <f>DSTDEV(PlotSort,"ndvi",$BI$35:$BI$36)/SQRT($BF19)</f>
        <v>1.7248542376609267E-2</v>
      </c>
    </row>
    <row r="20" spans="2:72" ht="13.5" customHeight="1" x14ac:dyDescent="0.2">
      <c r="B20" s="12">
        <v>184</v>
      </c>
      <c r="C20" s="12">
        <v>9.032</v>
      </c>
      <c r="D20" s="12">
        <v>184.37633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32</v>
      </c>
      <c r="Q20" s="12">
        <v>1.51</v>
      </c>
      <c r="R20" s="12">
        <v>3.24</v>
      </c>
      <c r="S20" s="12">
        <v>46.99</v>
      </c>
      <c r="T20" s="12">
        <v>88.34</v>
      </c>
      <c r="U20" s="12">
        <v>5</v>
      </c>
      <c r="V20" s="12">
        <v>3</v>
      </c>
      <c r="W20" s="12">
        <v>3</v>
      </c>
      <c r="X20" s="12">
        <v>4</v>
      </c>
      <c r="Y20" s="12">
        <v>10</v>
      </c>
      <c r="Z20" s="12">
        <v>2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0.61240000000000006</v>
      </c>
      <c r="AK20" s="12">
        <v>3.2599999999999997E-2</v>
      </c>
      <c r="AL20" s="14">
        <v>6.7000000000000004E-2</v>
      </c>
      <c r="AM20" s="14">
        <v>3.5999999999999999E-3</v>
      </c>
      <c r="AN20" s="14">
        <v>0.61739999999999995</v>
      </c>
      <c r="AO20" s="14">
        <v>6.9999999999999999E-4</v>
      </c>
      <c r="AP20" s="14">
        <v>0.18809999999999999</v>
      </c>
      <c r="AQ20" s="14">
        <v>2.0000000000000001E-4</v>
      </c>
      <c r="AR20" s="14">
        <v>1.1367</v>
      </c>
      <c r="AS20" s="14">
        <v>4.2000000000000003E-2</v>
      </c>
      <c r="AT20" s="14">
        <v>6.6900000000000001E-2</v>
      </c>
      <c r="AU20" s="14">
        <v>2.5000000000000001E-3</v>
      </c>
      <c r="AV20" s="14">
        <v>9.8445999999999998</v>
      </c>
      <c r="AW20" s="14">
        <v>9.1499999999999998E-2</v>
      </c>
      <c r="AX20" s="14">
        <v>0.40229999999999999</v>
      </c>
      <c r="AY20" s="14">
        <v>3.7000000000000002E-3</v>
      </c>
      <c r="AZ20" s="14">
        <v>0.36280487804878048</v>
      </c>
      <c r="BA20" s="14">
        <v>6.0134529147982061</v>
      </c>
      <c r="BB20" s="14">
        <v>0.71483375959079276</v>
      </c>
      <c r="BC20" s="15"/>
    </row>
    <row r="21" spans="2:72" ht="13.5" customHeight="1" x14ac:dyDescent="0.2">
      <c r="B21" s="12">
        <v>184</v>
      </c>
      <c r="C21" s="12">
        <v>9.0399999999999991</v>
      </c>
      <c r="D21" s="12">
        <v>184.37666999999999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32</v>
      </c>
      <c r="Q21" s="12">
        <v>1.51</v>
      </c>
      <c r="R21" s="12">
        <v>3.24</v>
      </c>
      <c r="S21" s="12">
        <v>46.89</v>
      </c>
      <c r="T21" s="12">
        <v>88.41</v>
      </c>
      <c r="U21" s="12">
        <v>5</v>
      </c>
      <c r="V21" s="12">
        <v>3</v>
      </c>
      <c r="W21" s="12">
        <v>3</v>
      </c>
      <c r="X21" s="12">
        <v>4</v>
      </c>
      <c r="Y21" s="12">
        <v>10</v>
      </c>
      <c r="Z21" s="12">
        <v>2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0.45229999999999998</v>
      </c>
      <c r="AK21" s="12">
        <v>8.9999999999999998E-4</v>
      </c>
      <c r="AL21" s="14">
        <v>5.0599999999999999E-2</v>
      </c>
      <c r="AM21" s="14">
        <v>1E-4</v>
      </c>
      <c r="AN21" s="14">
        <v>0.60029999999999994</v>
      </c>
      <c r="AO21" s="14">
        <v>1.17E-2</v>
      </c>
      <c r="AP21" s="14">
        <v>0.18729999999999999</v>
      </c>
      <c r="AQ21" s="14">
        <v>3.5999999999999999E-3</v>
      </c>
      <c r="AR21" s="14">
        <v>0.8377</v>
      </c>
      <c r="AS21" s="14">
        <v>1.83E-2</v>
      </c>
      <c r="AT21" s="14">
        <v>5.04E-2</v>
      </c>
      <c r="AU21" s="14">
        <v>1.1000000000000001E-3</v>
      </c>
      <c r="AV21" s="14">
        <v>10.2357</v>
      </c>
      <c r="AW21" s="14">
        <v>0.2122</v>
      </c>
      <c r="AX21" s="14">
        <v>0.4274</v>
      </c>
      <c r="AY21" s="14">
        <v>8.8999999999999999E-3</v>
      </c>
      <c r="AZ21" s="14">
        <v>0.39059703920611683</v>
      </c>
      <c r="BA21" s="14">
        <v>8.4801587301587293</v>
      </c>
      <c r="BB21" s="14">
        <v>0.78903306822938468</v>
      </c>
      <c r="BC21" s="15"/>
      <c r="BD21" s="8" t="s">
        <v>204</v>
      </c>
      <c r="BE21" s="18">
        <v>30</v>
      </c>
      <c r="BF21" s="19">
        <f>COUNT(Y50)</f>
        <v>1</v>
      </c>
      <c r="BG21" s="20">
        <f>AVERAGE(AL50)</f>
        <v>0.24149999999999999</v>
      </c>
      <c r="BH21" s="21">
        <v>0</v>
      </c>
      <c r="BI21" s="20">
        <f>AVERAGE(AP50)</f>
        <v>0.26400000000000001</v>
      </c>
      <c r="BJ21" s="21">
        <v>0</v>
      </c>
      <c r="BK21" s="20">
        <f>AVERAGE(AT50)</f>
        <v>0.24060000000000001</v>
      </c>
      <c r="BL21" s="21">
        <v>0</v>
      </c>
      <c r="BM21" s="20">
        <f>AVERAGE(AX50)</f>
        <v>0.30449999999999999</v>
      </c>
      <c r="BN21" s="21">
        <v>0</v>
      </c>
      <c r="BO21" s="20">
        <f>AVERAGE(AZ50)</f>
        <v>7.1240105540897061E-2</v>
      </c>
      <c r="BP21" s="21">
        <v>0</v>
      </c>
      <c r="BQ21" s="20">
        <f>AVERAGE(BA50)</f>
        <v>1.2655860349127181</v>
      </c>
      <c r="BR21" s="21">
        <v>0</v>
      </c>
      <c r="BS21" s="22">
        <f>AVERAGE(BB50)</f>
        <v>0.1172261970280682</v>
      </c>
      <c r="BT21" s="21">
        <v>0</v>
      </c>
    </row>
    <row r="22" spans="2:72" ht="13.5" customHeight="1" x14ac:dyDescent="0.2">
      <c r="B22" s="12">
        <v>184</v>
      </c>
      <c r="C22" s="12">
        <v>9.048</v>
      </c>
      <c r="D22" s="12">
        <v>184.37700000000001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32</v>
      </c>
      <c r="Q22" s="12">
        <v>1.51</v>
      </c>
      <c r="R22" s="12">
        <v>3.24</v>
      </c>
      <c r="S22" s="12">
        <v>46.79</v>
      </c>
      <c r="T22" s="12">
        <v>88.47</v>
      </c>
      <c r="U22" s="12">
        <v>5</v>
      </c>
      <c r="V22" s="12">
        <v>3</v>
      </c>
      <c r="W22" s="12">
        <v>3</v>
      </c>
      <c r="X22" s="12">
        <v>4</v>
      </c>
      <c r="Y22" s="12">
        <v>10</v>
      </c>
      <c r="Z22" s="12">
        <v>2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0.61880000000000002</v>
      </c>
      <c r="AK22" s="12">
        <v>5.0799999999999998E-2</v>
      </c>
      <c r="AL22" s="14">
        <v>7.0900000000000005E-2</v>
      </c>
      <c r="AM22" s="14">
        <v>5.7999999999999996E-3</v>
      </c>
      <c r="AN22" s="14">
        <v>0.61739999999999995</v>
      </c>
      <c r="AO22" s="14">
        <v>1.2999999999999999E-2</v>
      </c>
      <c r="AP22" s="14">
        <v>0.19739999999999999</v>
      </c>
      <c r="AQ22" s="14">
        <v>4.1000000000000003E-3</v>
      </c>
      <c r="AR22" s="14">
        <v>1.155</v>
      </c>
      <c r="AS22" s="14">
        <v>7.9100000000000004E-2</v>
      </c>
      <c r="AT22" s="14">
        <v>7.1199999999999999E-2</v>
      </c>
      <c r="AU22" s="14">
        <v>4.8999999999999998E-3</v>
      </c>
      <c r="AV22" s="14">
        <v>9.1519999999999992</v>
      </c>
      <c r="AW22" s="14">
        <v>0.28499999999999998</v>
      </c>
      <c r="AX22" s="14">
        <v>0.3906</v>
      </c>
      <c r="AY22" s="14">
        <v>1.2200000000000001E-2</v>
      </c>
      <c r="AZ22" s="14">
        <v>0.32857142857142863</v>
      </c>
      <c r="BA22" s="14">
        <v>5.4859550561797752</v>
      </c>
      <c r="BB22" s="14">
        <v>0.69164140320485068</v>
      </c>
      <c r="BC22" s="15"/>
      <c r="BD22" s="8" t="s">
        <v>182</v>
      </c>
      <c r="BE22" s="18">
        <v>31</v>
      </c>
      <c r="BF22" s="19">
        <f>COUNT(Y48)</f>
        <v>1</v>
      </c>
      <c r="BG22" s="20">
        <f>AVERAGE(AL48)</f>
        <v>0.26879999999999998</v>
      </c>
      <c r="BH22" s="21">
        <v>0</v>
      </c>
      <c r="BI22" s="20">
        <f>AVERAGE(AP48)</f>
        <v>0.29370000000000002</v>
      </c>
      <c r="BJ22" s="21">
        <v>0</v>
      </c>
      <c r="BK22" s="20">
        <f>AVERAGE(AT48)</f>
        <v>0.2641</v>
      </c>
      <c r="BL22" s="21">
        <v>0</v>
      </c>
      <c r="BM22" s="20">
        <f>AVERAGE(AX48)</f>
        <v>0.32940000000000003</v>
      </c>
      <c r="BN22" s="21">
        <v>0</v>
      </c>
      <c r="BO22" s="20">
        <f>AVERAGE(AZ48)</f>
        <v>5.7294174289841134E-2</v>
      </c>
      <c r="BP22" s="21">
        <v>0</v>
      </c>
      <c r="BQ22" s="20">
        <f>AVERAGE(BA48)</f>
        <v>1.2472548277167741</v>
      </c>
      <c r="BR22" s="21">
        <v>0</v>
      </c>
      <c r="BS22" s="22">
        <f>AVERAGE(BB48)</f>
        <v>0.11002527379949456</v>
      </c>
      <c r="BT22" s="21">
        <v>0</v>
      </c>
    </row>
    <row r="23" spans="2:72" ht="13.5" customHeight="1" x14ac:dyDescent="0.2">
      <c r="B23" s="12">
        <v>184</v>
      </c>
      <c r="C23" s="12">
        <v>9.0559999999999992</v>
      </c>
      <c r="D23" s="12">
        <v>184.37733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32</v>
      </c>
      <c r="Q23" s="12">
        <v>1.51</v>
      </c>
      <c r="R23" s="12">
        <v>3.24</v>
      </c>
      <c r="S23" s="12">
        <v>46.69</v>
      </c>
      <c r="T23" s="12">
        <v>88.53</v>
      </c>
      <c r="U23" s="12">
        <v>5</v>
      </c>
      <c r="V23" s="12">
        <v>3</v>
      </c>
      <c r="W23" s="12">
        <v>3</v>
      </c>
      <c r="X23" s="12">
        <v>4</v>
      </c>
      <c r="Y23" s="12">
        <v>10</v>
      </c>
      <c r="Z23" s="12">
        <v>2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0.60960000000000003</v>
      </c>
      <c r="AK23" s="12">
        <v>3.8999999999999998E-3</v>
      </c>
      <c r="AL23" s="14">
        <v>7.1499999999999994E-2</v>
      </c>
      <c r="AM23" s="14">
        <v>5.0000000000000001E-4</v>
      </c>
      <c r="AN23" s="14">
        <v>0.47739999999999999</v>
      </c>
      <c r="AO23" s="14">
        <v>3.0200000000000001E-2</v>
      </c>
      <c r="AP23" s="14">
        <v>0.15659999999999999</v>
      </c>
      <c r="AQ23" s="14">
        <v>9.9000000000000008E-3</v>
      </c>
      <c r="AR23" s="14">
        <v>1.1314</v>
      </c>
      <c r="AS23" s="14">
        <v>1.0699999999999999E-2</v>
      </c>
      <c r="AT23" s="14">
        <v>7.1400000000000005E-2</v>
      </c>
      <c r="AU23" s="14">
        <v>6.9999999999999999E-4</v>
      </c>
      <c r="AV23" s="14">
        <v>6.4978999999999996</v>
      </c>
      <c r="AW23" s="14">
        <v>0.46379999999999999</v>
      </c>
      <c r="AX23" s="14">
        <v>0.28360000000000002</v>
      </c>
      <c r="AY23" s="14">
        <v>2.0199999999999999E-2</v>
      </c>
      <c r="AZ23" s="14">
        <v>0.2885052248977738</v>
      </c>
      <c r="BA23" s="14">
        <v>3.9719887955182074</v>
      </c>
      <c r="BB23" s="14">
        <v>0.5977464788732394</v>
      </c>
      <c r="BC23" s="15"/>
      <c r="BD23" s="8" t="s">
        <v>176</v>
      </c>
      <c r="BE23" s="18">
        <v>32</v>
      </c>
      <c r="BF23" s="19">
        <f>COUNT(Y46)</f>
        <v>1</v>
      </c>
      <c r="BG23" s="20">
        <f>AVERAGE(AL46)</f>
        <v>0.16850000000000001</v>
      </c>
      <c r="BH23" s="21">
        <v>0</v>
      </c>
      <c r="BI23" s="20">
        <f>AVERAGE(AP46)</f>
        <v>0.19589999999999999</v>
      </c>
      <c r="BJ23" s="21">
        <v>0</v>
      </c>
      <c r="BK23" s="20">
        <f>AVERAGE(AT46)</f>
        <v>0.1676</v>
      </c>
      <c r="BL23" s="21">
        <v>0</v>
      </c>
      <c r="BM23" s="20">
        <f>AVERAGE(AX46)</f>
        <v>0.21809999999999999</v>
      </c>
      <c r="BN23" s="21">
        <v>0</v>
      </c>
      <c r="BO23" s="20">
        <f>AVERAGE(AZ46)</f>
        <v>5.3623188405797099E-2</v>
      </c>
      <c r="BP23" s="21">
        <v>0</v>
      </c>
      <c r="BQ23" s="20">
        <f>AVERAGE(BA46)</f>
        <v>1.3013126491646778</v>
      </c>
      <c r="BR23" s="21">
        <v>0</v>
      </c>
      <c r="BS23" s="22">
        <f>AVERAGE(BB46)</f>
        <v>0.13093077521389679</v>
      </c>
      <c r="BT23" s="21">
        <v>0</v>
      </c>
    </row>
    <row r="24" spans="2:72" ht="13.5" customHeight="1" x14ac:dyDescent="0.2">
      <c r="B24" s="12">
        <v>184</v>
      </c>
      <c r="C24" s="12">
        <v>9.0660000000000007</v>
      </c>
      <c r="D24" s="12">
        <v>184.37774999999999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32</v>
      </c>
      <c r="Q24" s="12">
        <v>1.51</v>
      </c>
      <c r="R24" s="12">
        <v>3.24</v>
      </c>
      <c r="S24" s="12">
        <v>46.57</v>
      </c>
      <c r="T24" s="12">
        <v>88.61</v>
      </c>
      <c r="U24" s="12">
        <v>5</v>
      </c>
      <c r="V24" s="12">
        <v>3</v>
      </c>
      <c r="W24" s="12">
        <v>3</v>
      </c>
      <c r="X24" s="12">
        <v>4</v>
      </c>
      <c r="Y24" s="12">
        <v>10</v>
      </c>
      <c r="Z24" s="12">
        <v>2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0.59030000000000005</v>
      </c>
      <c r="AK24" s="12">
        <v>7.7100000000000002E-2</v>
      </c>
      <c r="AL24" s="14">
        <v>7.1400000000000005E-2</v>
      </c>
      <c r="AM24" s="14">
        <v>9.2999999999999992E-3</v>
      </c>
      <c r="AN24" s="14">
        <v>0.6008</v>
      </c>
      <c r="AO24" s="14">
        <v>1.1599999999999999E-2</v>
      </c>
      <c r="AP24" s="14">
        <v>0.20349999999999999</v>
      </c>
      <c r="AQ24" s="14">
        <v>3.8999999999999998E-3</v>
      </c>
      <c r="AR24" s="14">
        <v>1.0955999999999999</v>
      </c>
      <c r="AS24" s="14">
        <v>0.1037</v>
      </c>
      <c r="AT24" s="14">
        <v>7.1300000000000002E-2</v>
      </c>
      <c r="AU24" s="14">
        <v>6.7000000000000002E-3</v>
      </c>
      <c r="AV24" s="14">
        <v>9.3287999999999993</v>
      </c>
      <c r="AW24" s="14">
        <v>0.19550000000000001</v>
      </c>
      <c r="AX24" s="14">
        <v>0.41899999999999998</v>
      </c>
      <c r="AY24" s="14">
        <v>8.8000000000000005E-3</v>
      </c>
      <c r="AZ24" s="14">
        <v>0.3461847389558233</v>
      </c>
      <c r="BA24" s="14">
        <v>5.8765778401122013</v>
      </c>
      <c r="BB24" s="14">
        <v>0.70915765857638191</v>
      </c>
      <c r="BC24" s="15"/>
      <c r="BD24" s="8" t="s">
        <v>205</v>
      </c>
      <c r="BE24" s="23">
        <v>70</v>
      </c>
      <c r="BF24" s="24">
        <f>COUNT(Y51)</f>
        <v>1</v>
      </c>
      <c r="BG24" s="25">
        <f>AVERAGE(AL51)</f>
        <v>0.85150000000000003</v>
      </c>
      <c r="BH24" s="26">
        <v>0</v>
      </c>
      <c r="BI24" s="25">
        <f>AVERAGE(AP51)</f>
        <v>0.84599999999999997</v>
      </c>
      <c r="BJ24" s="26">
        <v>0</v>
      </c>
      <c r="BK24" s="25">
        <f>AVERAGE(AT51)</f>
        <v>0.85199999999999998</v>
      </c>
      <c r="BL24" s="26">
        <v>0</v>
      </c>
      <c r="BM24" s="25">
        <f>AVERAGE(AX51)</f>
        <v>0.81740000000000002</v>
      </c>
      <c r="BN24" s="26">
        <v>0</v>
      </c>
      <c r="BO24" s="25">
        <f>AVERAGE(AZ51)</f>
        <v>-1.7193699651316556E-2</v>
      </c>
      <c r="BP24" s="26">
        <v>0</v>
      </c>
      <c r="BQ24" s="25">
        <f>AVERAGE(BA51)</f>
        <v>23.98474178403756</v>
      </c>
      <c r="BR24" s="26">
        <v>0</v>
      </c>
      <c r="BS24" s="25">
        <f>AVERAGE(BB51)</f>
        <v>-2.0726009344674712E-2</v>
      </c>
      <c r="BT24" s="26">
        <v>0</v>
      </c>
    </row>
    <row r="25" spans="2:72" ht="13.5" customHeight="1" x14ac:dyDescent="0.2">
      <c r="B25" s="12">
        <v>184</v>
      </c>
      <c r="C25" s="12">
        <v>9.0739999999999998</v>
      </c>
      <c r="D25" s="12">
        <v>184.37808000000001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32</v>
      </c>
      <c r="Q25" s="12">
        <v>1.51</v>
      </c>
      <c r="R25" s="12">
        <v>3.24</v>
      </c>
      <c r="S25" s="12">
        <v>46.46</v>
      </c>
      <c r="T25" s="12">
        <v>88.67</v>
      </c>
      <c r="U25" s="12">
        <v>5</v>
      </c>
      <c r="V25" s="12">
        <v>3</v>
      </c>
      <c r="W25" s="12">
        <v>3</v>
      </c>
      <c r="X25" s="12">
        <v>4</v>
      </c>
      <c r="Y25" s="12">
        <v>10</v>
      </c>
      <c r="Z25" s="12">
        <v>2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0.75039999999999996</v>
      </c>
      <c r="AK25" s="12">
        <v>7.2099999999999997E-2</v>
      </c>
      <c r="AL25" s="14">
        <v>9.2999999999999999E-2</v>
      </c>
      <c r="AM25" s="14">
        <v>8.8999999999999999E-3</v>
      </c>
      <c r="AN25" s="14">
        <v>0.627</v>
      </c>
      <c r="AO25" s="14">
        <v>2.0000000000000001E-4</v>
      </c>
      <c r="AP25" s="14">
        <v>0.21809999999999999</v>
      </c>
      <c r="AQ25" s="14">
        <v>1E-4</v>
      </c>
      <c r="AR25" s="14">
        <v>1.413</v>
      </c>
      <c r="AS25" s="14">
        <v>0.11169999999999999</v>
      </c>
      <c r="AT25" s="14">
        <v>9.4299999999999995E-2</v>
      </c>
      <c r="AU25" s="14">
        <v>7.4999999999999997E-3</v>
      </c>
      <c r="AV25" s="14">
        <v>8.8461999999999996</v>
      </c>
      <c r="AW25" s="14">
        <v>0.14979999999999999</v>
      </c>
      <c r="AX25" s="14">
        <v>0.40679999999999999</v>
      </c>
      <c r="AY25" s="14">
        <v>6.8999999999999999E-3</v>
      </c>
      <c r="AZ25" s="14">
        <v>0.30196831493038889</v>
      </c>
      <c r="BA25" s="14">
        <v>4.3138918345705202</v>
      </c>
      <c r="BB25" s="14">
        <v>0.6236280183596089</v>
      </c>
      <c r="BC25" s="15"/>
      <c r="BD25" s="8" t="s">
        <v>206</v>
      </c>
      <c r="BE25" s="15">
        <v>100</v>
      </c>
      <c r="BF25" s="2">
        <f>COUNT(Y52:Y54)</f>
        <v>3</v>
      </c>
      <c r="BG25" s="27">
        <f>AVERAGE(AL52:AL54)</f>
        <v>1.0008333333333332</v>
      </c>
      <c r="BH25" s="16">
        <f>STDEV(AL52:AL54)/SQRT(BF25)</f>
        <v>3.9842746447056746E-3</v>
      </c>
      <c r="BI25" s="27">
        <f>AVERAGE(AP52:AP54)</f>
        <v>1.0005666666666666</v>
      </c>
      <c r="BJ25" s="16">
        <f>STDEV(AP52:AP54)/SQRT(BF25)</f>
        <v>4.0134496107186697E-3</v>
      </c>
      <c r="BK25" s="27">
        <f>AVERAGE(AT52:AT54)</f>
        <v>1.0008333333333332</v>
      </c>
      <c r="BL25" s="16">
        <f>STDEV(AT52:AT54)/SQRT(BF25)</f>
        <v>3.9842746447056746E-3</v>
      </c>
      <c r="BM25" s="27">
        <f>AVERAGE(AX52:AX54)</f>
        <v>1.0005666666666666</v>
      </c>
      <c r="BN25" s="16">
        <f>STDEV(AX52:AX54)/SQRT(BF25)</f>
        <v>4.0134496107186697E-3</v>
      </c>
      <c r="BO25" s="27">
        <f>AVERAGE(AZ52:AZ54)</f>
        <v>0.7591499341209148</v>
      </c>
      <c r="BP25" s="16">
        <f>STDEV(AZ52:AZ54)/SQRT(BF25)</f>
        <v>5.5807378366186586E-3</v>
      </c>
      <c r="BQ25" s="27">
        <f>AVERAGE(BA52:BA54)</f>
        <v>1.4170590407099963</v>
      </c>
      <c r="BR25" s="16">
        <f>STDEV(BA52:BA54)/SQRT(BF25)</f>
        <v>2.6181483656641743E-2</v>
      </c>
      <c r="BS25" s="27">
        <f>AVERAGE(BB52:BB54)</f>
        <v>0.17235448466613643</v>
      </c>
      <c r="BT25" s="16">
        <f>STDEV(BB52:BB54)/SQRT(BF25)</f>
        <v>8.9395397521038963E-3</v>
      </c>
    </row>
    <row r="26" spans="2:72" ht="13.5" customHeight="1" x14ac:dyDescent="0.2">
      <c r="B26" s="12">
        <v>184</v>
      </c>
      <c r="C26" s="12">
        <v>9.2530000000000001</v>
      </c>
      <c r="D26" s="12">
        <v>184.38553999999999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32</v>
      </c>
      <c r="Q26" s="12">
        <v>1.51</v>
      </c>
      <c r="R26" s="12">
        <v>3.24</v>
      </c>
      <c r="S26" s="12">
        <v>44.22</v>
      </c>
      <c r="T26" s="12">
        <v>90.12</v>
      </c>
      <c r="U26" s="12">
        <v>5</v>
      </c>
      <c r="V26" s="12">
        <v>3</v>
      </c>
      <c r="W26" s="12">
        <v>3</v>
      </c>
      <c r="X26" s="12">
        <v>4</v>
      </c>
      <c r="Y26" s="12">
        <v>10</v>
      </c>
      <c r="Z26" s="12">
        <v>2</v>
      </c>
      <c r="AA26" s="12">
        <v>180</v>
      </c>
      <c r="AB26" s="12">
        <v>0</v>
      </c>
      <c r="AC26" s="12">
        <v>30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1.2225999999999999</v>
      </c>
      <c r="AK26" s="12">
        <v>3.15E-2</v>
      </c>
      <c r="AL26" s="14">
        <v>9.7900000000000001E-2</v>
      </c>
      <c r="AM26" s="14">
        <v>2.5000000000000001E-3</v>
      </c>
      <c r="AN26" s="14">
        <v>0.91159999999999997</v>
      </c>
      <c r="AO26" s="14">
        <v>4.4000000000000003E-3</v>
      </c>
      <c r="AP26" s="14">
        <v>0.2006</v>
      </c>
      <c r="AQ26" s="14">
        <v>1E-3</v>
      </c>
      <c r="AR26" s="14">
        <v>2.2703000000000002</v>
      </c>
      <c r="AS26" s="14">
        <v>2.41E-2</v>
      </c>
      <c r="AT26" s="14">
        <v>9.7000000000000003E-2</v>
      </c>
      <c r="AU26" s="14">
        <v>1E-3</v>
      </c>
      <c r="AV26" s="14">
        <v>12.120200000000001</v>
      </c>
      <c r="AW26" s="14">
        <v>9.1499999999999998E-2</v>
      </c>
      <c r="AX26" s="14">
        <v>0.37080000000000002</v>
      </c>
      <c r="AY26" s="14">
        <v>2.8E-3</v>
      </c>
      <c r="AZ26" s="14">
        <v>0.29786489324466225</v>
      </c>
      <c r="BA26" s="14">
        <v>3.8226804123711342</v>
      </c>
      <c r="BB26" s="14">
        <v>0.58529286019666538</v>
      </c>
      <c r="BC26" s="15"/>
    </row>
    <row r="27" spans="2:72" ht="13.5" customHeight="1" x14ac:dyDescent="0.2">
      <c r="B27" s="12">
        <v>184</v>
      </c>
      <c r="C27" s="12">
        <v>9.2379999999999995</v>
      </c>
      <c r="D27" s="12">
        <v>184.38491999999999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32</v>
      </c>
      <c r="Q27" s="12">
        <v>1.51</v>
      </c>
      <c r="R27" s="12">
        <v>3.24</v>
      </c>
      <c r="S27" s="12">
        <v>44.4</v>
      </c>
      <c r="T27" s="12">
        <v>89.99</v>
      </c>
      <c r="U27" s="12">
        <v>5</v>
      </c>
      <c r="V27" s="12">
        <v>3</v>
      </c>
      <c r="W27" s="12">
        <v>3</v>
      </c>
      <c r="X27" s="12">
        <v>4</v>
      </c>
      <c r="Y27" s="12">
        <v>10</v>
      </c>
      <c r="Z27" s="12">
        <v>2</v>
      </c>
      <c r="AA27" s="12">
        <v>180</v>
      </c>
      <c r="AB27" s="12">
        <v>0</v>
      </c>
      <c r="AC27" s="12">
        <v>29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0.84630000000000005</v>
      </c>
      <c r="AK27" s="12">
        <v>6.4799999999999996E-2</v>
      </c>
      <c r="AL27" s="14">
        <v>7.0999999999999994E-2</v>
      </c>
      <c r="AM27" s="14">
        <v>5.4000000000000003E-3</v>
      </c>
      <c r="AN27" s="14">
        <v>0.88800000000000001</v>
      </c>
      <c r="AO27" s="14">
        <v>3.1899999999999998E-2</v>
      </c>
      <c r="AP27" s="14">
        <v>0.2049</v>
      </c>
      <c r="AQ27" s="14">
        <v>7.4000000000000003E-3</v>
      </c>
      <c r="AR27" s="14">
        <v>1.5975999999999999</v>
      </c>
      <c r="AS27" s="14">
        <v>0.1837</v>
      </c>
      <c r="AT27" s="14">
        <v>7.1499999999999994E-2</v>
      </c>
      <c r="AU27" s="14">
        <v>8.2000000000000007E-3</v>
      </c>
      <c r="AV27" s="14">
        <v>13.220499999999999</v>
      </c>
      <c r="AW27" s="14">
        <v>1.2042999999999999</v>
      </c>
      <c r="AX27" s="14">
        <v>0.4224</v>
      </c>
      <c r="AY27" s="14">
        <v>3.85E-2</v>
      </c>
      <c r="AZ27" s="14">
        <v>0.34672405547584889</v>
      </c>
      <c r="BA27" s="14">
        <v>5.907692307692308</v>
      </c>
      <c r="BB27" s="14">
        <v>0.71046770601336295</v>
      </c>
      <c r="BC27" s="15"/>
      <c r="BD27" s="28"/>
    </row>
    <row r="28" spans="2:72" ht="13.5" customHeight="1" x14ac:dyDescent="0.2">
      <c r="B28" s="12">
        <v>184</v>
      </c>
      <c r="C28" s="12">
        <v>9.2270000000000003</v>
      </c>
      <c r="D28" s="12">
        <v>184.38445999999999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32</v>
      </c>
      <c r="Q28" s="12">
        <v>1.51</v>
      </c>
      <c r="R28" s="12">
        <v>3.24</v>
      </c>
      <c r="S28" s="12">
        <v>44.54</v>
      </c>
      <c r="T28" s="12">
        <v>89.9</v>
      </c>
      <c r="U28" s="12">
        <v>5</v>
      </c>
      <c r="V28" s="12">
        <v>3</v>
      </c>
      <c r="W28" s="12">
        <v>3</v>
      </c>
      <c r="X28" s="12">
        <v>4</v>
      </c>
      <c r="Y28" s="12">
        <v>10</v>
      </c>
      <c r="Z28" s="12">
        <v>2</v>
      </c>
      <c r="AA28" s="12">
        <v>180</v>
      </c>
      <c r="AB28" s="12">
        <v>0</v>
      </c>
      <c r="AC28" s="12">
        <v>28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0.72529999999999994</v>
      </c>
      <c r="AK28" s="12">
        <v>4.3200000000000002E-2</v>
      </c>
      <c r="AL28" s="14">
        <v>6.3E-2</v>
      </c>
      <c r="AM28" s="14">
        <v>3.8E-3</v>
      </c>
      <c r="AN28" s="14">
        <v>0.72119999999999995</v>
      </c>
      <c r="AO28" s="14">
        <v>3.8E-3</v>
      </c>
      <c r="AP28" s="14">
        <v>0.1726</v>
      </c>
      <c r="AQ28" s="14">
        <v>8.9999999999999998E-4</v>
      </c>
      <c r="AR28" s="14">
        <v>1.3574999999999999</v>
      </c>
      <c r="AS28" s="14">
        <v>7.2400000000000006E-2</v>
      </c>
      <c r="AT28" s="14">
        <v>6.3E-2</v>
      </c>
      <c r="AU28" s="14">
        <v>3.3999999999999998E-3</v>
      </c>
      <c r="AV28" s="14">
        <v>10.0693</v>
      </c>
      <c r="AW28" s="14">
        <v>6.2399999999999997E-2</v>
      </c>
      <c r="AX28" s="14">
        <v>0.33250000000000002</v>
      </c>
      <c r="AY28" s="14">
        <v>2.0999999999999999E-3</v>
      </c>
      <c r="AZ28" s="14">
        <v>0.3165709760443477</v>
      </c>
      <c r="BA28" s="14">
        <v>5.2777777777777777</v>
      </c>
      <c r="BB28" s="14">
        <v>0.68141592920353988</v>
      </c>
      <c r="BC28" s="15"/>
      <c r="BD28" s="28"/>
    </row>
    <row r="29" spans="2:72" ht="13.5" customHeight="1" x14ac:dyDescent="0.2">
      <c r="B29" s="12">
        <v>184</v>
      </c>
      <c r="C29" s="12">
        <v>9.2149999999999999</v>
      </c>
      <c r="D29" s="12">
        <v>184.38396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32</v>
      </c>
      <c r="Q29" s="12">
        <v>1.51</v>
      </c>
      <c r="R29" s="12">
        <v>3.24</v>
      </c>
      <c r="S29" s="12">
        <v>44.69</v>
      </c>
      <c r="T29" s="12">
        <v>89.81</v>
      </c>
      <c r="U29" s="12">
        <v>5</v>
      </c>
      <c r="V29" s="12">
        <v>3</v>
      </c>
      <c r="W29" s="12">
        <v>3</v>
      </c>
      <c r="X29" s="12">
        <v>4</v>
      </c>
      <c r="Y29" s="12">
        <v>10</v>
      </c>
      <c r="Z29" s="12">
        <v>2</v>
      </c>
      <c r="AA29" s="12">
        <v>180</v>
      </c>
      <c r="AB29" s="12">
        <v>0</v>
      </c>
      <c r="AC29" s="12">
        <v>27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0.8165</v>
      </c>
      <c r="AK29" s="12">
        <v>3.2800000000000003E-2</v>
      </c>
      <c r="AL29" s="14">
        <v>7.3800000000000004E-2</v>
      </c>
      <c r="AM29" s="14">
        <v>3.0000000000000001E-3</v>
      </c>
      <c r="AN29" s="14">
        <v>0.87839999999999996</v>
      </c>
      <c r="AO29" s="14">
        <v>1.0500000000000001E-2</v>
      </c>
      <c r="AP29" s="14">
        <v>0.21909999999999999</v>
      </c>
      <c r="AQ29" s="14">
        <v>2.5999999999999999E-3</v>
      </c>
      <c r="AR29" s="14">
        <v>1.5618000000000001</v>
      </c>
      <c r="AS29" s="14">
        <v>8.8099999999999998E-2</v>
      </c>
      <c r="AT29" s="14">
        <v>7.5399999999999995E-2</v>
      </c>
      <c r="AU29" s="14">
        <v>4.3E-3</v>
      </c>
      <c r="AV29" s="14">
        <v>12.3178</v>
      </c>
      <c r="AW29" s="14">
        <v>0.16850000000000001</v>
      </c>
      <c r="AX29" s="14">
        <v>0.42230000000000001</v>
      </c>
      <c r="AY29" s="14">
        <v>5.7999999999999996E-3</v>
      </c>
      <c r="AZ29" s="14">
        <v>0.316806984720923</v>
      </c>
      <c r="BA29" s="14">
        <v>5.6007957559681705</v>
      </c>
      <c r="BB29" s="14">
        <v>0.69700622865179818</v>
      </c>
      <c r="BC29" s="15"/>
      <c r="BD29" s="28"/>
    </row>
    <row r="30" spans="2:72" ht="13.5" customHeight="1" x14ac:dyDescent="0.2">
      <c r="B30" s="12">
        <v>184</v>
      </c>
      <c r="C30" s="12">
        <v>9.2059999999999995</v>
      </c>
      <c r="D30" s="12">
        <v>184.38357999999999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32</v>
      </c>
      <c r="Q30" s="12">
        <v>1.51</v>
      </c>
      <c r="R30" s="12">
        <v>3.24</v>
      </c>
      <c r="S30" s="12">
        <v>44.81</v>
      </c>
      <c r="T30" s="12">
        <v>89.73</v>
      </c>
      <c r="U30" s="12">
        <v>5</v>
      </c>
      <c r="V30" s="12">
        <v>3</v>
      </c>
      <c r="W30" s="12">
        <v>3</v>
      </c>
      <c r="X30" s="12">
        <v>4</v>
      </c>
      <c r="Y30" s="12">
        <v>10</v>
      </c>
      <c r="Z30" s="12">
        <v>2</v>
      </c>
      <c r="AA30" s="12">
        <v>180</v>
      </c>
      <c r="AB30" s="12">
        <v>0</v>
      </c>
      <c r="AC30" s="12">
        <v>26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0.59570000000000001</v>
      </c>
      <c r="AK30" s="12">
        <v>6.0900000000000003E-2</v>
      </c>
      <c r="AL30" s="14">
        <v>5.5500000000000001E-2</v>
      </c>
      <c r="AM30" s="14">
        <v>5.7000000000000002E-3</v>
      </c>
      <c r="AN30" s="14">
        <v>0.80469999999999997</v>
      </c>
      <c r="AO30" s="14">
        <v>1.4200000000000001E-2</v>
      </c>
      <c r="AP30" s="14">
        <v>0.20730000000000001</v>
      </c>
      <c r="AQ30" s="14">
        <v>3.5999999999999999E-3</v>
      </c>
      <c r="AR30" s="14">
        <v>1.1747000000000001</v>
      </c>
      <c r="AS30" s="14">
        <v>5.6800000000000003E-2</v>
      </c>
      <c r="AT30" s="14">
        <v>5.8500000000000003E-2</v>
      </c>
      <c r="AU30" s="14">
        <v>2.8E-3</v>
      </c>
      <c r="AV30" s="14">
        <v>12.635999999999999</v>
      </c>
      <c r="AW30" s="14">
        <v>0.2205</v>
      </c>
      <c r="AX30" s="14">
        <v>0.44600000000000001</v>
      </c>
      <c r="AY30" s="14">
        <v>7.7999999999999996E-3</v>
      </c>
      <c r="AZ30" s="14">
        <v>0.36537578447879993</v>
      </c>
      <c r="BA30" s="14">
        <v>7.6239316239316235</v>
      </c>
      <c r="BB30" s="14">
        <v>0.76808721506442013</v>
      </c>
      <c r="BC30" s="15"/>
      <c r="BD30" s="28"/>
      <c r="BF30" s="29" t="s">
        <v>175</v>
      </c>
    </row>
    <row r="31" spans="2:72" ht="13.5" customHeight="1" x14ac:dyDescent="0.2">
      <c r="B31" s="12">
        <v>184</v>
      </c>
      <c r="C31" s="12">
        <v>9.1969999999999992</v>
      </c>
      <c r="D31" s="12">
        <v>184.38320999999999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32</v>
      </c>
      <c r="Q31" s="12">
        <v>1.51</v>
      </c>
      <c r="R31" s="12">
        <v>3.24</v>
      </c>
      <c r="S31" s="12">
        <v>44.92</v>
      </c>
      <c r="T31" s="12">
        <v>89.66</v>
      </c>
      <c r="U31" s="12">
        <v>5</v>
      </c>
      <c r="V31" s="12">
        <v>3</v>
      </c>
      <c r="W31" s="12">
        <v>3</v>
      </c>
      <c r="X31" s="12">
        <v>4</v>
      </c>
      <c r="Y31" s="12">
        <v>10</v>
      </c>
      <c r="Z31" s="12">
        <v>2</v>
      </c>
      <c r="AA31" s="12">
        <v>180</v>
      </c>
      <c r="AB31" s="12">
        <v>0</v>
      </c>
      <c r="AC31" s="12">
        <v>25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0.83250000000000002</v>
      </c>
      <c r="AK31" s="12">
        <v>2.7199999999999998E-2</v>
      </c>
      <c r="AL31" s="14">
        <v>8.0100000000000005E-2</v>
      </c>
      <c r="AM31" s="14">
        <v>2.5999999999999999E-3</v>
      </c>
      <c r="AN31" s="14">
        <v>0.86519999999999997</v>
      </c>
      <c r="AO31" s="14">
        <v>1.2800000000000001E-2</v>
      </c>
      <c r="AP31" s="14">
        <v>0.23039999999999999</v>
      </c>
      <c r="AQ31" s="14">
        <v>3.3999999999999998E-3</v>
      </c>
      <c r="AR31" s="14">
        <v>1.5261</v>
      </c>
      <c r="AS31" s="14">
        <v>9.2499999999999999E-2</v>
      </c>
      <c r="AT31" s="14">
        <v>7.85E-2</v>
      </c>
      <c r="AU31" s="14">
        <v>4.7999999999999996E-3</v>
      </c>
      <c r="AV31" s="14">
        <v>12.473800000000001</v>
      </c>
      <c r="AW31" s="14">
        <v>0.55740000000000001</v>
      </c>
      <c r="AX31" s="14">
        <v>0.4536</v>
      </c>
      <c r="AY31" s="14">
        <v>2.0299999999999999E-2</v>
      </c>
      <c r="AZ31" s="14">
        <v>0.32631578947368423</v>
      </c>
      <c r="BA31" s="14">
        <v>5.7783439490445856</v>
      </c>
      <c r="BB31" s="14">
        <v>0.70494267994737825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</row>
    <row r="32" spans="2:72" ht="13.5" customHeight="1" x14ac:dyDescent="0.2">
      <c r="B32" s="12">
        <v>184</v>
      </c>
      <c r="C32" s="12">
        <v>9.1880000000000006</v>
      </c>
      <c r="D32" s="12">
        <v>184.38283000000001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32</v>
      </c>
      <c r="Q32" s="12">
        <v>1.51</v>
      </c>
      <c r="R32" s="12">
        <v>3.24</v>
      </c>
      <c r="S32" s="12">
        <v>45.03</v>
      </c>
      <c r="T32" s="12">
        <v>89.59</v>
      </c>
      <c r="U32" s="12">
        <v>5</v>
      </c>
      <c r="V32" s="12">
        <v>3</v>
      </c>
      <c r="W32" s="12">
        <v>3</v>
      </c>
      <c r="X32" s="12">
        <v>4</v>
      </c>
      <c r="Y32" s="12">
        <v>10</v>
      </c>
      <c r="Z32" s="12">
        <v>2</v>
      </c>
      <c r="AA32" s="12">
        <v>180</v>
      </c>
      <c r="AB32" s="12">
        <v>0</v>
      </c>
      <c r="AC32" s="12">
        <v>24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1.1337999999999999</v>
      </c>
      <c r="AK32" s="12">
        <v>8.4900000000000003E-2</v>
      </c>
      <c r="AL32" s="14">
        <v>0.11269999999999999</v>
      </c>
      <c r="AM32" s="14">
        <v>8.3999999999999995E-3</v>
      </c>
      <c r="AN32" s="14">
        <v>0.8417</v>
      </c>
      <c r="AO32" s="14">
        <v>2.8199999999999999E-2</v>
      </c>
      <c r="AP32" s="14">
        <v>0.23200000000000001</v>
      </c>
      <c r="AQ32" s="14">
        <v>7.7999999999999996E-3</v>
      </c>
      <c r="AR32" s="14">
        <v>2.0701000000000001</v>
      </c>
      <c r="AS32" s="14">
        <v>0.1055</v>
      </c>
      <c r="AT32" s="14">
        <v>0.1101</v>
      </c>
      <c r="AU32" s="14">
        <v>5.5999999999999999E-3</v>
      </c>
      <c r="AV32" s="14">
        <v>11.184200000000001</v>
      </c>
      <c r="AW32" s="14">
        <v>0.4118</v>
      </c>
      <c r="AX32" s="14">
        <v>0.4194</v>
      </c>
      <c r="AY32" s="14">
        <v>1.54E-2</v>
      </c>
      <c r="AZ32" s="14">
        <v>0.28768805649370582</v>
      </c>
      <c r="BA32" s="14">
        <v>3.8092643051771113</v>
      </c>
      <c r="BB32" s="14">
        <v>0.58413597733711053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</row>
    <row r="33" spans="2:64" ht="13.5" customHeight="1" x14ac:dyDescent="0.2">
      <c r="B33" s="12">
        <v>184</v>
      </c>
      <c r="C33" s="12">
        <v>9.1809999999999992</v>
      </c>
      <c r="D33" s="12">
        <v>184.38254000000001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32</v>
      </c>
      <c r="Q33" s="12">
        <v>1.51</v>
      </c>
      <c r="R33" s="12">
        <v>3.24</v>
      </c>
      <c r="S33" s="12">
        <v>45.12</v>
      </c>
      <c r="T33" s="12">
        <v>89.53</v>
      </c>
      <c r="U33" s="12">
        <v>5</v>
      </c>
      <c r="V33" s="12">
        <v>3</v>
      </c>
      <c r="W33" s="12">
        <v>3</v>
      </c>
      <c r="X33" s="12">
        <v>4</v>
      </c>
      <c r="Y33" s="12">
        <v>10</v>
      </c>
      <c r="Z33" s="12">
        <v>2</v>
      </c>
      <c r="AA33" s="12">
        <v>180</v>
      </c>
      <c r="AB33" s="12">
        <v>0</v>
      </c>
      <c r="AC33" s="12">
        <v>23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0.76870000000000005</v>
      </c>
      <c r="AK33" s="12">
        <v>1.4E-2</v>
      </c>
      <c r="AL33" s="14">
        <v>7.8399999999999997E-2</v>
      </c>
      <c r="AM33" s="14">
        <v>1.4E-3</v>
      </c>
      <c r="AN33" s="14">
        <v>0.81399999999999995</v>
      </c>
      <c r="AO33" s="14">
        <v>5.7000000000000002E-3</v>
      </c>
      <c r="AP33" s="14">
        <v>0.2306</v>
      </c>
      <c r="AQ33" s="14">
        <v>1.6000000000000001E-3</v>
      </c>
      <c r="AR33" s="14">
        <v>1.4321999999999999</v>
      </c>
      <c r="AS33" s="14">
        <v>5.8599999999999999E-2</v>
      </c>
      <c r="AT33" s="14">
        <v>7.8299999999999995E-2</v>
      </c>
      <c r="AU33" s="14">
        <v>3.2000000000000002E-3</v>
      </c>
      <c r="AV33" s="14">
        <v>12.375999999999999</v>
      </c>
      <c r="AW33" s="14">
        <v>4.7800000000000002E-2</v>
      </c>
      <c r="AX33" s="14">
        <v>0.47570000000000001</v>
      </c>
      <c r="AY33" s="14">
        <v>1.8E-3</v>
      </c>
      <c r="AZ33" s="14">
        <v>0.34701968002265327</v>
      </c>
      <c r="BA33" s="14">
        <v>6.0753512132822483</v>
      </c>
      <c r="BB33" s="14">
        <v>0.71732851985559565</v>
      </c>
      <c r="BC33" s="15"/>
      <c r="BD33" s="28"/>
    </row>
    <row r="34" spans="2:64" ht="13.5" customHeight="1" x14ac:dyDescent="0.2">
      <c r="B34" s="12">
        <v>184</v>
      </c>
      <c r="C34" s="12">
        <v>9.2729999999999997</v>
      </c>
      <c r="D34" s="12">
        <v>184.38638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32</v>
      </c>
      <c r="Q34" s="12">
        <v>1.51</v>
      </c>
      <c r="R34" s="12">
        <v>3.24</v>
      </c>
      <c r="S34" s="12">
        <v>43.96</v>
      </c>
      <c r="T34" s="12">
        <v>90.28</v>
      </c>
      <c r="U34" s="12">
        <v>5</v>
      </c>
      <c r="V34" s="12">
        <v>3</v>
      </c>
      <c r="W34" s="12">
        <v>3</v>
      </c>
      <c r="X34" s="12">
        <v>4</v>
      </c>
      <c r="Y34" s="12">
        <v>10</v>
      </c>
      <c r="Z34" s="12">
        <v>2</v>
      </c>
      <c r="AA34" s="12">
        <v>180</v>
      </c>
      <c r="AB34" s="12">
        <v>0</v>
      </c>
      <c r="AC34" s="12">
        <v>31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1.1741999999999999</v>
      </c>
      <c r="AK34" s="12">
        <v>0.1244</v>
      </c>
      <c r="AL34" s="14">
        <v>8.8800000000000004E-2</v>
      </c>
      <c r="AM34" s="14">
        <v>9.4000000000000004E-3</v>
      </c>
      <c r="AN34" s="14">
        <v>0.89349999999999996</v>
      </c>
      <c r="AO34" s="14">
        <v>5.2600000000000001E-2</v>
      </c>
      <c r="AP34" s="14">
        <v>0.1852</v>
      </c>
      <c r="AQ34" s="14">
        <v>1.09E-2</v>
      </c>
      <c r="AR34" s="14">
        <v>2.2153</v>
      </c>
      <c r="AS34" s="14">
        <v>0.26690000000000003</v>
      </c>
      <c r="AT34" s="14">
        <v>8.9300000000000004E-2</v>
      </c>
      <c r="AU34" s="14">
        <v>1.0800000000000001E-2</v>
      </c>
      <c r="AV34" s="14">
        <v>11.18</v>
      </c>
      <c r="AW34" s="14">
        <v>7.0699999999999999E-2</v>
      </c>
      <c r="AX34" s="14">
        <v>0.32379999999999998</v>
      </c>
      <c r="AY34" s="14">
        <v>2E-3</v>
      </c>
      <c r="AZ34" s="14">
        <v>0.27229862475442035</v>
      </c>
      <c r="BA34" s="14">
        <v>3.6259798432250836</v>
      </c>
      <c r="BB34" s="14">
        <v>0.56765916243040426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184</v>
      </c>
      <c r="C35" s="12">
        <v>9.2810000000000006</v>
      </c>
      <c r="D35" s="12">
        <v>184.38670999999999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32</v>
      </c>
      <c r="Q35" s="12">
        <v>1.51</v>
      </c>
      <c r="R35" s="12">
        <v>3.24</v>
      </c>
      <c r="S35" s="12">
        <v>43.86</v>
      </c>
      <c r="T35" s="12">
        <v>90.35</v>
      </c>
      <c r="U35" s="12">
        <v>5</v>
      </c>
      <c r="V35" s="12">
        <v>3</v>
      </c>
      <c r="W35" s="12">
        <v>3</v>
      </c>
      <c r="X35" s="12">
        <v>4</v>
      </c>
      <c r="Y35" s="12">
        <v>10</v>
      </c>
      <c r="Z35" s="12">
        <v>2</v>
      </c>
      <c r="AA35" s="12">
        <v>180</v>
      </c>
      <c r="AB35" s="12">
        <v>0</v>
      </c>
      <c r="AC35" s="12">
        <v>32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1.2377</v>
      </c>
      <c r="AK35" s="12">
        <v>0.10580000000000001</v>
      </c>
      <c r="AL35" s="14">
        <v>9.1499999999999998E-2</v>
      </c>
      <c r="AM35" s="14">
        <v>7.7999999999999996E-3</v>
      </c>
      <c r="AN35" s="14">
        <v>0.97789999999999999</v>
      </c>
      <c r="AO35" s="14">
        <v>9.4999999999999998E-3</v>
      </c>
      <c r="AP35" s="14">
        <v>0.19800000000000001</v>
      </c>
      <c r="AQ35" s="14">
        <v>1.9E-3</v>
      </c>
      <c r="AR35" s="14">
        <v>2.3508</v>
      </c>
      <c r="AS35" s="14">
        <v>0.16719999999999999</v>
      </c>
      <c r="AT35" s="14">
        <v>9.2700000000000005E-2</v>
      </c>
      <c r="AU35" s="14">
        <v>6.6E-3</v>
      </c>
      <c r="AV35" s="14">
        <v>12.5923</v>
      </c>
      <c r="AW35" s="14">
        <v>8.5300000000000001E-2</v>
      </c>
      <c r="AX35" s="14">
        <v>0.35699999999999998</v>
      </c>
      <c r="AY35" s="14">
        <v>2.3999999999999998E-3</v>
      </c>
      <c r="AZ35" s="14">
        <v>0.28648648648648645</v>
      </c>
      <c r="BA35" s="14">
        <v>3.8511326860841422</v>
      </c>
      <c r="BB35" s="14">
        <v>0.58772515010006665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184</v>
      </c>
      <c r="C36" s="12">
        <v>9.2880000000000003</v>
      </c>
      <c r="D36" s="12">
        <v>184.387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32</v>
      </c>
      <c r="Q36" s="12">
        <v>1.51</v>
      </c>
      <c r="R36" s="12">
        <v>3.24</v>
      </c>
      <c r="S36" s="12">
        <v>43.78</v>
      </c>
      <c r="T36" s="12">
        <v>90.41</v>
      </c>
      <c r="U36" s="12">
        <v>5</v>
      </c>
      <c r="V36" s="12">
        <v>3</v>
      </c>
      <c r="W36" s="12">
        <v>3</v>
      </c>
      <c r="X36" s="12">
        <v>4</v>
      </c>
      <c r="Y36" s="12">
        <v>10</v>
      </c>
      <c r="Z36" s="12">
        <v>2</v>
      </c>
      <c r="AA36" s="12">
        <v>180</v>
      </c>
      <c r="AB36" s="12">
        <v>0</v>
      </c>
      <c r="AC36" s="12">
        <v>33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0.79120000000000001</v>
      </c>
      <c r="AK36" s="12">
        <v>4.82E-2</v>
      </c>
      <c r="AL36" s="14">
        <v>5.74E-2</v>
      </c>
      <c r="AM36" s="14">
        <v>3.5000000000000001E-3</v>
      </c>
      <c r="AN36" s="14">
        <v>0.95879999999999999</v>
      </c>
      <c r="AO36" s="14">
        <v>1.9E-2</v>
      </c>
      <c r="AP36" s="14">
        <v>0.19040000000000001</v>
      </c>
      <c r="AQ36" s="14">
        <v>3.8E-3</v>
      </c>
      <c r="AR36" s="14">
        <v>1.4884999999999999</v>
      </c>
      <c r="AS36" s="14">
        <v>8.1799999999999998E-2</v>
      </c>
      <c r="AT36" s="14">
        <v>5.7500000000000002E-2</v>
      </c>
      <c r="AU36" s="14">
        <v>3.2000000000000002E-3</v>
      </c>
      <c r="AV36" s="14">
        <v>14.408200000000001</v>
      </c>
      <c r="AW36" s="14">
        <v>0.15809999999999999</v>
      </c>
      <c r="AX36" s="14">
        <v>0.4012</v>
      </c>
      <c r="AY36" s="14">
        <v>4.4000000000000003E-3</v>
      </c>
      <c r="AZ36" s="14">
        <v>0.35632183908045972</v>
      </c>
      <c r="BA36" s="14">
        <v>6.977391304347826</v>
      </c>
      <c r="BB36" s="14">
        <v>0.74929147591018097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184</v>
      </c>
      <c r="C37" s="12">
        <v>9.2959999999999994</v>
      </c>
      <c r="D37" s="12">
        <v>184.38732999999999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32</v>
      </c>
      <c r="Q37" s="12">
        <v>1.51</v>
      </c>
      <c r="R37" s="12">
        <v>3.24</v>
      </c>
      <c r="S37" s="12">
        <v>43.68</v>
      </c>
      <c r="T37" s="12">
        <v>90.47</v>
      </c>
      <c r="U37" s="12">
        <v>5</v>
      </c>
      <c r="V37" s="12">
        <v>3</v>
      </c>
      <c r="W37" s="12">
        <v>3</v>
      </c>
      <c r="X37" s="12">
        <v>4</v>
      </c>
      <c r="Y37" s="12">
        <v>10</v>
      </c>
      <c r="Z37" s="12">
        <v>2</v>
      </c>
      <c r="AA37" s="12">
        <v>180</v>
      </c>
      <c r="AB37" s="12">
        <v>0</v>
      </c>
      <c r="AC37" s="12">
        <v>34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0.89859999999999995</v>
      </c>
      <c r="AK37" s="12">
        <v>6.7799999999999999E-2</v>
      </c>
      <c r="AL37" s="14">
        <v>6.3799999999999996E-2</v>
      </c>
      <c r="AM37" s="14">
        <v>4.7999999999999996E-3</v>
      </c>
      <c r="AN37" s="14">
        <v>0.96419999999999995</v>
      </c>
      <c r="AO37" s="14">
        <v>3.0300000000000001E-2</v>
      </c>
      <c r="AP37" s="14">
        <v>0.18729999999999999</v>
      </c>
      <c r="AQ37" s="14">
        <v>5.8999999999999999E-3</v>
      </c>
      <c r="AR37" s="14">
        <v>1.6842999999999999</v>
      </c>
      <c r="AS37" s="14">
        <v>0.10059999999999999</v>
      </c>
      <c r="AT37" s="14">
        <v>6.3700000000000007E-2</v>
      </c>
      <c r="AU37" s="14">
        <v>3.8E-3</v>
      </c>
      <c r="AV37" s="14">
        <v>13.979699999999999</v>
      </c>
      <c r="AW37" s="14">
        <v>0.30780000000000002</v>
      </c>
      <c r="AX37" s="14">
        <v>0.38140000000000002</v>
      </c>
      <c r="AY37" s="14">
        <v>8.3999999999999995E-3</v>
      </c>
      <c r="AZ37" s="14">
        <v>0.34130473008616147</v>
      </c>
      <c r="BA37" s="14">
        <v>5.9874411302982731</v>
      </c>
      <c r="BB37" s="14">
        <v>0.7137721860256121</v>
      </c>
      <c r="BC37" s="15"/>
      <c r="BD37" s="28"/>
      <c r="BG37" s="30">
        <v>2</v>
      </c>
    </row>
    <row r="38" spans="2:64" ht="13.5" customHeight="1" x14ac:dyDescent="0.2">
      <c r="B38" s="12">
        <v>184</v>
      </c>
      <c r="C38" s="12">
        <v>9.3070000000000004</v>
      </c>
      <c r="D38" s="12">
        <v>184.38779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32</v>
      </c>
      <c r="Q38" s="12">
        <v>1.51</v>
      </c>
      <c r="R38" s="12">
        <v>3.24</v>
      </c>
      <c r="S38" s="12">
        <v>43.54</v>
      </c>
      <c r="T38" s="12">
        <v>90.56</v>
      </c>
      <c r="U38" s="12">
        <v>5</v>
      </c>
      <c r="V38" s="12">
        <v>3</v>
      </c>
      <c r="W38" s="12">
        <v>3</v>
      </c>
      <c r="X38" s="12">
        <v>4</v>
      </c>
      <c r="Y38" s="12">
        <v>10</v>
      </c>
      <c r="Z38" s="12">
        <v>2</v>
      </c>
      <c r="AA38" s="12">
        <v>180</v>
      </c>
      <c r="AB38" s="12">
        <v>0</v>
      </c>
      <c r="AC38" s="12">
        <v>35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0.88949999999999996</v>
      </c>
      <c r="AK38" s="12">
        <v>5.7000000000000002E-2</v>
      </c>
      <c r="AL38" s="14">
        <v>6.1400000000000003E-2</v>
      </c>
      <c r="AM38" s="14">
        <v>3.8999999999999998E-3</v>
      </c>
      <c r="AN38" s="14">
        <v>0.99639999999999995</v>
      </c>
      <c r="AO38" s="14">
        <v>2.2700000000000001E-2</v>
      </c>
      <c r="AP38" s="14">
        <v>0.18790000000000001</v>
      </c>
      <c r="AQ38" s="14">
        <v>4.3E-3</v>
      </c>
      <c r="AR38" s="14">
        <v>1.6754</v>
      </c>
      <c r="AS38" s="14">
        <v>9.0700000000000003E-2</v>
      </c>
      <c r="AT38" s="14">
        <v>6.1600000000000002E-2</v>
      </c>
      <c r="AU38" s="14">
        <v>3.3E-3</v>
      </c>
      <c r="AV38" s="14">
        <v>14.223000000000001</v>
      </c>
      <c r="AW38" s="14">
        <v>6.8599999999999994E-2</v>
      </c>
      <c r="AX38" s="14">
        <v>0.37759999999999999</v>
      </c>
      <c r="AY38" s="14">
        <v>1.8E-3</v>
      </c>
      <c r="AZ38" s="14">
        <v>0.33545534924845266</v>
      </c>
      <c r="BA38" s="14">
        <v>6.1298701298701292</v>
      </c>
      <c r="BB38" s="14">
        <v>0.71948998178506385</v>
      </c>
      <c r="BC38" s="15"/>
      <c r="BD38" s="28"/>
      <c r="BG38" s="30">
        <v>3</v>
      </c>
      <c r="BH38" s="34"/>
    </row>
    <row r="39" spans="2:64" ht="13.5" customHeight="1" x14ac:dyDescent="0.2">
      <c r="B39" s="12">
        <v>184</v>
      </c>
      <c r="C39" s="12">
        <v>9.3170000000000002</v>
      </c>
      <c r="D39" s="12">
        <v>184.38820999999999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32</v>
      </c>
      <c r="Q39" s="12">
        <v>1.51</v>
      </c>
      <c r="R39" s="12">
        <v>3.24</v>
      </c>
      <c r="S39" s="12">
        <v>43.41</v>
      </c>
      <c r="T39" s="12">
        <v>90.65</v>
      </c>
      <c r="U39" s="12">
        <v>5</v>
      </c>
      <c r="V39" s="12">
        <v>3</v>
      </c>
      <c r="W39" s="12">
        <v>3</v>
      </c>
      <c r="X39" s="12">
        <v>4</v>
      </c>
      <c r="Y39" s="12">
        <v>10</v>
      </c>
      <c r="Z39" s="12">
        <v>2</v>
      </c>
      <c r="AA39" s="12">
        <v>180</v>
      </c>
      <c r="AB39" s="12">
        <v>0</v>
      </c>
      <c r="AC39" s="12">
        <v>36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0.89700000000000002</v>
      </c>
      <c r="AK39" s="12">
        <v>8.8300000000000003E-2</v>
      </c>
      <c r="AL39" s="14">
        <v>6.0400000000000002E-2</v>
      </c>
      <c r="AM39" s="14">
        <v>5.8999999999999999E-3</v>
      </c>
      <c r="AN39" s="14">
        <v>0.98170000000000002</v>
      </c>
      <c r="AO39" s="14">
        <v>2.5999999999999999E-3</v>
      </c>
      <c r="AP39" s="14">
        <v>0.1804</v>
      </c>
      <c r="AQ39" s="14">
        <v>5.0000000000000001E-4</v>
      </c>
      <c r="AR39" s="14">
        <v>1.7141999999999999</v>
      </c>
      <c r="AS39" s="14">
        <v>0.13500000000000001</v>
      </c>
      <c r="AT39" s="14">
        <v>6.1400000000000003E-2</v>
      </c>
      <c r="AU39" s="14">
        <v>4.7999999999999996E-3</v>
      </c>
      <c r="AV39" s="14">
        <v>14.154400000000001</v>
      </c>
      <c r="AW39" s="14">
        <v>0.1206</v>
      </c>
      <c r="AX39" s="14">
        <v>0.36680000000000001</v>
      </c>
      <c r="AY39" s="14">
        <v>3.0999999999999999E-3</v>
      </c>
      <c r="AZ39" s="14">
        <v>0.34064327485380119</v>
      </c>
      <c r="BA39" s="14">
        <v>5.9739413680781759</v>
      </c>
      <c r="BB39" s="14">
        <v>0.71321812237272297</v>
      </c>
      <c r="BC39" s="15"/>
      <c r="BD39" s="28"/>
    </row>
    <row r="40" spans="2:64" ht="13.5" customHeight="1" x14ac:dyDescent="0.2">
      <c r="B40" s="12">
        <v>184</v>
      </c>
      <c r="C40" s="12">
        <v>9.327</v>
      </c>
      <c r="D40" s="12">
        <v>184.38862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32</v>
      </c>
      <c r="Q40" s="12">
        <v>1.51</v>
      </c>
      <c r="R40" s="12">
        <v>3.24</v>
      </c>
      <c r="S40" s="12">
        <v>43.29</v>
      </c>
      <c r="T40" s="12">
        <v>90.73</v>
      </c>
      <c r="U40" s="12">
        <v>5</v>
      </c>
      <c r="V40" s="12">
        <v>3</v>
      </c>
      <c r="W40" s="12">
        <v>3</v>
      </c>
      <c r="X40" s="12">
        <v>4</v>
      </c>
      <c r="Y40" s="12">
        <v>10</v>
      </c>
      <c r="Z40" s="12">
        <v>2</v>
      </c>
      <c r="AA40" s="12">
        <v>180</v>
      </c>
      <c r="AB40" s="12">
        <v>0</v>
      </c>
      <c r="AC40" s="12">
        <v>37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0.77349999999999997</v>
      </c>
      <c r="AK40" s="12">
        <v>7.4099999999999999E-2</v>
      </c>
      <c r="AL40" s="14">
        <v>5.0799999999999998E-2</v>
      </c>
      <c r="AM40" s="14">
        <v>4.8999999999999998E-3</v>
      </c>
      <c r="AN40" s="14">
        <v>0.86599999999999999</v>
      </c>
      <c r="AO40" s="14">
        <v>2.5499999999999998E-2</v>
      </c>
      <c r="AP40" s="14">
        <v>0.15509999999999999</v>
      </c>
      <c r="AQ40" s="14">
        <v>4.5999999999999999E-3</v>
      </c>
      <c r="AR40" s="14">
        <v>1.4826999999999999</v>
      </c>
      <c r="AS40" s="14">
        <v>0.1171</v>
      </c>
      <c r="AT40" s="14">
        <v>5.1799999999999999E-2</v>
      </c>
      <c r="AU40" s="14">
        <v>4.1000000000000003E-3</v>
      </c>
      <c r="AV40" s="14">
        <v>11.922599999999999</v>
      </c>
      <c r="AW40" s="14">
        <v>0.34739999999999999</v>
      </c>
      <c r="AX40" s="14">
        <v>0.30180000000000001</v>
      </c>
      <c r="AY40" s="14">
        <v>8.8000000000000005E-3</v>
      </c>
      <c r="AZ40" s="14">
        <v>0.32107682206172034</v>
      </c>
      <c r="BA40" s="14">
        <v>5.8262548262548268</v>
      </c>
      <c r="BB40" s="14">
        <v>0.70701357466063341</v>
      </c>
      <c r="BC40" s="15"/>
      <c r="BD40" s="28"/>
    </row>
    <row r="41" spans="2:64" ht="13.5" customHeight="1" x14ac:dyDescent="0.2">
      <c r="B41" s="12">
        <v>184</v>
      </c>
      <c r="C41" s="12">
        <v>9.3379999999999992</v>
      </c>
      <c r="D41" s="12">
        <v>184.38908000000001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32</v>
      </c>
      <c r="Q41" s="12">
        <v>1.51</v>
      </c>
      <c r="R41" s="12">
        <v>3.24</v>
      </c>
      <c r="S41" s="12">
        <v>43.15</v>
      </c>
      <c r="T41" s="12">
        <v>90.82</v>
      </c>
      <c r="U41" s="12">
        <v>5</v>
      </c>
      <c r="V41" s="12">
        <v>3</v>
      </c>
      <c r="W41" s="12">
        <v>3</v>
      </c>
      <c r="X41" s="12">
        <v>4</v>
      </c>
      <c r="Y41" s="12">
        <v>10</v>
      </c>
      <c r="Z41" s="12">
        <v>2</v>
      </c>
      <c r="AA41" s="12">
        <v>180</v>
      </c>
      <c r="AB41" s="12">
        <v>0</v>
      </c>
      <c r="AC41" s="12">
        <v>38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1.4997</v>
      </c>
      <c r="AK41" s="12">
        <v>6.93E-2</v>
      </c>
      <c r="AL41" s="14">
        <v>9.5899999999999999E-2</v>
      </c>
      <c r="AM41" s="14">
        <v>4.4000000000000003E-3</v>
      </c>
      <c r="AN41" s="14">
        <v>1.1446000000000001</v>
      </c>
      <c r="AO41" s="14">
        <v>3.61E-2</v>
      </c>
      <c r="AP41" s="14">
        <v>0.19950000000000001</v>
      </c>
      <c r="AQ41" s="14">
        <v>6.3E-3</v>
      </c>
      <c r="AR41" s="14">
        <v>2.8523000000000001</v>
      </c>
      <c r="AS41" s="14">
        <v>8.4000000000000005E-2</v>
      </c>
      <c r="AT41" s="14">
        <v>9.7100000000000006E-2</v>
      </c>
      <c r="AU41" s="14">
        <v>2.8999999999999998E-3</v>
      </c>
      <c r="AV41" s="14">
        <v>14.2979</v>
      </c>
      <c r="AW41" s="14">
        <v>0.61780000000000002</v>
      </c>
      <c r="AX41" s="14">
        <v>0.3528</v>
      </c>
      <c r="AY41" s="14">
        <v>1.52E-2</v>
      </c>
      <c r="AZ41" s="14">
        <v>0.27756653992395436</v>
      </c>
      <c r="BA41" s="14">
        <v>3.6333676622039133</v>
      </c>
      <c r="BB41" s="14">
        <v>0.56834852189375407</v>
      </c>
      <c r="BC41" s="15"/>
      <c r="BD41" s="28"/>
    </row>
    <row r="42" spans="2:64" ht="13.5" customHeight="1" x14ac:dyDescent="0.2">
      <c r="B42" s="35">
        <v>185</v>
      </c>
      <c r="C42" s="35"/>
      <c r="D42" s="35"/>
      <c r="E42" s="35"/>
      <c r="F42" s="35"/>
      <c r="G42" s="36">
        <v>901</v>
      </c>
      <c r="H42" s="36" t="s">
        <v>176</v>
      </c>
      <c r="I42" s="36">
        <v>901.1</v>
      </c>
      <c r="J42" s="36">
        <v>32</v>
      </c>
      <c r="K42" s="36" t="s">
        <v>177</v>
      </c>
      <c r="L42" s="36" t="s">
        <v>177</v>
      </c>
      <c r="M42" s="36" t="s">
        <v>177</v>
      </c>
      <c r="N42" s="36" t="s">
        <v>177</v>
      </c>
      <c r="O42" s="36" t="s">
        <v>177</v>
      </c>
      <c r="BC42" s="37"/>
      <c r="BD42" s="28"/>
    </row>
    <row r="43" spans="2:64" ht="13.5" customHeight="1" x14ac:dyDescent="0.2">
      <c r="B43" s="35">
        <v>185</v>
      </c>
      <c r="C43" s="35"/>
      <c r="D43" s="35"/>
      <c r="E43" s="35"/>
      <c r="F43" s="35"/>
      <c r="G43" s="36">
        <v>902</v>
      </c>
      <c r="H43" s="36" t="s">
        <v>178</v>
      </c>
      <c r="I43" s="36">
        <v>422.1</v>
      </c>
      <c r="J43" s="36">
        <v>22</v>
      </c>
      <c r="K43" s="36" t="s">
        <v>179</v>
      </c>
      <c r="L43" s="36" t="s">
        <v>180</v>
      </c>
      <c r="M43" s="36" t="s">
        <v>180</v>
      </c>
      <c r="N43" s="36" t="s">
        <v>181</v>
      </c>
      <c r="O43" s="36">
        <v>0</v>
      </c>
      <c r="BC43" s="37"/>
      <c r="BD43" s="28"/>
    </row>
    <row r="44" spans="2:64" ht="13.5" customHeight="1" x14ac:dyDescent="0.2">
      <c r="B44" s="35">
        <v>185</v>
      </c>
      <c r="C44" s="35"/>
      <c r="D44" s="35"/>
      <c r="E44" s="35"/>
      <c r="F44" s="35"/>
      <c r="G44" s="36">
        <v>903</v>
      </c>
      <c r="H44" s="36" t="s">
        <v>182</v>
      </c>
      <c r="I44" s="36">
        <v>801.1</v>
      </c>
      <c r="J44" s="36">
        <v>31</v>
      </c>
      <c r="K44" s="36" t="s">
        <v>177</v>
      </c>
      <c r="L44" s="36" t="s">
        <v>177</v>
      </c>
      <c r="M44" s="36" t="s">
        <v>177</v>
      </c>
      <c r="N44" s="36" t="s">
        <v>177</v>
      </c>
      <c r="O44" s="36" t="s">
        <v>177</v>
      </c>
      <c r="BC44" s="37"/>
      <c r="BD44" s="28"/>
    </row>
    <row r="45" spans="2:64" ht="13.5" customHeight="1" x14ac:dyDescent="0.2">
      <c r="B45" s="35">
        <v>185</v>
      </c>
      <c r="C45" s="35"/>
      <c r="D45" s="35"/>
      <c r="E45" s="35"/>
      <c r="F45" s="35"/>
      <c r="G45" s="36">
        <v>904</v>
      </c>
      <c r="H45" s="36" t="s">
        <v>183</v>
      </c>
      <c r="I45" s="36">
        <v>322.10000000000002</v>
      </c>
      <c r="J45" s="36">
        <v>21</v>
      </c>
      <c r="K45" s="36" t="s">
        <v>184</v>
      </c>
      <c r="L45" s="36" t="s">
        <v>180</v>
      </c>
      <c r="M45" s="36" t="s">
        <v>180</v>
      </c>
      <c r="N45" s="36" t="s">
        <v>181</v>
      </c>
      <c r="O45" s="36">
        <v>0</v>
      </c>
      <c r="BC45" s="37"/>
      <c r="BD45" s="28"/>
    </row>
    <row r="46" spans="2:64" ht="13.5" customHeight="1" x14ac:dyDescent="0.2">
      <c r="B46" s="12">
        <v>184</v>
      </c>
      <c r="C46" s="12">
        <v>9.1479999999999997</v>
      </c>
      <c r="D46" s="12">
        <v>184.38117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32</v>
      </c>
      <c r="Q46" s="12">
        <v>1.51</v>
      </c>
      <c r="R46" s="12">
        <v>3.24</v>
      </c>
      <c r="S46" s="12">
        <v>45.53</v>
      </c>
      <c r="T46" s="12">
        <v>89.26</v>
      </c>
      <c r="U46" s="12">
        <v>5</v>
      </c>
      <c r="V46" s="12">
        <v>3</v>
      </c>
      <c r="W46" s="12">
        <v>3</v>
      </c>
      <c r="X46" s="12">
        <v>4</v>
      </c>
      <c r="Y46" s="12">
        <v>10</v>
      </c>
      <c r="Z46" s="12">
        <v>2</v>
      </c>
      <c r="AA46" s="12">
        <v>180</v>
      </c>
      <c r="AB46" s="12">
        <v>0</v>
      </c>
      <c r="AC46" s="12">
        <v>21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1.4435</v>
      </c>
      <c r="AK46" s="12">
        <v>8.0000000000000002E-3</v>
      </c>
      <c r="AL46" s="14">
        <v>0.16850000000000001</v>
      </c>
      <c r="AM46" s="14">
        <v>8.9999999999999998E-4</v>
      </c>
      <c r="AN46" s="14">
        <v>0.6</v>
      </c>
      <c r="AO46" s="14">
        <v>3.3999999999999998E-3</v>
      </c>
      <c r="AP46" s="14">
        <v>0.19589999999999999</v>
      </c>
      <c r="AQ46" s="14">
        <v>1.1000000000000001E-3</v>
      </c>
      <c r="AR46" s="14">
        <v>2.6739999999999999</v>
      </c>
      <c r="AS46" s="14">
        <v>1.21E-2</v>
      </c>
      <c r="AT46" s="14">
        <v>0.1676</v>
      </c>
      <c r="AU46" s="14">
        <v>8.0000000000000004E-4</v>
      </c>
      <c r="AV46" s="14">
        <v>5.0065999999999997</v>
      </c>
      <c r="AW46" s="14">
        <v>2.9100000000000001E-2</v>
      </c>
      <c r="AX46" s="14">
        <v>0.21809999999999999</v>
      </c>
      <c r="AY46" s="14">
        <v>1.2999999999999999E-3</v>
      </c>
      <c r="AZ46" s="14">
        <v>5.3623188405797099E-2</v>
      </c>
      <c r="BA46" s="14">
        <v>1.3013126491646778</v>
      </c>
      <c r="BB46" s="14">
        <v>0.13093077521389679</v>
      </c>
      <c r="BC46" s="37"/>
      <c r="BD46" s="28"/>
    </row>
    <row r="47" spans="2:64" ht="13.5" customHeight="1" x14ac:dyDescent="0.2">
      <c r="B47" s="35">
        <v>185</v>
      </c>
      <c r="C47" s="35"/>
      <c r="D47" s="35"/>
      <c r="E47" s="35"/>
      <c r="F47" s="35"/>
      <c r="G47" s="36">
        <v>906</v>
      </c>
      <c r="H47" s="36" t="s">
        <v>178</v>
      </c>
      <c r="I47" s="36">
        <v>422.2</v>
      </c>
      <c r="J47" s="36">
        <v>22</v>
      </c>
      <c r="K47" s="36" t="s">
        <v>179</v>
      </c>
      <c r="L47" s="36" t="s">
        <v>180</v>
      </c>
      <c r="M47" s="36" t="s">
        <v>180</v>
      </c>
      <c r="N47" s="36" t="s">
        <v>180</v>
      </c>
      <c r="O47" s="36">
        <v>0</v>
      </c>
      <c r="BC47" s="37"/>
      <c r="BD47" s="28"/>
    </row>
    <row r="48" spans="2:64" ht="13.5" customHeight="1" x14ac:dyDescent="0.2">
      <c r="B48" s="12">
        <v>184</v>
      </c>
      <c r="C48" s="12">
        <v>9.1590000000000007</v>
      </c>
      <c r="D48" s="12">
        <v>184.38162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32</v>
      </c>
      <c r="Q48" s="12">
        <v>1.51</v>
      </c>
      <c r="R48" s="12">
        <v>3.24</v>
      </c>
      <c r="S48" s="12">
        <v>45.4</v>
      </c>
      <c r="T48" s="12">
        <v>89.35</v>
      </c>
      <c r="U48" s="12">
        <v>5</v>
      </c>
      <c r="V48" s="12">
        <v>3</v>
      </c>
      <c r="W48" s="12">
        <v>3</v>
      </c>
      <c r="X48" s="12">
        <v>4</v>
      </c>
      <c r="Y48" s="12">
        <v>10</v>
      </c>
      <c r="Z48" s="12">
        <v>2</v>
      </c>
      <c r="AA48" s="12">
        <v>180</v>
      </c>
      <c r="AB48" s="12">
        <v>0</v>
      </c>
      <c r="AC48" s="12">
        <v>22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2.4136000000000002</v>
      </c>
      <c r="AK48" s="12">
        <v>7.7999999999999996E-3</v>
      </c>
      <c r="AL48" s="14">
        <v>0.26879999999999998</v>
      </c>
      <c r="AM48" s="14">
        <v>8.9999999999999998E-4</v>
      </c>
      <c r="AN48" s="14">
        <v>0.94520000000000004</v>
      </c>
      <c r="AO48" s="14">
        <v>3.7000000000000002E-3</v>
      </c>
      <c r="AP48" s="14">
        <v>0.29370000000000002</v>
      </c>
      <c r="AQ48" s="14">
        <v>1.1999999999999999E-3</v>
      </c>
      <c r="AR48" s="14">
        <v>4.4203999999999999</v>
      </c>
      <c r="AS48" s="14">
        <v>1.9699999999999999E-2</v>
      </c>
      <c r="AT48" s="14">
        <v>0.2641</v>
      </c>
      <c r="AU48" s="14">
        <v>1.1999999999999999E-3</v>
      </c>
      <c r="AV48" s="14">
        <v>7.8978000000000002</v>
      </c>
      <c r="AW48" s="14">
        <v>1.66E-2</v>
      </c>
      <c r="AX48" s="14">
        <v>0.32940000000000003</v>
      </c>
      <c r="AY48" s="14">
        <v>6.9999999999999999E-4</v>
      </c>
      <c r="AZ48" s="14">
        <v>5.7294174289841134E-2</v>
      </c>
      <c r="BA48" s="14">
        <v>1.2472548277167741</v>
      </c>
      <c r="BB48" s="14">
        <v>0.11002527379949456</v>
      </c>
      <c r="BC48" s="37"/>
      <c r="BD48" s="28"/>
    </row>
    <row r="49" spans="2:54" ht="13.5" customHeight="1" x14ac:dyDescent="0.2">
      <c r="B49" s="35">
        <v>185</v>
      </c>
      <c r="C49" s="35"/>
      <c r="D49" s="35"/>
      <c r="E49" s="35"/>
      <c r="F49" s="35"/>
      <c r="G49" s="36">
        <v>908</v>
      </c>
      <c r="H49" s="36" t="s">
        <v>183</v>
      </c>
      <c r="I49" s="36">
        <v>322.2</v>
      </c>
      <c r="J49" s="36">
        <v>21</v>
      </c>
      <c r="K49" s="36" t="s">
        <v>184</v>
      </c>
      <c r="L49" s="36" t="s">
        <v>180</v>
      </c>
      <c r="M49" s="36" t="s">
        <v>180</v>
      </c>
      <c r="N49" s="36" t="s">
        <v>180</v>
      </c>
      <c r="O49" s="36">
        <v>0</v>
      </c>
    </row>
    <row r="50" spans="2:54" ht="13.5" customHeight="1" x14ac:dyDescent="0.2">
      <c r="B50" s="12">
        <v>184</v>
      </c>
      <c r="C50" s="12">
        <v>9.1189999999999998</v>
      </c>
      <c r="D50" s="12">
        <v>184.37996000000001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32</v>
      </c>
      <c r="Q50" s="12">
        <v>1.51</v>
      </c>
      <c r="R50" s="12">
        <v>3.24</v>
      </c>
      <c r="S50" s="12">
        <v>45.9</v>
      </c>
      <c r="T50" s="12">
        <v>89.03</v>
      </c>
      <c r="U50" s="12">
        <v>5</v>
      </c>
      <c r="V50" s="12">
        <v>3</v>
      </c>
      <c r="W50" s="12">
        <v>3</v>
      </c>
      <c r="X50" s="12">
        <v>4</v>
      </c>
      <c r="Y50" s="12">
        <v>10</v>
      </c>
      <c r="Z50" s="12">
        <v>2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1.8072999999999999</v>
      </c>
      <c r="AK50" s="12">
        <v>2.0000000000000001E-4</v>
      </c>
      <c r="AL50" s="14">
        <v>0.24149999999999999</v>
      </c>
      <c r="AM50" s="14">
        <v>0</v>
      </c>
      <c r="AN50" s="14">
        <v>0.70030000000000003</v>
      </c>
      <c r="AO50" s="14">
        <v>1.2999999999999999E-3</v>
      </c>
      <c r="AP50" s="14">
        <v>0.26400000000000001</v>
      </c>
      <c r="AQ50" s="14">
        <v>5.0000000000000001E-4</v>
      </c>
      <c r="AR50" s="14">
        <v>3.3431000000000002</v>
      </c>
      <c r="AS50" s="14">
        <v>1.0699999999999999E-2</v>
      </c>
      <c r="AT50" s="14">
        <v>0.24060000000000001</v>
      </c>
      <c r="AU50" s="14">
        <v>8.0000000000000004E-4</v>
      </c>
      <c r="AV50" s="14">
        <v>6.1672000000000002</v>
      </c>
      <c r="AW50" s="14">
        <v>1.66E-2</v>
      </c>
      <c r="AX50" s="14">
        <v>0.30449999999999999</v>
      </c>
      <c r="AY50" s="14">
        <v>8.0000000000000004E-4</v>
      </c>
      <c r="AZ50" s="14">
        <v>7.1240105540897061E-2</v>
      </c>
      <c r="BA50" s="14">
        <v>1.2655860349127181</v>
      </c>
      <c r="BB50" s="14">
        <v>0.1172261970280682</v>
      </c>
    </row>
    <row r="51" spans="2:54" ht="13.5" customHeight="1" x14ac:dyDescent="0.2">
      <c r="B51" s="12">
        <v>184</v>
      </c>
      <c r="C51" s="12">
        <v>8.8949999999999996</v>
      </c>
      <c r="D51" s="12">
        <v>184.37062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32</v>
      </c>
      <c r="Q51" s="12">
        <v>1.51</v>
      </c>
      <c r="R51" s="12">
        <v>3.24</v>
      </c>
      <c r="S51" s="12">
        <v>48.71</v>
      </c>
      <c r="T51" s="12">
        <v>87.28</v>
      </c>
      <c r="U51" s="12">
        <v>5</v>
      </c>
      <c r="V51" s="12">
        <v>3</v>
      </c>
      <c r="W51" s="12">
        <v>3</v>
      </c>
      <c r="X51" s="12">
        <v>4</v>
      </c>
      <c r="Y51" s="12">
        <v>10</v>
      </c>
      <c r="Z51" s="12">
        <v>2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38">
        <v>10.779499999999999</v>
      </c>
      <c r="AK51" s="38">
        <v>0.245</v>
      </c>
      <c r="AL51" s="38">
        <v>0.85150000000000003</v>
      </c>
      <c r="AM51" s="38">
        <v>1.95E-2</v>
      </c>
      <c r="AN51" s="38">
        <v>3.9095000000000004</v>
      </c>
      <c r="AO51" s="38">
        <v>9.2999999999999999E-2</v>
      </c>
      <c r="AP51" s="38">
        <v>0.84599999999999997</v>
      </c>
      <c r="AQ51" s="38">
        <v>0.02</v>
      </c>
      <c r="AR51" s="38">
        <v>20.133000000000003</v>
      </c>
      <c r="AS51" s="38">
        <v>0.45350000000000001</v>
      </c>
      <c r="AT51" s="38">
        <v>0.85199999999999998</v>
      </c>
      <c r="AU51" s="38">
        <v>1.9E-2</v>
      </c>
      <c r="AV51" s="38">
        <v>27.302099999999999</v>
      </c>
      <c r="AW51" s="38">
        <v>0.6552</v>
      </c>
      <c r="AX51" s="38">
        <v>0.81740000000000002</v>
      </c>
      <c r="AY51" s="38">
        <v>1.9599999999999999E-2</v>
      </c>
      <c r="AZ51" s="14">
        <v>-1.7193699651316556E-2</v>
      </c>
      <c r="BA51" s="14">
        <v>23.98474178403756</v>
      </c>
      <c r="BB51" s="14">
        <v>-2.0726009344674712E-2</v>
      </c>
    </row>
    <row r="52" spans="2:54" ht="13.5" customHeight="1" x14ac:dyDescent="0.2">
      <c r="B52" s="12">
        <v>184</v>
      </c>
      <c r="C52" s="12">
        <v>8.8859999999999992</v>
      </c>
      <c r="D52" s="12">
        <v>184.37025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32</v>
      </c>
      <c r="Q52" s="12">
        <v>1.51</v>
      </c>
      <c r="R52" s="12">
        <v>3.24</v>
      </c>
      <c r="S52" s="12">
        <v>48.83</v>
      </c>
      <c r="T52" s="12">
        <v>87.21</v>
      </c>
      <c r="U52" s="12">
        <v>5</v>
      </c>
      <c r="V52" s="12">
        <v>3</v>
      </c>
      <c r="W52" s="12">
        <v>3</v>
      </c>
      <c r="X52" s="12">
        <v>4</v>
      </c>
      <c r="Y52" s="12">
        <v>10</v>
      </c>
      <c r="Z52" s="12">
        <v>2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12.811999999999999</v>
      </c>
      <c r="AK52" s="12">
        <v>0.31840000000000002</v>
      </c>
      <c r="AL52" s="14">
        <v>0.99399999999999999</v>
      </c>
      <c r="AM52" s="14">
        <v>2.4500000000000001E-2</v>
      </c>
      <c r="AN52" s="14">
        <v>4.6809000000000003</v>
      </c>
      <c r="AO52" s="14">
        <v>0.1244</v>
      </c>
      <c r="AP52" s="14">
        <v>0.99370000000000003</v>
      </c>
      <c r="AQ52" s="14">
        <v>2.6200000000000001E-2</v>
      </c>
      <c r="AR52" s="14">
        <v>23.919</v>
      </c>
      <c r="AS52" s="14">
        <v>0.60940000000000005</v>
      </c>
      <c r="AT52" s="14">
        <v>0.99399999999999999</v>
      </c>
      <c r="AU52" s="14">
        <v>2.52E-2</v>
      </c>
      <c r="AV52" s="14">
        <v>33.777099999999997</v>
      </c>
      <c r="AW52" s="14">
        <v>0.88329999999999997</v>
      </c>
      <c r="AX52" s="14">
        <v>0.99370000000000003</v>
      </c>
      <c r="AY52" s="14">
        <v>2.58E-2</v>
      </c>
      <c r="AZ52" s="38">
        <v>0.75657080451401526</v>
      </c>
      <c r="BA52" s="38">
        <v>1.4121451565700907</v>
      </c>
      <c r="BB52" s="38">
        <v>0.17086250197153702</v>
      </c>
    </row>
    <row r="53" spans="2:54" ht="13.5" customHeight="1" x14ac:dyDescent="0.2">
      <c r="B53" s="12">
        <v>184</v>
      </c>
      <c r="C53" s="12">
        <v>9.11</v>
      </c>
      <c r="D53" s="12">
        <v>184.37958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32</v>
      </c>
      <c r="Q53" s="12">
        <v>1.51</v>
      </c>
      <c r="R53" s="12">
        <v>3.24</v>
      </c>
      <c r="S53" s="12">
        <v>46.01</v>
      </c>
      <c r="T53" s="12">
        <v>88.96</v>
      </c>
      <c r="U53" s="12">
        <v>5</v>
      </c>
      <c r="V53" s="12">
        <v>3</v>
      </c>
      <c r="W53" s="12">
        <v>3</v>
      </c>
      <c r="X53" s="12">
        <v>4</v>
      </c>
      <c r="Y53" s="12">
        <v>10</v>
      </c>
      <c r="Z53" s="12">
        <v>2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7.1517999999999997</v>
      </c>
      <c r="AK53" s="12">
        <v>4.3E-3</v>
      </c>
      <c r="AL53" s="14">
        <v>1.0006999999999999</v>
      </c>
      <c r="AM53" s="14">
        <v>5.9999999999999995E-4</v>
      </c>
      <c r="AN53" s="14">
        <v>2.5261</v>
      </c>
      <c r="AO53" s="14">
        <v>5.0000000000000001E-4</v>
      </c>
      <c r="AP53" s="14">
        <v>1.0004</v>
      </c>
      <c r="AQ53" s="14">
        <v>2.0000000000000001E-4</v>
      </c>
      <c r="AR53" s="14">
        <v>13.262499999999999</v>
      </c>
      <c r="AS53" s="14">
        <v>6.7000000000000002E-3</v>
      </c>
      <c r="AT53" s="14">
        <v>1.0006999999999999</v>
      </c>
      <c r="AU53" s="14">
        <v>5.0000000000000001E-4</v>
      </c>
      <c r="AV53" s="14">
        <v>19.4251</v>
      </c>
      <c r="AW53" s="14">
        <v>4.1999999999999997E-3</v>
      </c>
      <c r="AX53" s="14">
        <v>1.0004</v>
      </c>
      <c r="AY53" s="14">
        <v>2.0000000000000001E-4</v>
      </c>
      <c r="AZ53" s="38">
        <v>0.7698440176391268</v>
      </c>
      <c r="BA53" s="38">
        <v>1.4646635249764375</v>
      </c>
      <c r="BB53" s="38">
        <v>0.18853020717336239</v>
      </c>
    </row>
    <row r="54" spans="2:54" ht="13.5" customHeight="1" x14ac:dyDescent="0.2">
      <c r="B54" s="12">
        <v>184</v>
      </c>
      <c r="C54" s="12">
        <v>9.3650000000000002</v>
      </c>
      <c r="D54" s="12">
        <v>184.39021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32</v>
      </c>
      <c r="Q54" s="12">
        <v>1.51</v>
      </c>
      <c r="R54" s="12">
        <v>3.24</v>
      </c>
      <c r="S54" s="12">
        <v>42.81</v>
      </c>
      <c r="T54" s="12">
        <v>91.05</v>
      </c>
      <c r="U54" s="12">
        <v>5</v>
      </c>
      <c r="V54" s="12">
        <v>3</v>
      </c>
      <c r="W54" s="12">
        <v>3</v>
      </c>
      <c r="X54" s="12">
        <v>4</v>
      </c>
      <c r="Y54" s="12">
        <v>10</v>
      </c>
      <c r="Z54" s="12">
        <v>2</v>
      </c>
      <c r="AA54" s="12">
        <v>180</v>
      </c>
      <c r="AB54" s="12">
        <v>0</v>
      </c>
      <c r="AC54" s="12">
        <v>39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16.765899999999998</v>
      </c>
      <c r="AK54" s="12">
        <v>1.1188</v>
      </c>
      <c r="AL54" s="14">
        <v>1.0078</v>
      </c>
      <c r="AM54" s="14">
        <v>6.7799999999999999E-2</v>
      </c>
      <c r="AN54" s="14">
        <v>6.1611000000000002</v>
      </c>
      <c r="AO54" s="14">
        <v>0.43009999999999998</v>
      </c>
      <c r="AP54" s="14">
        <v>1.0076000000000001</v>
      </c>
      <c r="AQ54" s="14">
        <v>7.0900000000000005E-2</v>
      </c>
      <c r="AR54" s="14">
        <v>31.5291</v>
      </c>
      <c r="AS54" s="14">
        <v>2.1246</v>
      </c>
      <c r="AT54" s="14">
        <v>1.0078</v>
      </c>
      <c r="AU54" s="14">
        <v>6.8400000000000002E-2</v>
      </c>
      <c r="AV54" s="14">
        <v>43.332599999999999</v>
      </c>
      <c r="AW54" s="14">
        <v>2.956</v>
      </c>
      <c r="AX54" s="14">
        <v>1.0076000000000001</v>
      </c>
      <c r="AY54" s="14">
        <v>6.93E-2</v>
      </c>
      <c r="AZ54" s="38">
        <v>0.75103498020960247</v>
      </c>
      <c r="BA54" s="38">
        <v>1.3743684405834611</v>
      </c>
      <c r="BB54" s="38">
        <v>0.15767074485350988</v>
      </c>
    </row>
  </sheetData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6FC7-E350-44D9-A590-7C59ABA57678}">
  <sheetPr codeName="Sheet2"/>
  <dimension ref="A1:BU55"/>
  <sheetViews>
    <sheetView workbookViewId="0">
      <selection activeCell="A36" sqref="A36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5" width="6.28515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5" width="3.42578125" style="2" customWidth="1"/>
    <col min="26" max="26" width="4.28515625" style="2" customWidth="1"/>
    <col min="27" max="27" width="5.570312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4" width="9.140625" style="2"/>
    <col min="45" max="46" width="7.5703125" style="2" customWidth="1"/>
    <col min="47" max="49" width="9.140625" style="2"/>
    <col min="50" max="50" width="7.140625" style="2" customWidth="1"/>
    <col min="51" max="52" width="9.140625" style="2"/>
    <col min="53" max="55" width="9" style="2" customWidth="1"/>
    <col min="56" max="57" width="9.140625" style="2"/>
    <col min="58" max="58" width="5.42578125" style="2" customWidth="1"/>
    <col min="59" max="59" width="3.42578125" style="2" customWidth="1"/>
    <col min="60" max="16384" width="9.140625" style="2"/>
  </cols>
  <sheetData>
    <row r="1" spans="1:73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3" ht="13.5" customHeight="1" x14ac:dyDescent="0.45">
      <c r="A2" s="3"/>
      <c r="B2" s="3"/>
      <c r="C2" s="3"/>
      <c r="D2" s="3"/>
      <c r="E2" s="3"/>
      <c r="F2" s="3"/>
    </row>
    <row r="3" spans="1:73" ht="13.5" customHeight="1" x14ac:dyDescent="0.2">
      <c r="A3" s="4"/>
      <c r="B3" s="4"/>
      <c r="C3" s="4"/>
      <c r="D3" s="4"/>
      <c r="E3" s="4"/>
      <c r="F3" s="4"/>
    </row>
    <row r="4" spans="1:73" ht="13.5" customHeight="1" x14ac:dyDescent="0.2">
      <c r="A4" s="5"/>
      <c r="B4" s="5"/>
      <c r="C4" s="5"/>
      <c r="D4" s="5"/>
      <c r="E4" s="5"/>
      <c r="F4" s="5"/>
    </row>
    <row r="5" spans="1:73" ht="13.5" customHeight="1" x14ac:dyDescent="0.2">
      <c r="A5" s="6"/>
      <c r="B5" s="6"/>
      <c r="C5" s="6"/>
      <c r="D5" s="6"/>
      <c r="E5" s="6"/>
      <c r="F5" s="6"/>
    </row>
    <row r="6" spans="1:73" ht="13.5" customHeight="1" x14ac:dyDescent="0.2">
      <c r="A6" s="6"/>
      <c r="B6" s="6"/>
      <c r="C6" s="6"/>
      <c r="D6" s="6"/>
      <c r="E6" s="6"/>
      <c r="F6" s="6"/>
    </row>
    <row r="7" spans="1:73" ht="13.5" customHeight="1" x14ac:dyDescent="0.2">
      <c r="A7" s="6"/>
      <c r="B7" s="6"/>
      <c r="C7" s="6"/>
      <c r="D7" s="6"/>
      <c r="E7" s="6"/>
      <c r="F7" s="6"/>
      <c r="I7" s="7"/>
      <c r="K7" s="7"/>
      <c r="BH7" s="57" t="s">
        <v>102</v>
      </c>
      <c r="BI7" s="57"/>
      <c r="BJ7" s="57" t="s">
        <v>103</v>
      </c>
      <c r="BK7" s="57"/>
      <c r="BL7" s="57" t="s">
        <v>104</v>
      </c>
      <c r="BM7" s="57"/>
      <c r="BN7" s="57" t="s">
        <v>105</v>
      </c>
      <c r="BO7" s="57"/>
      <c r="BP7" s="8"/>
      <c r="BQ7" s="8"/>
    </row>
    <row r="8" spans="1:73" ht="13.5" customHeight="1" x14ac:dyDescent="0.2">
      <c r="BE8" s="8" t="s">
        <v>191</v>
      </c>
      <c r="BF8" s="8" t="s">
        <v>107</v>
      </c>
      <c r="BG8" s="8" t="s">
        <v>108</v>
      </c>
      <c r="BH8" s="57" t="s">
        <v>109</v>
      </c>
      <c r="BI8" s="57"/>
      <c r="BJ8" s="57" t="s">
        <v>110</v>
      </c>
      <c r="BK8" s="57"/>
      <c r="BL8" s="57" t="s">
        <v>111</v>
      </c>
      <c r="BM8" s="57"/>
      <c r="BN8" s="57" t="s">
        <v>112</v>
      </c>
      <c r="BO8" s="57"/>
      <c r="BP8" s="57" t="s">
        <v>113</v>
      </c>
      <c r="BQ8" s="57"/>
      <c r="BR8" s="57" t="s">
        <v>114</v>
      </c>
      <c r="BS8" s="57"/>
      <c r="BT8" s="57" t="s">
        <v>115</v>
      </c>
      <c r="BU8" s="57"/>
    </row>
    <row r="9" spans="1:73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190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148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BA9" s="9" t="s">
        <v>113</v>
      </c>
      <c r="BB9" s="9" t="s">
        <v>114</v>
      </c>
      <c r="BC9" s="9" t="s">
        <v>115</v>
      </c>
      <c r="BD9" s="8"/>
      <c r="BG9" s="8"/>
      <c r="BK9" s="8"/>
      <c r="BO9" s="8"/>
      <c r="BQ9" s="8"/>
      <c r="BS9" s="8"/>
      <c r="BT9" s="8"/>
      <c r="BU9" s="8"/>
    </row>
    <row r="10" spans="1:73" ht="13.5" customHeight="1" x14ac:dyDescent="0.2">
      <c r="B10" s="12">
        <v>185</v>
      </c>
      <c r="C10" s="12">
        <v>9.0990000000000002</v>
      </c>
      <c r="D10" s="12">
        <v>185.37912</v>
      </c>
      <c r="E10" s="12">
        <v>1.01</v>
      </c>
      <c r="F10" s="12">
        <v>3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54" si="0">MID(I10,1,1)</f>
        <v>1</v>
      </c>
      <c r="L10" s="13" t="str">
        <f t="shared" ref="L10:L54" si="1">MID(I10,2,1)</f>
        <v>1</v>
      </c>
      <c r="M10" s="13" t="str">
        <f t="shared" ref="M10:M54" si="2">MID(I10,3,1)</f>
        <v>2</v>
      </c>
      <c r="N10" s="13" t="str">
        <f t="shared" ref="N10:N54" si="3">MID(I10,5,1)</f>
        <v>1</v>
      </c>
      <c r="O10" s="13">
        <f t="shared" ref="O10:O54" si="4">IF(G10&gt;500,0,IF(G10&gt;300,2,1))</f>
        <v>1</v>
      </c>
      <c r="P10" s="12">
        <v>32.5</v>
      </c>
      <c r="Q10" s="12">
        <v>1.24</v>
      </c>
      <c r="R10" s="12">
        <v>3.65</v>
      </c>
      <c r="S10" s="12">
        <v>46.22</v>
      </c>
      <c r="T10" s="12">
        <v>88.95</v>
      </c>
      <c r="U10" s="12">
        <v>1</v>
      </c>
      <c r="V10" s="12">
        <v>0</v>
      </c>
      <c r="W10" s="12">
        <v>2</v>
      </c>
      <c r="X10" s="12">
        <v>0</v>
      </c>
      <c r="Y10" s="12">
        <v>0</v>
      </c>
      <c r="Z10" s="12">
        <v>1</v>
      </c>
      <c r="AA10" s="12">
        <v>180</v>
      </c>
      <c r="AB10" s="12">
        <v>4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1.2638</v>
      </c>
      <c r="AK10" s="12">
        <v>0.14130000000000001</v>
      </c>
      <c r="AL10" s="12">
        <v>4.3299999999999998E-2</v>
      </c>
      <c r="AM10" s="12">
        <v>4.7999999999999996E-3</v>
      </c>
      <c r="AN10" s="12">
        <v>2.2576999999999998</v>
      </c>
      <c r="AO10" s="12">
        <v>4.3999999999999997E-2</v>
      </c>
      <c r="AP10" s="12">
        <v>0.19189999999999999</v>
      </c>
      <c r="AQ10" s="12">
        <v>3.7000000000000002E-3</v>
      </c>
      <c r="AR10" s="12">
        <v>2.3982000000000001</v>
      </c>
      <c r="AS10" s="12">
        <v>0.31780000000000003</v>
      </c>
      <c r="AT10" s="12">
        <v>4.3099999999999999E-2</v>
      </c>
      <c r="AU10" s="12">
        <v>5.7000000000000002E-3</v>
      </c>
      <c r="AV10" s="12">
        <v>31.801100000000002</v>
      </c>
      <c r="AW10" s="12">
        <v>0.69889999999999997</v>
      </c>
      <c r="AX10" s="12">
        <v>0.41549999999999998</v>
      </c>
      <c r="AY10" s="12">
        <v>9.1000000000000004E-3</v>
      </c>
      <c r="AZ10" s="12"/>
      <c r="BA10" s="54">
        <v>0.36812644056634841</v>
      </c>
      <c r="BB10" s="14">
        <v>9.6403712296983759</v>
      </c>
      <c r="BC10" s="14">
        <v>0.81203663323157427</v>
      </c>
      <c r="BD10" s="15"/>
      <c r="BE10" s="8" t="s">
        <v>192</v>
      </c>
      <c r="BF10" s="15">
        <v>1</v>
      </c>
      <c r="BG10" s="2">
        <f>COUNT(Y10:Y11)</f>
        <v>2</v>
      </c>
      <c r="BH10" s="27">
        <f>AVERAGE(AL10:AL11)</f>
        <v>4.1200000000000001E-2</v>
      </c>
      <c r="BI10" s="16">
        <f>STDEV(AL10:AL11)/SQRT(BG10)</f>
        <v>2.0999999999999977E-3</v>
      </c>
      <c r="BJ10" s="27">
        <f>AVERAGE(AP10:AP11)</f>
        <v>0.19585</v>
      </c>
      <c r="BK10" s="16">
        <f>STDEV(AP10:AP11)/SQRT(BG10)</f>
        <v>3.9500000000000091E-3</v>
      </c>
      <c r="BL10" s="27">
        <f>AVERAGE(AT10:AT11)</f>
        <v>4.1399999999999999E-2</v>
      </c>
      <c r="BM10" s="16">
        <f>STDEV(AT10:AT11)/SQRT(BG10)</f>
        <v>1.7000000000000001E-3</v>
      </c>
      <c r="BN10" s="27">
        <f>AVERAGE(AX10:AX11)</f>
        <v>0.42199999999999999</v>
      </c>
      <c r="BO10" s="16">
        <f>STDEV(AX10:AX11)/SQRT(BG10)</f>
        <v>6.5000000000000058E-3</v>
      </c>
      <c r="BP10" s="16">
        <f>AVERAGE(BA10:BA11)</f>
        <v>0.36606226532535152</v>
      </c>
      <c r="BQ10" s="28">
        <f>STDEV(BA10:BA11)/SQRT(BG10)</f>
        <v>2.0641752409968905E-3</v>
      </c>
      <c r="BR10" s="27">
        <f>AVERAGE(BB10:BB11)</f>
        <v>10.216911055655233</v>
      </c>
      <c r="BS10" s="16">
        <f>STDEV(BB10:BB11)/SQRT(BG10)</f>
        <v>0.57653982595685693</v>
      </c>
      <c r="BT10" s="39">
        <f>AVERAGE(BC10:BC11)</f>
        <v>0.82122549303612025</v>
      </c>
      <c r="BU10" s="16">
        <f>STDEV(BC10:BC11)/SQRT(BG10)</f>
        <v>9.1888598045460346E-3</v>
      </c>
    </row>
    <row r="11" spans="1:73" ht="13.5" customHeight="1" x14ac:dyDescent="0.2">
      <c r="B11" s="12">
        <v>185</v>
      </c>
      <c r="C11" s="12">
        <v>9.16</v>
      </c>
      <c r="D11" s="12">
        <v>185.38167000000001</v>
      </c>
      <c r="E11" s="12">
        <v>1.01</v>
      </c>
      <c r="F11" s="12">
        <v>3</v>
      </c>
      <c r="G11" s="13">
        <v>205</v>
      </c>
      <c r="H11" s="13" t="s">
        <v>192</v>
      </c>
      <c r="I11" s="13">
        <v>112.2</v>
      </c>
      <c r="J11" s="13">
        <v>1</v>
      </c>
      <c r="K11" s="13" t="str">
        <f t="shared" si="0"/>
        <v>1</v>
      </c>
      <c r="L11" s="13" t="str">
        <f t="shared" si="1"/>
        <v>1</v>
      </c>
      <c r="M11" s="13" t="str">
        <f t="shared" si="2"/>
        <v>2</v>
      </c>
      <c r="N11" s="13" t="str">
        <f t="shared" si="3"/>
        <v>2</v>
      </c>
      <c r="O11" s="13">
        <f t="shared" si="4"/>
        <v>1</v>
      </c>
      <c r="P11" s="12">
        <v>32.5</v>
      </c>
      <c r="Q11" s="12">
        <v>1.24</v>
      </c>
      <c r="R11" s="12">
        <v>3.65</v>
      </c>
      <c r="S11" s="12">
        <v>45.46</v>
      </c>
      <c r="T11" s="12">
        <v>89.44</v>
      </c>
      <c r="U11" s="12">
        <v>1</v>
      </c>
      <c r="V11" s="12">
        <v>0</v>
      </c>
      <c r="W11" s="12">
        <v>2</v>
      </c>
      <c r="X11" s="12">
        <v>0</v>
      </c>
      <c r="Y11" s="12">
        <v>0</v>
      </c>
      <c r="Z11" s="12">
        <v>1</v>
      </c>
      <c r="AA11" s="12">
        <v>180</v>
      </c>
      <c r="AB11" s="12">
        <v>4</v>
      </c>
      <c r="AC11" s="12">
        <v>15</v>
      </c>
      <c r="AD11" s="12">
        <v>112.2</v>
      </c>
      <c r="AE11" s="12">
        <v>1</v>
      </c>
      <c r="AF11" s="12">
        <v>3619.4</v>
      </c>
      <c r="AG11" s="12">
        <v>15</v>
      </c>
      <c r="AH11" s="12">
        <v>0</v>
      </c>
      <c r="AI11" s="12">
        <v>0</v>
      </c>
      <c r="AJ11" s="12">
        <v>1.1586000000000001</v>
      </c>
      <c r="AK11" s="12">
        <v>3.7400000000000003E-2</v>
      </c>
      <c r="AL11" s="12">
        <v>3.9100000000000003E-2</v>
      </c>
      <c r="AM11" s="12">
        <v>1.2999999999999999E-3</v>
      </c>
      <c r="AN11" s="12">
        <v>2.3906000000000001</v>
      </c>
      <c r="AO11" s="12">
        <v>8.2799999999999999E-2</v>
      </c>
      <c r="AP11" s="12">
        <v>0.19980000000000001</v>
      </c>
      <c r="AQ11" s="12">
        <v>6.8999999999999999E-3</v>
      </c>
      <c r="AR11" s="12">
        <v>2.2452999999999999</v>
      </c>
      <c r="AS11" s="12">
        <v>3.44E-2</v>
      </c>
      <c r="AT11" s="12">
        <v>3.9699999999999999E-2</v>
      </c>
      <c r="AU11" s="12">
        <v>5.9999999999999995E-4</v>
      </c>
      <c r="AV11" s="12">
        <v>33.2821</v>
      </c>
      <c r="AW11" s="12">
        <v>1.3311999999999999</v>
      </c>
      <c r="AX11" s="12">
        <v>0.42849999999999999</v>
      </c>
      <c r="AY11" s="12">
        <v>1.7100000000000001E-2</v>
      </c>
      <c r="AZ11" s="12"/>
      <c r="BA11" s="54">
        <v>0.36399809008435463</v>
      </c>
      <c r="BB11" s="14">
        <v>10.79345088161209</v>
      </c>
      <c r="BC11" s="14">
        <v>0.83041435284066634</v>
      </c>
      <c r="BD11" s="15"/>
      <c r="BE11" s="8" t="s">
        <v>193</v>
      </c>
      <c r="BF11" s="15">
        <v>2</v>
      </c>
      <c r="BG11" s="2">
        <f>COUNT(Y12:Y13)</f>
        <v>2</v>
      </c>
      <c r="BH11" s="27">
        <f>AVERAGE(AL12:AL13)</f>
        <v>4.385E-2</v>
      </c>
      <c r="BI11" s="16">
        <f>STDEV(AL12:AL13)/SQRT(BG11)</f>
        <v>7.5500000000000107E-3</v>
      </c>
      <c r="BJ11" s="27">
        <f>AVERAGE(AP12:AP13)</f>
        <v>0.1996</v>
      </c>
      <c r="BK11" s="16">
        <f>STDEV(AP12:AP13)/SQRT(BG11)</f>
        <v>5.5999999999999939E-3</v>
      </c>
      <c r="BL11" s="27">
        <f>AVERAGE(AT12:AT13)</f>
        <v>4.5450000000000004E-2</v>
      </c>
      <c r="BM11" s="16">
        <f>STDEV(AT12:AT13)/SQRT(BG11)</f>
        <v>8.6499999999999581E-3</v>
      </c>
      <c r="BN11" s="27">
        <f>AVERAGE(AX12:AX13)</f>
        <v>0.41915000000000002</v>
      </c>
      <c r="BO11" s="16">
        <f>STDEV(AX12:AX13)/SQRT(BG11)</f>
        <v>1.9850000000000007E-2</v>
      </c>
      <c r="BP11" s="16">
        <f>AVERAGE(BA12:BA13)</f>
        <v>0.35448072136163145</v>
      </c>
      <c r="BQ11" s="28">
        <f>STDEV(BA12:BA13)/SQRT(BG11)</f>
        <v>8.4500454809640357E-3</v>
      </c>
      <c r="BR11" s="27">
        <f>AVERAGE(BB12:BB13)</f>
        <v>9.6550620830989313</v>
      </c>
      <c r="BS11" s="16">
        <f>STDEV(BB12:BB13)/SQRT(BG11)</f>
        <v>2.2742857429880239</v>
      </c>
      <c r="BT11" s="39">
        <f>AVERAGE(BC12:BC13)</f>
        <v>0.80333589026018548</v>
      </c>
      <c r="BU11" s="16">
        <f>STDEV(BC12:BC13)/SQRT(BG11)</f>
        <v>4.1977266528381234E-2</v>
      </c>
    </row>
    <row r="12" spans="1:73" ht="13.5" customHeight="1" x14ac:dyDescent="0.2">
      <c r="B12" s="12">
        <v>185</v>
      </c>
      <c r="C12" s="12">
        <v>9.1890000000000001</v>
      </c>
      <c r="D12" s="12">
        <v>185.38287</v>
      </c>
      <c r="E12" s="12">
        <v>1.01</v>
      </c>
      <c r="F12" s="12">
        <v>3</v>
      </c>
      <c r="G12" s="13">
        <v>208</v>
      </c>
      <c r="H12" s="13" t="s">
        <v>193</v>
      </c>
      <c r="I12" s="13">
        <v>111.2</v>
      </c>
      <c r="J12" s="13">
        <v>2</v>
      </c>
      <c r="K12" s="13" t="str">
        <f t="shared" si="0"/>
        <v>1</v>
      </c>
      <c r="L12" s="13" t="str">
        <f t="shared" si="1"/>
        <v>1</v>
      </c>
      <c r="M12" s="13" t="str">
        <f t="shared" si="2"/>
        <v>1</v>
      </c>
      <c r="N12" s="13" t="str">
        <f t="shared" si="3"/>
        <v>2</v>
      </c>
      <c r="O12" s="13">
        <f t="shared" si="4"/>
        <v>1</v>
      </c>
      <c r="P12" s="12">
        <v>32.5</v>
      </c>
      <c r="Q12" s="12">
        <v>1.24</v>
      </c>
      <c r="R12" s="12">
        <v>3.65</v>
      </c>
      <c r="S12" s="12">
        <v>45.09</v>
      </c>
      <c r="T12" s="12">
        <v>89.68</v>
      </c>
      <c r="U12" s="12">
        <v>1</v>
      </c>
      <c r="V12" s="12">
        <v>0</v>
      </c>
      <c r="W12" s="12">
        <v>2</v>
      </c>
      <c r="X12" s="12">
        <v>0</v>
      </c>
      <c r="Y12" s="12">
        <v>0</v>
      </c>
      <c r="Z12" s="12">
        <v>1</v>
      </c>
      <c r="AA12" s="12">
        <v>180</v>
      </c>
      <c r="AB12" s="12">
        <v>4</v>
      </c>
      <c r="AC12" s="12">
        <v>18</v>
      </c>
      <c r="AD12" s="12">
        <v>111.2</v>
      </c>
      <c r="AE12" s="12">
        <v>2</v>
      </c>
      <c r="AF12" s="12">
        <v>3619.4</v>
      </c>
      <c r="AG12" s="12">
        <v>15</v>
      </c>
      <c r="AH12" s="12">
        <v>0</v>
      </c>
      <c r="AI12" s="12">
        <v>0</v>
      </c>
      <c r="AJ12" s="12">
        <v>1.5321</v>
      </c>
      <c r="AK12" s="12">
        <v>0.17879999999999999</v>
      </c>
      <c r="AL12" s="12">
        <v>5.1400000000000001E-2</v>
      </c>
      <c r="AM12" s="12">
        <v>6.0000000000000001E-3</v>
      </c>
      <c r="AN12" s="12">
        <v>2.3401000000000001</v>
      </c>
      <c r="AO12" s="12">
        <v>8.3599999999999994E-2</v>
      </c>
      <c r="AP12" s="12">
        <v>0.19400000000000001</v>
      </c>
      <c r="AQ12" s="12">
        <v>6.8999999999999999E-3</v>
      </c>
      <c r="AR12" s="12">
        <v>3.0807000000000002</v>
      </c>
      <c r="AS12" s="12">
        <v>0.3004</v>
      </c>
      <c r="AT12" s="12">
        <v>5.4100000000000002E-2</v>
      </c>
      <c r="AU12" s="12">
        <v>5.3E-3</v>
      </c>
      <c r="AV12" s="12">
        <v>31.231200000000001</v>
      </c>
      <c r="AW12" s="12">
        <v>2.5958000000000001</v>
      </c>
      <c r="AX12" s="12">
        <v>0.39929999999999999</v>
      </c>
      <c r="AY12" s="12">
        <v>3.32E-2</v>
      </c>
      <c r="AZ12" s="12"/>
      <c r="BA12" s="54">
        <v>0.34603067588066744</v>
      </c>
      <c r="BB12" s="14">
        <v>7.3807763401109048</v>
      </c>
      <c r="BC12" s="14">
        <v>0.76135862373180418</v>
      </c>
      <c r="BD12" s="15"/>
      <c r="BE12" s="8" t="s">
        <v>194</v>
      </c>
      <c r="BF12" s="15">
        <v>3</v>
      </c>
      <c r="BG12" s="2">
        <f>COUNT(Y14:Y17)</f>
        <v>4</v>
      </c>
      <c r="BH12" s="27">
        <f>AVERAGE(AL14:AL17)</f>
        <v>3.8800000000000001E-2</v>
      </c>
      <c r="BI12" s="16">
        <f>STDEV(AL14:AL17)/SQRT(BG12)</f>
        <v>3.0504098085339291E-3</v>
      </c>
      <c r="BJ12" s="27">
        <f>AVERAGE(AP14:AP17)</f>
        <v>0.18660000000000002</v>
      </c>
      <c r="BK12" s="16">
        <f>STDEV(AP14:AP17)/SQRT(BG12)</f>
        <v>2.4031229681395856E-3</v>
      </c>
      <c r="BL12" s="27">
        <f>AVERAGE(AT14:AT17)</f>
        <v>4.0274999999999998E-2</v>
      </c>
      <c r="BM12" s="16">
        <f>STDEV(AT14:AT17)/SQRT(BG12)</f>
        <v>3.1481145150708861E-3</v>
      </c>
      <c r="BN12" s="27">
        <f>AVERAGE(AX14:AX17)</f>
        <v>0.421375</v>
      </c>
      <c r="BO12" s="16">
        <f>STDEV(AX14:AX17)/SQRT(BG12)</f>
        <v>6.8728178355024188E-3</v>
      </c>
      <c r="BP12" s="16">
        <f>AVERAGE(BA14:BA17)</f>
        <v>0.38589566851560542</v>
      </c>
      <c r="BQ12" s="28">
        <f>STDEV(BA14:BA17)/SQRT(BG12)</f>
        <v>1.212731479518241E-2</v>
      </c>
      <c r="BR12" s="27">
        <f>AVERAGE(BB14:BB17)</f>
        <v>10.683632278421872</v>
      </c>
      <c r="BS12" s="16">
        <f>STDEV(BB14:BB17)/SQRT(BG12)</f>
        <v>0.95224911371222498</v>
      </c>
      <c r="BT12" s="39">
        <f>AVERAGE(BC14:BC17)</f>
        <v>0.82519643504692808</v>
      </c>
      <c r="BU12" s="16">
        <f>STDEV(BC14:BC17)/SQRT(BG12)</f>
        <v>1.4875682176356202E-2</v>
      </c>
    </row>
    <row r="13" spans="1:73" ht="13.5" customHeight="1" x14ac:dyDescent="0.2">
      <c r="B13" s="12">
        <v>185</v>
      </c>
      <c r="C13" s="12">
        <v>9.4079999999999995</v>
      </c>
      <c r="D13" s="12">
        <v>185.392</v>
      </c>
      <c r="E13" s="12">
        <v>1.01</v>
      </c>
      <c r="F13" s="12">
        <v>3</v>
      </c>
      <c r="G13" s="13">
        <v>304</v>
      </c>
      <c r="H13" s="13" t="s">
        <v>193</v>
      </c>
      <c r="I13" s="13">
        <v>111.3</v>
      </c>
      <c r="J13" s="13">
        <v>2</v>
      </c>
      <c r="K13" s="13" t="str">
        <f t="shared" si="0"/>
        <v>1</v>
      </c>
      <c r="L13" s="13" t="str">
        <f t="shared" si="1"/>
        <v>1</v>
      </c>
      <c r="M13" s="13" t="str">
        <f t="shared" si="2"/>
        <v>1</v>
      </c>
      <c r="N13" s="13" t="str">
        <f t="shared" si="3"/>
        <v>3</v>
      </c>
      <c r="O13" s="13">
        <f t="shared" si="4"/>
        <v>2</v>
      </c>
      <c r="P13" s="12">
        <v>32.5</v>
      </c>
      <c r="Q13" s="12">
        <v>1.24</v>
      </c>
      <c r="R13" s="12">
        <v>3.65</v>
      </c>
      <c r="S13" s="12">
        <v>42.34</v>
      </c>
      <c r="T13" s="12">
        <v>91.5</v>
      </c>
      <c r="U13" s="12">
        <v>1</v>
      </c>
      <c r="V13" s="12">
        <v>0</v>
      </c>
      <c r="W13" s="12">
        <v>2</v>
      </c>
      <c r="X13" s="12">
        <v>0</v>
      </c>
      <c r="Y13" s="12">
        <v>0</v>
      </c>
      <c r="Z13" s="12">
        <v>1</v>
      </c>
      <c r="AA13" s="12">
        <v>180</v>
      </c>
      <c r="AB13" s="12">
        <v>4</v>
      </c>
      <c r="AC13" s="12">
        <v>33</v>
      </c>
      <c r="AD13" s="12">
        <v>111.3</v>
      </c>
      <c r="AE13" s="12">
        <v>2</v>
      </c>
      <c r="AF13" s="12">
        <v>3619.4</v>
      </c>
      <c r="AG13" s="12">
        <v>15</v>
      </c>
      <c r="AH13" s="12">
        <v>0</v>
      </c>
      <c r="AI13" s="12">
        <v>0</v>
      </c>
      <c r="AJ13" s="12">
        <v>1.1364000000000001</v>
      </c>
      <c r="AK13" s="12">
        <v>3.5000000000000001E-3</v>
      </c>
      <c r="AL13" s="12">
        <v>3.6299999999999999E-2</v>
      </c>
      <c r="AM13" s="12">
        <v>1E-4</v>
      </c>
      <c r="AN13" s="12">
        <v>2.5996000000000001</v>
      </c>
      <c r="AO13" s="12">
        <v>6.9199999999999998E-2</v>
      </c>
      <c r="AP13" s="12">
        <v>0.20519999999999999</v>
      </c>
      <c r="AQ13" s="12">
        <v>5.4999999999999997E-3</v>
      </c>
      <c r="AR13" s="12">
        <v>2.2033</v>
      </c>
      <c r="AS13" s="12">
        <v>1.83E-2</v>
      </c>
      <c r="AT13" s="12">
        <v>3.6799999999999999E-2</v>
      </c>
      <c r="AU13" s="12">
        <v>2.9999999999999997E-4</v>
      </c>
      <c r="AV13" s="12">
        <v>35.825899999999997</v>
      </c>
      <c r="AW13" s="12">
        <v>1.0170999999999999</v>
      </c>
      <c r="AX13" s="12">
        <v>0.439</v>
      </c>
      <c r="AY13" s="12">
        <v>1.2500000000000001E-2</v>
      </c>
      <c r="AZ13" s="12"/>
      <c r="BA13" s="54">
        <v>0.36293076684259551</v>
      </c>
      <c r="BB13" s="14">
        <v>11.929347826086957</v>
      </c>
      <c r="BC13" s="14">
        <v>0.84531315678856667</v>
      </c>
      <c r="BD13" s="15"/>
      <c r="BE13" s="8" t="s">
        <v>195</v>
      </c>
      <c r="BF13" s="15">
        <v>4</v>
      </c>
      <c r="BG13" s="2">
        <f>COUNT(Y18:Y21)</f>
        <v>4</v>
      </c>
      <c r="BH13" s="27">
        <f>AVERAGE(AL18:AL21)</f>
        <v>3.6674999999999999E-2</v>
      </c>
      <c r="BI13" s="16">
        <f>STDEV(AL18:AL21)/SQRT(BG13)</f>
        <v>1.6794716431068428E-3</v>
      </c>
      <c r="BJ13" s="27">
        <f>AVERAGE(AP18:AP21)</f>
        <v>0.186225</v>
      </c>
      <c r="BK13" s="16">
        <f>STDEV(AP18:AP21)/SQRT(BG13)</f>
        <v>2.2797569314877953E-3</v>
      </c>
      <c r="BL13" s="27">
        <f>AVERAGE(AT18:AT21)</f>
        <v>3.755E-2</v>
      </c>
      <c r="BM13" s="16">
        <f>STDEV(AT18:AT21)/SQRT(BG13)</f>
        <v>2.2231734075415718E-3</v>
      </c>
      <c r="BN13" s="27">
        <f>AVERAGE(AX18:AX21)</f>
        <v>0.42122500000000002</v>
      </c>
      <c r="BO13" s="16">
        <f>STDEV(AX18:AX21)/SQRT(BG13)</f>
        <v>4.425188319909866E-3</v>
      </c>
      <c r="BP13" s="16">
        <f>AVERAGE(BA18:BA21)</f>
        <v>0.38683943649027619</v>
      </c>
      <c r="BQ13" s="28">
        <f>STDEV(BA18:BA21)/SQRT(BG13)</f>
        <v>5.8555238295465786E-3</v>
      </c>
      <c r="BR13" s="27">
        <f>AVERAGE(BB18:BB21)</f>
        <v>11.322659052504699</v>
      </c>
      <c r="BS13" s="16">
        <f>STDEV(BB18:BB21)/SQRT(BG13)</f>
        <v>0.60257490767127941</v>
      </c>
      <c r="BT13" s="39">
        <f>AVERAGE(BC18:BC21)</f>
        <v>0.83650061600283632</v>
      </c>
      <c r="BU13" s="16">
        <f>STDEV(BC18:BC21)/SQRT(BG13)</f>
        <v>8.169132243525187E-3</v>
      </c>
    </row>
    <row r="14" spans="1:73" ht="13.5" customHeight="1" x14ac:dyDescent="0.2">
      <c r="B14" s="12">
        <v>185</v>
      </c>
      <c r="C14" s="12">
        <v>9.141</v>
      </c>
      <c r="D14" s="12">
        <v>185.38087999999999</v>
      </c>
      <c r="E14" s="12">
        <v>1.01</v>
      </c>
      <c r="F14" s="12">
        <v>3</v>
      </c>
      <c r="G14" s="13">
        <v>203</v>
      </c>
      <c r="H14" s="13" t="s">
        <v>194</v>
      </c>
      <c r="I14" s="13">
        <v>122.1</v>
      </c>
      <c r="J14" s="13">
        <v>3</v>
      </c>
      <c r="K14" s="13" t="str">
        <f t="shared" si="0"/>
        <v>1</v>
      </c>
      <c r="L14" s="13" t="str">
        <f t="shared" si="1"/>
        <v>2</v>
      </c>
      <c r="M14" s="13" t="str">
        <f t="shared" si="2"/>
        <v>2</v>
      </c>
      <c r="N14" s="13" t="str">
        <f t="shared" si="3"/>
        <v>1</v>
      </c>
      <c r="O14" s="13">
        <f t="shared" si="4"/>
        <v>1</v>
      </c>
      <c r="P14" s="12">
        <v>32.5</v>
      </c>
      <c r="Q14" s="12">
        <v>1.24</v>
      </c>
      <c r="R14" s="12">
        <v>3.65</v>
      </c>
      <c r="S14" s="12">
        <v>45.7</v>
      </c>
      <c r="T14" s="12">
        <v>89.29</v>
      </c>
      <c r="U14" s="12">
        <v>1</v>
      </c>
      <c r="V14" s="12">
        <v>0</v>
      </c>
      <c r="W14" s="12">
        <v>2</v>
      </c>
      <c r="X14" s="12">
        <v>0</v>
      </c>
      <c r="Y14" s="12">
        <v>0</v>
      </c>
      <c r="Z14" s="12">
        <v>1</v>
      </c>
      <c r="AA14" s="12">
        <v>180</v>
      </c>
      <c r="AB14" s="12">
        <v>4</v>
      </c>
      <c r="AC14" s="12">
        <v>13</v>
      </c>
      <c r="AD14" s="12">
        <v>122.1</v>
      </c>
      <c r="AE14" s="12">
        <v>3</v>
      </c>
      <c r="AF14" s="12">
        <v>3619.4</v>
      </c>
      <c r="AG14" s="12">
        <v>15</v>
      </c>
      <c r="AH14" s="12">
        <v>0</v>
      </c>
      <c r="AI14" s="12">
        <v>0</v>
      </c>
      <c r="AJ14" s="12">
        <v>0.97929999999999995</v>
      </c>
      <c r="AK14" s="12">
        <v>2.2700000000000001E-2</v>
      </c>
      <c r="AL14" s="12">
        <v>3.32E-2</v>
      </c>
      <c r="AM14" s="12">
        <v>8.0000000000000004E-4</v>
      </c>
      <c r="AN14" s="12">
        <v>2.1766999999999999</v>
      </c>
      <c r="AO14" s="12">
        <v>4.8500000000000001E-2</v>
      </c>
      <c r="AP14" s="12">
        <v>0.18290000000000001</v>
      </c>
      <c r="AQ14" s="12">
        <v>4.1000000000000003E-3</v>
      </c>
      <c r="AR14" s="12">
        <v>1.9743999999999999</v>
      </c>
      <c r="AS14" s="12">
        <v>4.1599999999999998E-2</v>
      </c>
      <c r="AT14" s="12">
        <v>3.5099999999999999E-2</v>
      </c>
      <c r="AU14" s="12">
        <v>6.9999999999999999E-4</v>
      </c>
      <c r="AV14" s="12">
        <v>33.893599999999999</v>
      </c>
      <c r="AW14" s="12">
        <v>0.56579999999999997</v>
      </c>
      <c r="AX14" s="12">
        <v>0.43830000000000002</v>
      </c>
      <c r="AY14" s="12">
        <v>7.3000000000000001E-3</v>
      </c>
      <c r="AZ14" s="12"/>
      <c r="BA14" s="54">
        <v>0.41113972955569866</v>
      </c>
      <c r="BB14" s="14">
        <v>12.487179487179487</v>
      </c>
      <c r="BC14" s="14">
        <v>0.85171102661596954</v>
      </c>
      <c r="BD14" s="15"/>
      <c r="BE14" s="8" t="s">
        <v>196</v>
      </c>
      <c r="BF14" s="15">
        <v>5</v>
      </c>
      <c r="BG14" s="2">
        <f>COUNT(Y22:Y23)</f>
        <v>2</v>
      </c>
      <c r="BH14" s="27">
        <f>AVERAGE(AL22:AL23)</f>
        <v>3.8599999999999995E-2</v>
      </c>
      <c r="BI14" s="16">
        <f>STDEV(AL22:AL23)/SQRT(BG14)</f>
        <v>5.7000000000000219E-3</v>
      </c>
      <c r="BJ14" s="27">
        <f>AVERAGE(AP22:AP23)</f>
        <v>0.1981</v>
      </c>
      <c r="BK14" s="16">
        <f>STDEV(AP22:AP23)/SQRT(BG14)</f>
        <v>2.5000000000000022E-3</v>
      </c>
      <c r="BL14" s="27">
        <f>AVERAGE(AT22:AT23)</f>
        <v>4.1599999999999998E-2</v>
      </c>
      <c r="BM14" s="16">
        <f>STDEV(AT22:AT23)/SQRT(BG14)</f>
        <v>7.4000000000000185E-3</v>
      </c>
      <c r="BN14" s="27">
        <f>AVERAGE(AX22:AX23)</f>
        <v>0.47205000000000003</v>
      </c>
      <c r="BO14" s="16">
        <f>STDEV(AX22:AX23)/SQRT(BG14)</f>
        <v>6.5500000000000003E-3</v>
      </c>
      <c r="BP14" s="16">
        <f>AVERAGE(BA22:BA23)</f>
        <v>0.40878201355879906</v>
      </c>
      <c r="BQ14" s="28">
        <f>STDEV(BA22:BA23)/SQRT(BG14)</f>
        <v>5.2305122329757137E-4</v>
      </c>
      <c r="BR14" s="27">
        <f>AVERAGE(BB22:BB23)</f>
        <v>11.747076023391813</v>
      </c>
      <c r="BS14" s="16">
        <f>STDEV(BB22:BB23)/SQRT(BG14)</f>
        <v>2.247076023391811</v>
      </c>
      <c r="BT14" s="39">
        <f>AVERAGE(BC22:BC23)</f>
        <v>0.83806923705519654</v>
      </c>
      <c r="BU14" s="16">
        <f>STDEV(BC22:BC23)/SQRT(BG14)</f>
        <v>2.8545427531386947E-2</v>
      </c>
    </row>
    <row r="15" spans="1:73" ht="13.5" customHeight="1" x14ac:dyDescent="0.2">
      <c r="B15" s="12">
        <v>185</v>
      </c>
      <c r="C15" s="12">
        <v>9.0139999999999993</v>
      </c>
      <c r="D15" s="12">
        <v>185.37558000000001</v>
      </c>
      <c r="E15" s="12">
        <v>1.01</v>
      </c>
      <c r="F15" s="12">
        <v>3</v>
      </c>
      <c r="G15" s="13">
        <v>108</v>
      </c>
      <c r="H15" s="13" t="s">
        <v>194</v>
      </c>
      <c r="I15" s="13">
        <v>122.2</v>
      </c>
      <c r="J15" s="13">
        <v>3</v>
      </c>
      <c r="K15" s="13" t="str">
        <f t="shared" si="0"/>
        <v>1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32.5</v>
      </c>
      <c r="Q15" s="12">
        <v>1.24</v>
      </c>
      <c r="R15" s="12">
        <v>3.65</v>
      </c>
      <c r="S15" s="12">
        <v>47.29</v>
      </c>
      <c r="T15" s="12">
        <v>88.28</v>
      </c>
      <c r="U15" s="12">
        <v>1</v>
      </c>
      <c r="V15" s="12">
        <v>0</v>
      </c>
      <c r="W15" s="12">
        <v>2</v>
      </c>
      <c r="X15" s="12">
        <v>0</v>
      </c>
      <c r="Y15" s="12">
        <v>0</v>
      </c>
      <c r="Z15" s="12">
        <v>1</v>
      </c>
      <c r="AA15" s="12">
        <v>180</v>
      </c>
      <c r="AB15" s="12">
        <v>4</v>
      </c>
      <c r="AC15" s="12">
        <v>3</v>
      </c>
      <c r="AD15" s="12">
        <v>122.2</v>
      </c>
      <c r="AE15" s="12">
        <v>3</v>
      </c>
      <c r="AF15" s="12">
        <v>3619.4</v>
      </c>
      <c r="AG15" s="12">
        <v>15</v>
      </c>
      <c r="AH15" s="12">
        <v>0</v>
      </c>
      <c r="AI15" s="12">
        <v>0</v>
      </c>
      <c r="AJ15" s="12">
        <v>1.0088999999999999</v>
      </c>
      <c r="AK15" s="12">
        <v>3.5900000000000001E-2</v>
      </c>
      <c r="AL15" s="12">
        <v>3.5299999999999998E-2</v>
      </c>
      <c r="AM15" s="12">
        <v>1.2999999999999999E-3</v>
      </c>
      <c r="AN15" s="12">
        <v>2.0933000000000002</v>
      </c>
      <c r="AO15" s="12">
        <v>6.0400000000000002E-2</v>
      </c>
      <c r="AP15" s="12">
        <v>0.18229999999999999</v>
      </c>
      <c r="AQ15" s="12">
        <v>5.3E-3</v>
      </c>
      <c r="AR15" s="12">
        <v>1.9328000000000001</v>
      </c>
      <c r="AS15" s="12">
        <v>5.7200000000000001E-2</v>
      </c>
      <c r="AT15" s="12">
        <v>3.5499999999999997E-2</v>
      </c>
      <c r="AU15" s="12">
        <v>1.1000000000000001E-3</v>
      </c>
      <c r="AV15" s="12">
        <v>31.959199999999999</v>
      </c>
      <c r="AW15" s="12">
        <v>0.80289999999999995</v>
      </c>
      <c r="AX15" s="12">
        <v>0.42630000000000001</v>
      </c>
      <c r="AY15" s="12">
        <v>1.0699999999999999E-2</v>
      </c>
      <c r="AZ15" s="12"/>
      <c r="BA15" s="54">
        <v>0.40092014459415054</v>
      </c>
      <c r="BB15" s="14">
        <v>12.008450704225353</v>
      </c>
      <c r="BC15" s="14">
        <v>0.84625378951927255</v>
      </c>
      <c r="BD15" s="15"/>
      <c r="BE15" s="8" t="s">
        <v>197</v>
      </c>
      <c r="BF15" s="15">
        <v>6</v>
      </c>
      <c r="BG15" s="2">
        <f>COUNT(Y24:Y25)</f>
        <v>2</v>
      </c>
      <c r="BH15" s="27">
        <f>AVERAGE(AL24:AL25)</f>
        <v>4.4350000000000001E-2</v>
      </c>
      <c r="BI15" s="16">
        <f>STDEV(AL24:AL25)/SQRT(BG15)</f>
        <v>1.6499999999999985E-3</v>
      </c>
      <c r="BJ15" s="27">
        <f>AVERAGE(AP24:AP25)</f>
        <v>0.20800000000000002</v>
      </c>
      <c r="BK15" s="16">
        <f>STDEV(AP24:AP25)/SQRT(BG15)</f>
        <v>8.9999999999999792E-4</v>
      </c>
      <c r="BL15" s="27">
        <f>AVERAGE(AT24:AT25)</f>
        <v>4.6300000000000001E-2</v>
      </c>
      <c r="BM15" s="16">
        <f>STDEV(AT24:AT25)/SQRT(BG15)</f>
        <v>2.5000000000000022E-3</v>
      </c>
      <c r="BN15" s="27">
        <f>AVERAGE(AX24:AX25)</f>
        <v>0.45335000000000003</v>
      </c>
      <c r="BO15" s="16">
        <f>STDEV(AX24:AX25)/SQRT(BG15)</f>
        <v>6.1500000000000166E-3</v>
      </c>
      <c r="BP15" s="16">
        <f>AVERAGE(BA24:BA25)</f>
        <v>0.37092234600689145</v>
      </c>
      <c r="BQ15" s="28">
        <f>STDEV(BA24:BA25)/SQRT(BG15)</f>
        <v>7.7155177794871457E-3</v>
      </c>
      <c r="BR15" s="27">
        <f>AVERAGE(BB24:BB25)</f>
        <v>9.8274010030690917</v>
      </c>
      <c r="BS15" s="16">
        <f>STDEV(BB24:BB25)/SQRT(BG15)</f>
        <v>0.66346657683958454</v>
      </c>
      <c r="BT15" s="39">
        <f>AVERAGE(BC24:BC25)</f>
        <v>0.81458727238932727</v>
      </c>
      <c r="BU15" s="16">
        <f>STDEV(BC24:BC25)/SQRT(BG15)</f>
        <v>1.1361465937714366E-2</v>
      </c>
    </row>
    <row r="16" spans="1:73" ht="13.5" customHeight="1" x14ac:dyDescent="0.2">
      <c r="B16" s="12">
        <v>185</v>
      </c>
      <c r="C16" s="12">
        <v>9.4909999999999997</v>
      </c>
      <c r="D16" s="12">
        <v>185.39546000000001</v>
      </c>
      <c r="E16" s="12">
        <v>1.01</v>
      </c>
      <c r="F16" s="12">
        <v>3</v>
      </c>
      <c r="G16" s="13">
        <v>404</v>
      </c>
      <c r="H16" s="13" t="s">
        <v>194</v>
      </c>
      <c r="I16" s="13">
        <v>122.3</v>
      </c>
      <c r="J16" s="13">
        <v>3</v>
      </c>
      <c r="K16" s="13" t="str">
        <f t="shared" si="0"/>
        <v>1</v>
      </c>
      <c r="L16" s="13" t="str">
        <f t="shared" si="1"/>
        <v>2</v>
      </c>
      <c r="M16" s="13" t="str">
        <f t="shared" si="2"/>
        <v>2</v>
      </c>
      <c r="N16" s="13" t="str">
        <f t="shared" si="3"/>
        <v>3</v>
      </c>
      <c r="O16" s="13">
        <f t="shared" si="4"/>
        <v>2</v>
      </c>
      <c r="P16" s="12">
        <v>32.5</v>
      </c>
      <c r="Q16" s="12">
        <v>1.24</v>
      </c>
      <c r="R16" s="12">
        <v>3.65</v>
      </c>
      <c r="S16" s="12">
        <v>41.3</v>
      </c>
      <c r="T16" s="12">
        <v>92.22</v>
      </c>
      <c r="U16" s="12">
        <v>1</v>
      </c>
      <c r="V16" s="12">
        <v>0</v>
      </c>
      <c r="W16" s="12">
        <v>2</v>
      </c>
      <c r="X16" s="12">
        <v>0</v>
      </c>
      <c r="Y16" s="12">
        <v>0</v>
      </c>
      <c r="Z16" s="12">
        <v>1</v>
      </c>
      <c r="AA16" s="12">
        <v>180</v>
      </c>
      <c r="AB16" s="12">
        <v>4</v>
      </c>
      <c r="AC16" s="12">
        <v>40</v>
      </c>
      <c r="AD16" s="12">
        <v>122.3</v>
      </c>
      <c r="AE16" s="12">
        <v>3</v>
      </c>
      <c r="AF16" s="12">
        <v>3619.4</v>
      </c>
      <c r="AG16" s="12">
        <v>15</v>
      </c>
      <c r="AH16" s="12">
        <v>0</v>
      </c>
      <c r="AI16" s="12">
        <v>0</v>
      </c>
      <c r="AJ16" s="12">
        <v>1.2665999999999999</v>
      </c>
      <c r="AK16" s="12">
        <v>7.1000000000000004E-3</v>
      </c>
      <c r="AL16" s="12">
        <v>3.9699999999999999E-2</v>
      </c>
      <c r="AM16" s="12">
        <v>2.0000000000000001E-4</v>
      </c>
      <c r="AN16" s="12">
        <v>2.4361000000000002</v>
      </c>
      <c r="AO16" s="12">
        <v>8.8300000000000003E-2</v>
      </c>
      <c r="AP16" s="12">
        <v>0.189</v>
      </c>
      <c r="AQ16" s="12">
        <v>6.8999999999999999E-3</v>
      </c>
      <c r="AR16" s="12">
        <v>2.5613000000000001</v>
      </c>
      <c r="AS16" s="12">
        <v>0.15290000000000001</v>
      </c>
      <c r="AT16" s="12">
        <v>4.2099999999999999E-2</v>
      </c>
      <c r="AU16" s="12">
        <v>2.5000000000000001E-3</v>
      </c>
      <c r="AV16" s="12">
        <v>34.251399999999997</v>
      </c>
      <c r="AW16" s="12">
        <v>1.3645</v>
      </c>
      <c r="AX16" s="12">
        <v>0.41339999999999999</v>
      </c>
      <c r="AY16" s="12">
        <v>1.6500000000000001E-2</v>
      </c>
      <c r="AZ16" s="12"/>
      <c r="BA16" s="54">
        <v>0.3725099601593625</v>
      </c>
      <c r="BB16" s="14">
        <v>9.8194774346793352</v>
      </c>
      <c r="BC16" s="14">
        <v>0.81514818880351247</v>
      </c>
      <c r="BD16" s="15"/>
      <c r="BE16" s="8" t="s">
        <v>198</v>
      </c>
      <c r="BF16" s="15">
        <v>7</v>
      </c>
      <c r="BG16" s="2">
        <f>COUNT(Y26:Y27)</f>
        <v>2</v>
      </c>
      <c r="BH16" s="27">
        <f>AVERAGE(AL26:AL27)</f>
        <v>7.825E-2</v>
      </c>
      <c r="BI16" s="16">
        <f>STDEV(AL26:AL27)/SQRT(BG16)</f>
        <v>2.9749999999999992E-2</v>
      </c>
      <c r="BJ16" s="27">
        <f>AVERAGE(AP26:AP27)</f>
        <v>0.19675000000000001</v>
      </c>
      <c r="BK16" s="16">
        <f>STDEV(AP26:AP27)/SQRT(BG16)</f>
        <v>2.4949999999999931E-2</v>
      </c>
      <c r="BL16" s="27">
        <f>AVERAGE(AT26:AT27)</f>
        <v>8.43E-2</v>
      </c>
      <c r="BM16" s="16">
        <f>STDEV(AT26:AT27)/SQRT(BG16)</f>
        <v>3.3199999999999986E-2</v>
      </c>
      <c r="BN16" s="27">
        <f>AVERAGE(AX26:AX27)</f>
        <v>0.36575000000000002</v>
      </c>
      <c r="BO16" s="16">
        <f>STDEV(AX26:AX27)/SQRT(BG16)</f>
        <v>1.2149999999999992E-2</v>
      </c>
      <c r="BP16" s="16">
        <f>AVERAGE(BA26:BA27)</f>
        <v>0.30326454154311222</v>
      </c>
      <c r="BQ16" s="28">
        <f>STDEV(BA26:BA27)/SQRT(BG16)</f>
        <v>4.2757536873332488E-2</v>
      </c>
      <c r="BR16" s="27">
        <f>AVERAGE(BB26:BB27)</f>
        <v>5.0679676895532335</v>
      </c>
      <c r="BS16" s="16">
        <f>STDEV(BB26:BB27)/SQRT(BG16)</f>
        <v>1.8517974767872756</v>
      </c>
      <c r="BT16" s="39">
        <f>AVERAGE(BC26:BC27)</f>
        <v>0.6365515547584355</v>
      </c>
      <c r="BU16" s="16">
        <f>STDEV(BC26:BC27)/SQRT(BG16)</f>
        <v>0.11091570494010637</v>
      </c>
    </row>
    <row r="17" spans="2:73" ht="13.5" customHeight="1" x14ac:dyDescent="0.2">
      <c r="B17" s="12">
        <v>185</v>
      </c>
      <c r="C17" s="12">
        <v>9.5069999999999997</v>
      </c>
      <c r="D17" s="12">
        <v>185.39612</v>
      </c>
      <c r="E17" s="12">
        <v>1.01</v>
      </c>
      <c r="F17" s="12">
        <v>3</v>
      </c>
      <c r="G17" s="13">
        <v>406</v>
      </c>
      <c r="H17" s="13" t="s">
        <v>194</v>
      </c>
      <c r="I17" s="13">
        <v>122.4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4</v>
      </c>
      <c r="O17" s="13">
        <f t="shared" si="4"/>
        <v>2</v>
      </c>
      <c r="P17" s="12">
        <v>32.5</v>
      </c>
      <c r="Q17" s="12">
        <v>1.24</v>
      </c>
      <c r="R17" s="12">
        <v>3.65</v>
      </c>
      <c r="S17" s="12">
        <v>41.1</v>
      </c>
      <c r="T17" s="12">
        <v>92.36</v>
      </c>
      <c r="U17" s="12">
        <v>1</v>
      </c>
      <c r="V17" s="12">
        <v>0</v>
      </c>
      <c r="W17" s="12">
        <v>2</v>
      </c>
      <c r="X17" s="12">
        <v>0</v>
      </c>
      <c r="Y17" s="12">
        <v>0</v>
      </c>
      <c r="Z17" s="12">
        <v>1</v>
      </c>
      <c r="AA17" s="12">
        <v>180</v>
      </c>
      <c r="AB17" s="12">
        <v>4</v>
      </c>
      <c r="AC17" s="12">
        <v>42</v>
      </c>
      <c r="AD17" s="12">
        <v>122.4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1.5038</v>
      </c>
      <c r="AK17" s="12">
        <v>0.43830000000000002</v>
      </c>
      <c r="AL17" s="12">
        <v>4.7E-2</v>
      </c>
      <c r="AM17" s="12">
        <v>1.37E-2</v>
      </c>
      <c r="AN17" s="12">
        <v>2.4857</v>
      </c>
      <c r="AO17" s="12">
        <v>0.2601</v>
      </c>
      <c r="AP17" s="12">
        <v>0.19220000000000001</v>
      </c>
      <c r="AQ17" s="12">
        <v>2.01E-2</v>
      </c>
      <c r="AR17" s="12">
        <v>2.9546999999999999</v>
      </c>
      <c r="AS17" s="12">
        <v>0.84930000000000005</v>
      </c>
      <c r="AT17" s="12">
        <v>4.8399999999999999E-2</v>
      </c>
      <c r="AU17" s="12">
        <v>1.3899999999999999E-2</v>
      </c>
      <c r="AV17" s="12">
        <v>33.866599999999998</v>
      </c>
      <c r="AW17" s="12">
        <v>3.2509999999999999</v>
      </c>
      <c r="AX17" s="12">
        <v>0.40749999999999997</v>
      </c>
      <c r="AY17" s="12">
        <v>3.9100000000000003E-2</v>
      </c>
      <c r="AZ17" s="12"/>
      <c r="BA17" s="54">
        <v>0.35901283975320986</v>
      </c>
      <c r="BB17" s="14">
        <v>8.4194214876033051</v>
      </c>
      <c r="BC17" s="14">
        <v>0.78767273524895809</v>
      </c>
      <c r="BD17" s="15"/>
      <c r="BE17" s="8" t="s">
        <v>199</v>
      </c>
      <c r="BF17" s="15">
        <v>8</v>
      </c>
      <c r="BG17" s="2">
        <f>COUNT(Y28:Y29)</f>
        <v>2</v>
      </c>
      <c r="BH17" s="27">
        <f>AVERAGE(AL28:AL29)</f>
        <v>6.1049999999999993E-2</v>
      </c>
      <c r="BI17" s="16">
        <f>STDEV(AL28:AL29)/SQRT(BG17)</f>
        <v>1.4850000000000016E-2</v>
      </c>
      <c r="BJ17" s="27">
        <f>AVERAGE(AP28:AP29)</f>
        <v>0.18375000000000002</v>
      </c>
      <c r="BK17" s="16">
        <f>STDEV(AP28:AP29)/SQRT(BG17)</f>
        <v>2.6499999999999996E-3</v>
      </c>
      <c r="BL17" s="27">
        <f>AVERAGE(AT28:AT29)</f>
        <v>6.3600000000000004E-2</v>
      </c>
      <c r="BM17" s="16">
        <f>STDEV(AT28:AT29)/SQRT(BG17)</f>
        <v>1.4999999999999982E-2</v>
      </c>
      <c r="BN17" s="27">
        <f>AVERAGE(AX28:AX29)</f>
        <v>0.34740000000000004</v>
      </c>
      <c r="BO17" s="16">
        <f>STDEV(AX28:AX29)/SQRT(BG17)</f>
        <v>7.8000000000000005E-3</v>
      </c>
      <c r="BP17" s="16">
        <f>AVERAGE(BA28:BA29)</f>
        <v>0.30794324441019266</v>
      </c>
      <c r="BQ17" s="28">
        <f>STDEV(BA28:BA29)/SQRT(BG17)</f>
        <v>1.6688491558481622E-2</v>
      </c>
      <c r="BR17" s="27">
        <f>AVERAGE(BB28:BB29)</f>
        <v>5.8146263311657718</v>
      </c>
      <c r="BS17" s="16">
        <f>STDEV(BB28:BB29)/SQRT(BG17)</f>
        <v>1.4940156441428689</v>
      </c>
      <c r="BT17" s="39">
        <f>AVERAGE(BC28:BC29)</f>
        <v>0.69169503774401442</v>
      </c>
      <c r="BU17" s="16">
        <f>STDEV(BC28:BC29)/SQRT(BG17)</f>
        <v>6.7591737887486403E-2</v>
      </c>
    </row>
    <row r="18" spans="2:73" ht="13.5" customHeight="1" x14ac:dyDescent="0.2">
      <c r="B18" s="12">
        <v>185</v>
      </c>
      <c r="C18" s="12">
        <v>9.0850000000000009</v>
      </c>
      <c r="D18" s="12">
        <v>185.37853999999999</v>
      </c>
      <c r="E18" s="12">
        <v>1.01</v>
      </c>
      <c r="F18" s="12">
        <v>3</v>
      </c>
      <c r="G18" s="13">
        <v>102</v>
      </c>
      <c r="H18" s="13" t="s">
        <v>195</v>
      </c>
      <c r="I18" s="13">
        <v>121.1</v>
      </c>
      <c r="J18" s="13">
        <v>4</v>
      </c>
      <c r="K18" s="13" t="str">
        <f t="shared" si="0"/>
        <v>1</v>
      </c>
      <c r="L18" s="13" t="str">
        <f t="shared" si="1"/>
        <v>2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32.5</v>
      </c>
      <c r="Q18" s="12">
        <v>1.24</v>
      </c>
      <c r="R18" s="12">
        <v>3.65</v>
      </c>
      <c r="S18" s="12">
        <v>46.4</v>
      </c>
      <c r="T18" s="12">
        <v>88.84</v>
      </c>
      <c r="U18" s="12">
        <v>1</v>
      </c>
      <c r="V18" s="12">
        <v>0</v>
      </c>
      <c r="W18" s="12">
        <v>2</v>
      </c>
      <c r="X18" s="12">
        <v>0</v>
      </c>
      <c r="Y18" s="12">
        <v>0</v>
      </c>
      <c r="Z18" s="12">
        <v>1</v>
      </c>
      <c r="AA18" s="12">
        <v>180</v>
      </c>
      <c r="AB18" s="12">
        <v>4</v>
      </c>
      <c r="AC18" s="12">
        <v>9</v>
      </c>
      <c r="AD18" s="12">
        <v>121.1</v>
      </c>
      <c r="AE18" s="12">
        <v>4</v>
      </c>
      <c r="AF18" s="12">
        <v>3619.4</v>
      </c>
      <c r="AG18" s="12">
        <v>15</v>
      </c>
      <c r="AH18" s="12">
        <v>0</v>
      </c>
      <c r="AI18" s="12">
        <v>0</v>
      </c>
      <c r="AJ18" s="12">
        <v>1.0156000000000001</v>
      </c>
      <c r="AK18" s="12">
        <v>1.9199999999999998E-2</v>
      </c>
      <c r="AL18" s="12">
        <v>3.49E-2</v>
      </c>
      <c r="AM18" s="12">
        <v>6.9999999999999999E-4</v>
      </c>
      <c r="AN18" s="12">
        <v>2.1728000000000001</v>
      </c>
      <c r="AO18" s="12">
        <v>1.43E-2</v>
      </c>
      <c r="AP18" s="12">
        <v>0.18540000000000001</v>
      </c>
      <c r="AQ18" s="12">
        <v>1.1999999999999999E-3</v>
      </c>
      <c r="AR18" s="12">
        <v>1.8765000000000001</v>
      </c>
      <c r="AS18" s="12">
        <v>4.3799999999999999E-2</v>
      </c>
      <c r="AT18" s="12">
        <v>3.3799999999999997E-2</v>
      </c>
      <c r="AU18" s="12">
        <v>8.0000000000000004E-4</v>
      </c>
      <c r="AV18" s="12">
        <v>31.189599999999999</v>
      </c>
      <c r="AW18" s="12">
        <v>0.29120000000000001</v>
      </c>
      <c r="AX18" s="12">
        <v>0.40889999999999999</v>
      </c>
      <c r="AY18" s="12">
        <v>3.8E-3</v>
      </c>
      <c r="AZ18" s="12"/>
      <c r="BA18" s="54">
        <v>0.376072690560323</v>
      </c>
      <c r="BB18" s="14">
        <v>12.097633136094675</v>
      </c>
      <c r="BC18" s="14">
        <v>0.84730065507115426</v>
      </c>
      <c r="BD18" s="15"/>
      <c r="BE18" s="8" t="s">
        <v>200</v>
      </c>
      <c r="BF18" s="15">
        <v>9</v>
      </c>
      <c r="BG18" s="2">
        <f>COUNT(Y30:Y33)</f>
        <v>4</v>
      </c>
      <c r="BH18" s="27">
        <f>AVERAGE(AL30:AL33)</f>
        <v>7.2174999999999989E-2</v>
      </c>
      <c r="BI18" s="16">
        <f>STDEV(AL30:AL33)/SQRT(BG18)</f>
        <v>1.1824436209251891E-2</v>
      </c>
      <c r="BJ18" s="27">
        <f>AVERAGE(AP30:AP33)</f>
        <v>0.20352499999999998</v>
      </c>
      <c r="BK18" s="16">
        <f>STDEV(AP30:AP33)/SQRT(BG18)</f>
        <v>8.5592420809321654E-3</v>
      </c>
      <c r="BL18" s="27">
        <f>AVERAGE(AT30:AT33)</f>
        <v>7.5850000000000001E-2</v>
      </c>
      <c r="BM18" s="16">
        <f>STDEV(AT30:AT33)/SQRT(BG18)</f>
        <v>1.3502376334063072E-2</v>
      </c>
      <c r="BN18" s="27">
        <f>AVERAGE(AX30:AX33)</f>
        <v>0.39907500000000001</v>
      </c>
      <c r="BO18" s="16">
        <f>STDEV(AX30:AX33)/SQRT(BG18)</f>
        <v>1.3560074667936014E-2</v>
      </c>
      <c r="BP18" s="16">
        <f>AVERAGE(BA30:BA33)</f>
        <v>0.32448431361840613</v>
      </c>
      <c r="BQ18" s="28">
        <f>STDEV(BA30:BA33)/SQRT(BG18)</f>
        <v>1.9188919610568969E-2</v>
      </c>
      <c r="BR18" s="27">
        <f>AVERAGE(BB30:BB33)</f>
        <v>6.1939376138576208</v>
      </c>
      <c r="BS18" s="16">
        <f>STDEV(BB30:BB33)/SQRT(BG18)</f>
        <v>1.7589143945811196</v>
      </c>
      <c r="BT18" s="39">
        <f>AVERAGE(BC30:BC33)</f>
        <v>0.68250186787454303</v>
      </c>
      <c r="BU18" s="16">
        <f>STDEV(BC30:BC33)/SQRT(BG18)</f>
        <v>5.4605807044740759E-2</v>
      </c>
    </row>
    <row r="19" spans="2:73" ht="13.5" customHeight="1" x14ac:dyDescent="0.2">
      <c r="B19" s="12">
        <v>185</v>
      </c>
      <c r="C19" s="12">
        <v>9.18</v>
      </c>
      <c r="D19" s="12">
        <v>185.38249999999999</v>
      </c>
      <c r="E19" s="12">
        <v>1.01</v>
      </c>
      <c r="F19" s="12">
        <v>3</v>
      </c>
      <c r="G19" s="13">
        <v>207</v>
      </c>
      <c r="H19" s="13" t="s">
        <v>195</v>
      </c>
      <c r="I19" s="13">
        <v>121.2</v>
      </c>
      <c r="J19" s="13">
        <v>4</v>
      </c>
      <c r="K19" s="13" t="str">
        <f t="shared" si="0"/>
        <v>1</v>
      </c>
      <c r="L19" s="13" t="str">
        <f t="shared" si="1"/>
        <v>2</v>
      </c>
      <c r="M19" s="13" t="str">
        <f t="shared" si="2"/>
        <v>1</v>
      </c>
      <c r="N19" s="13" t="str">
        <f t="shared" si="3"/>
        <v>2</v>
      </c>
      <c r="O19" s="13">
        <f t="shared" si="4"/>
        <v>1</v>
      </c>
      <c r="P19" s="12">
        <v>32.5</v>
      </c>
      <c r="Q19" s="12">
        <v>1.24</v>
      </c>
      <c r="R19" s="12">
        <v>3.65</v>
      </c>
      <c r="S19" s="12">
        <v>45.21</v>
      </c>
      <c r="T19" s="12">
        <v>89.61</v>
      </c>
      <c r="U19" s="12">
        <v>1</v>
      </c>
      <c r="V19" s="12">
        <v>0</v>
      </c>
      <c r="W19" s="12">
        <v>2</v>
      </c>
      <c r="X19" s="12">
        <v>0</v>
      </c>
      <c r="Y19" s="12">
        <v>0</v>
      </c>
      <c r="Z19" s="12">
        <v>1</v>
      </c>
      <c r="AA19" s="12">
        <v>180</v>
      </c>
      <c r="AB19" s="12">
        <v>4</v>
      </c>
      <c r="AC19" s="12">
        <v>17</v>
      </c>
      <c r="AD19" s="12">
        <v>121.2</v>
      </c>
      <c r="AE19" s="12">
        <v>4</v>
      </c>
      <c r="AF19" s="12">
        <v>3619.4</v>
      </c>
      <c r="AG19" s="12">
        <v>15</v>
      </c>
      <c r="AH19" s="12">
        <v>0</v>
      </c>
      <c r="AI19" s="12">
        <v>0</v>
      </c>
      <c r="AJ19" s="12">
        <v>0.99299999999999999</v>
      </c>
      <c r="AK19" s="12">
        <v>3.9699999999999999E-2</v>
      </c>
      <c r="AL19" s="12">
        <v>3.3399999999999999E-2</v>
      </c>
      <c r="AM19" s="12">
        <v>1.2999999999999999E-3</v>
      </c>
      <c r="AN19" s="12">
        <v>2.2065000000000001</v>
      </c>
      <c r="AO19" s="12">
        <v>5.1999999999999998E-2</v>
      </c>
      <c r="AP19" s="12">
        <v>0.18340000000000001</v>
      </c>
      <c r="AQ19" s="12">
        <v>4.3E-3</v>
      </c>
      <c r="AR19" s="12">
        <v>1.9427000000000001</v>
      </c>
      <c r="AS19" s="12">
        <v>0.12429999999999999</v>
      </c>
      <c r="AT19" s="12">
        <v>3.4200000000000001E-2</v>
      </c>
      <c r="AU19" s="12">
        <v>2.2000000000000001E-3</v>
      </c>
      <c r="AV19" s="12">
        <v>33.4069</v>
      </c>
      <c r="AW19" s="12">
        <v>0.87360000000000004</v>
      </c>
      <c r="AX19" s="12">
        <v>0.42799999999999999</v>
      </c>
      <c r="AY19" s="12">
        <v>1.12E-2</v>
      </c>
      <c r="AZ19" s="12"/>
      <c r="BA19" s="54">
        <v>0.40006542361792607</v>
      </c>
      <c r="BB19" s="14">
        <v>12.514619883040934</v>
      </c>
      <c r="BC19" s="14">
        <v>0.85201211596711379</v>
      </c>
      <c r="BD19" s="15"/>
      <c r="BE19" s="8" t="s">
        <v>201</v>
      </c>
      <c r="BF19" s="15">
        <v>10</v>
      </c>
      <c r="BG19" s="2">
        <f>COUNT(Y34:Y37)</f>
        <v>4</v>
      </c>
      <c r="BH19" s="27">
        <f>AVERAGE(AL34:AL37)</f>
        <v>6.4799999999999996E-2</v>
      </c>
      <c r="BI19" s="16">
        <f>STDEV(AL34:AL37)/SQRT(BG19)</f>
        <v>1.2625833305832404E-2</v>
      </c>
      <c r="BJ19" s="27">
        <f>AVERAGE(AP34:AP37)</f>
        <v>0.19745000000000001</v>
      </c>
      <c r="BK19" s="16">
        <f>STDEV(AP34:AP37)/SQRT(BG19)</f>
        <v>8.1140310573721633E-3</v>
      </c>
      <c r="BL19" s="27">
        <f>AVERAGE(AT34:AT37)</f>
        <v>6.7475000000000007E-2</v>
      </c>
      <c r="BM19" s="16">
        <f>STDEV(AT34:AT37)/SQRT(BG19)</f>
        <v>1.417341260953056E-2</v>
      </c>
      <c r="BN19" s="27">
        <f>AVERAGE(AX34:AX37)</f>
        <v>0.39860000000000001</v>
      </c>
      <c r="BO19" s="16">
        <f>STDEV(AX34:AX37)/SQRT(BG19)</f>
        <v>2.1377558326431921E-3</v>
      </c>
      <c r="BP19" s="16">
        <f>AVERAGE(BA34:BA37)</f>
        <v>0.33815419791576989</v>
      </c>
      <c r="BQ19" s="28">
        <f>STDEV(BA34:BA37)/SQRT(BG19)</f>
        <v>1.9301363599706394E-2</v>
      </c>
      <c r="BR19" s="27">
        <f>AVERAGE(BB34:BB37)</f>
        <v>6.8932923370527046</v>
      </c>
      <c r="BS19" s="16">
        <f>STDEV(BB34:BB37)/SQRT(BG19)</f>
        <v>1.6165328913934267</v>
      </c>
      <c r="BT19" s="39">
        <f>AVERAGE(BC34:BC37)</f>
        <v>0.7150077361132392</v>
      </c>
      <c r="BU19" s="16">
        <f>STDEV(BC34:BC37)/SQRT(BG19)</f>
        <v>5.2757675560995462E-2</v>
      </c>
    </row>
    <row r="20" spans="2:73" ht="13.5" customHeight="1" x14ac:dyDescent="0.2">
      <c r="B20" s="12">
        <v>185</v>
      </c>
      <c r="C20" s="12">
        <v>9.4329999999999998</v>
      </c>
      <c r="D20" s="12">
        <v>185.39304000000001</v>
      </c>
      <c r="E20" s="12">
        <v>1.01</v>
      </c>
      <c r="F20" s="12">
        <v>3</v>
      </c>
      <c r="G20" s="13">
        <v>302</v>
      </c>
      <c r="H20" s="13" t="s">
        <v>195</v>
      </c>
      <c r="I20" s="13">
        <v>121.3</v>
      </c>
      <c r="J20" s="13">
        <v>4</v>
      </c>
      <c r="K20" s="13" t="str">
        <f t="shared" si="0"/>
        <v>1</v>
      </c>
      <c r="L20" s="13" t="str">
        <f t="shared" si="1"/>
        <v>2</v>
      </c>
      <c r="M20" s="13" t="str">
        <f t="shared" si="2"/>
        <v>1</v>
      </c>
      <c r="N20" s="13" t="str">
        <f t="shared" si="3"/>
        <v>3</v>
      </c>
      <c r="O20" s="13">
        <f t="shared" si="4"/>
        <v>2</v>
      </c>
      <c r="P20" s="12">
        <v>32.5</v>
      </c>
      <c r="Q20" s="12">
        <v>1.24</v>
      </c>
      <c r="R20" s="12">
        <v>3.65</v>
      </c>
      <c r="S20" s="12">
        <v>42.03</v>
      </c>
      <c r="T20" s="12">
        <v>91.72</v>
      </c>
      <c r="U20" s="12">
        <v>1</v>
      </c>
      <c r="V20" s="12">
        <v>0</v>
      </c>
      <c r="W20" s="12">
        <v>2</v>
      </c>
      <c r="X20" s="12">
        <v>0</v>
      </c>
      <c r="Y20" s="12">
        <v>0</v>
      </c>
      <c r="Z20" s="12">
        <v>1</v>
      </c>
      <c r="AA20" s="12">
        <v>180</v>
      </c>
      <c r="AB20" s="12">
        <v>4</v>
      </c>
      <c r="AC20" s="12">
        <v>35</v>
      </c>
      <c r="AD20" s="12">
        <v>121.3</v>
      </c>
      <c r="AE20" s="12">
        <v>4</v>
      </c>
      <c r="AF20" s="12">
        <v>3619.4</v>
      </c>
      <c r="AG20" s="12">
        <v>15</v>
      </c>
      <c r="AH20" s="12">
        <v>0</v>
      </c>
      <c r="AI20" s="12">
        <v>0</v>
      </c>
      <c r="AJ20" s="12">
        <v>1.1755</v>
      </c>
      <c r="AK20" s="12">
        <v>0.28139999999999998</v>
      </c>
      <c r="AL20" s="12">
        <v>3.73E-2</v>
      </c>
      <c r="AM20" s="12">
        <v>8.8999999999999999E-3</v>
      </c>
      <c r="AN20" s="12">
        <v>2.3325999999999998</v>
      </c>
      <c r="AO20" s="12">
        <v>0.12189999999999999</v>
      </c>
      <c r="AP20" s="12">
        <v>0.1832</v>
      </c>
      <c r="AQ20" s="12">
        <v>9.5999999999999992E-3</v>
      </c>
      <c r="AR20" s="12">
        <v>2.3468</v>
      </c>
      <c r="AS20" s="12">
        <v>0.54710000000000003</v>
      </c>
      <c r="AT20" s="12">
        <v>3.9E-2</v>
      </c>
      <c r="AU20" s="12">
        <v>9.1000000000000004E-3</v>
      </c>
      <c r="AV20" s="12">
        <v>34.490600000000001</v>
      </c>
      <c r="AW20" s="12">
        <v>1.0045999999999999</v>
      </c>
      <c r="AX20" s="12">
        <v>0.42070000000000002</v>
      </c>
      <c r="AY20" s="12">
        <v>1.23E-2</v>
      </c>
      <c r="AZ20" s="12"/>
      <c r="BA20" s="54">
        <v>0.39327703262129493</v>
      </c>
      <c r="BB20" s="14">
        <v>10.787179487179488</v>
      </c>
      <c r="BC20" s="14">
        <v>0.83032412442897552</v>
      </c>
      <c r="BD20" s="15"/>
      <c r="BE20" s="8" t="s">
        <v>202</v>
      </c>
      <c r="BF20" s="15">
        <v>11</v>
      </c>
      <c r="BG20" s="2">
        <f>COUNT(Y38:Y39)</f>
        <v>2</v>
      </c>
      <c r="BH20" s="27">
        <f>AVERAGE(AL38:AL39)</f>
        <v>3.3750000000000002E-2</v>
      </c>
      <c r="BI20" s="16">
        <f>STDEV(AL38:AL39)/SQRT(BG20)</f>
        <v>1.2500000000000011E-3</v>
      </c>
      <c r="BJ20" s="27">
        <f>AVERAGE(AP38:AP39)</f>
        <v>0.21379999999999999</v>
      </c>
      <c r="BK20" s="16">
        <f>STDEV(AP38:AP39)/SQRT(BG20)</f>
        <v>5.9999999999999906E-3</v>
      </c>
      <c r="BL20" s="27">
        <f>AVERAGE(AT38:AT39)</f>
        <v>3.49E-2</v>
      </c>
      <c r="BM20" s="16">
        <f>STDEV(AT38:AT39)/SQRT(BG20)</f>
        <v>1.7000000000000001E-3</v>
      </c>
      <c r="BN20" s="27">
        <f>AVERAGE(AX38:AX39)</f>
        <v>0.499</v>
      </c>
      <c r="BO20" s="16">
        <f>STDEV(AX38:AX39)/SQRT(BG20)</f>
        <v>2.8900000000000006E-2</v>
      </c>
      <c r="BP20" s="16">
        <f>AVERAGE(BA38:BA39)</f>
        <v>0.399496943796744</v>
      </c>
      <c r="BQ20" s="28">
        <f>STDEV(BA38:BA39)/SQRT(BG20)</f>
        <v>1.2566718099738583E-2</v>
      </c>
      <c r="BR20" s="27">
        <f>AVERAGE(BB38:BB39)</f>
        <v>14.291567910988215</v>
      </c>
      <c r="BS20" s="16">
        <f>STDEV(BB38:BB39)/SQRT(BG20)</f>
        <v>0.13192935677134798</v>
      </c>
      <c r="BT20" s="39">
        <f>AVERAGE(BC38:BC39)</f>
        <v>0.86919922840519193</v>
      </c>
      <c r="BU20" s="16">
        <f>STDEV(BC38:BC39)/SQRT(BG20)</f>
        <v>1.1284952440552831E-3</v>
      </c>
    </row>
    <row r="21" spans="2:73" ht="13.5" customHeight="1" x14ac:dyDescent="0.2">
      <c r="B21" s="12">
        <v>185</v>
      </c>
      <c r="C21" s="12">
        <v>9.3859999999999992</v>
      </c>
      <c r="D21" s="12">
        <v>185.39107999999999</v>
      </c>
      <c r="E21" s="12">
        <v>1.01</v>
      </c>
      <c r="F21" s="12">
        <v>3</v>
      </c>
      <c r="G21" s="13">
        <v>306</v>
      </c>
      <c r="H21" s="13" t="s">
        <v>195</v>
      </c>
      <c r="I21" s="13">
        <v>121.4</v>
      </c>
      <c r="J21" s="13">
        <v>4</v>
      </c>
      <c r="K21" s="13" t="str">
        <f t="shared" si="0"/>
        <v>1</v>
      </c>
      <c r="L21" s="13" t="str">
        <f t="shared" si="1"/>
        <v>2</v>
      </c>
      <c r="M21" s="13" t="str">
        <f t="shared" si="2"/>
        <v>1</v>
      </c>
      <c r="N21" s="13" t="str">
        <f t="shared" si="3"/>
        <v>4</v>
      </c>
      <c r="O21" s="13">
        <f t="shared" si="4"/>
        <v>2</v>
      </c>
      <c r="P21" s="12">
        <v>32.5</v>
      </c>
      <c r="Q21" s="12">
        <v>1.24</v>
      </c>
      <c r="R21" s="12">
        <v>3.65</v>
      </c>
      <c r="S21" s="12">
        <v>42.62</v>
      </c>
      <c r="T21" s="12">
        <v>91.31</v>
      </c>
      <c r="U21" s="12">
        <v>1</v>
      </c>
      <c r="V21" s="12">
        <v>0</v>
      </c>
      <c r="W21" s="12">
        <v>2</v>
      </c>
      <c r="X21" s="12">
        <v>0</v>
      </c>
      <c r="Y21" s="12">
        <v>0</v>
      </c>
      <c r="Z21" s="12">
        <v>1</v>
      </c>
      <c r="AA21" s="12">
        <v>180</v>
      </c>
      <c r="AB21" s="12">
        <v>4</v>
      </c>
      <c r="AC21" s="12">
        <v>31</v>
      </c>
      <c r="AD21" s="12">
        <v>121.4</v>
      </c>
      <c r="AE21" s="12">
        <v>4</v>
      </c>
      <c r="AF21" s="12">
        <v>3619.4</v>
      </c>
      <c r="AG21" s="12">
        <v>15</v>
      </c>
      <c r="AH21" s="12">
        <v>0</v>
      </c>
      <c r="AI21" s="12">
        <v>0</v>
      </c>
      <c r="AJ21" s="12">
        <v>1.2837000000000001</v>
      </c>
      <c r="AK21" s="12">
        <v>4.7999999999999996E-3</v>
      </c>
      <c r="AL21" s="12">
        <v>4.1099999999999998E-2</v>
      </c>
      <c r="AM21" s="12">
        <v>2.0000000000000001E-4</v>
      </c>
      <c r="AN21" s="12">
        <v>2.4327000000000001</v>
      </c>
      <c r="AO21" s="12">
        <v>5.6000000000000001E-2</v>
      </c>
      <c r="AP21" s="12">
        <v>0.19289999999999999</v>
      </c>
      <c r="AQ21" s="12">
        <v>4.4000000000000003E-3</v>
      </c>
      <c r="AR21" s="12">
        <v>2.5720000000000001</v>
      </c>
      <c r="AS21" s="12">
        <v>6.9699999999999998E-2</v>
      </c>
      <c r="AT21" s="12">
        <v>4.3200000000000002E-2</v>
      </c>
      <c r="AU21" s="12">
        <v>1.1999999999999999E-3</v>
      </c>
      <c r="AV21" s="12">
        <v>34.735999999999997</v>
      </c>
      <c r="AW21" s="12">
        <v>0.69259999999999999</v>
      </c>
      <c r="AX21" s="12">
        <v>0.42730000000000001</v>
      </c>
      <c r="AY21" s="12">
        <v>8.5000000000000006E-3</v>
      </c>
      <c r="AZ21" s="12"/>
      <c r="BA21" s="54">
        <v>0.37794259916156087</v>
      </c>
      <c r="BB21" s="14">
        <v>9.8912037037037042</v>
      </c>
      <c r="BC21" s="14">
        <v>0.81636556854410192</v>
      </c>
      <c r="BD21" s="15"/>
      <c r="BE21" s="8" t="s">
        <v>203</v>
      </c>
      <c r="BF21" s="15">
        <v>12</v>
      </c>
      <c r="BG21" s="2">
        <f>COUNT(Y40:Y41)</f>
        <v>2</v>
      </c>
      <c r="BH21" s="27">
        <f>AVERAGE(AL40:AL41)</f>
        <v>3.4950000000000002E-2</v>
      </c>
      <c r="BI21" s="16">
        <f>STDEV(AL40:AL41)/SQRT(BG21)</f>
        <v>1.6499999999999985E-3</v>
      </c>
      <c r="BJ21" s="27">
        <f>AVERAGE(AP40:AP41)</f>
        <v>0.21725</v>
      </c>
      <c r="BK21" s="16">
        <f>STDEV(AP40:AP41)/SQRT(BG21)</f>
        <v>5.8499999999999941E-3</v>
      </c>
      <c r="BL21" s="27">
        <f>AVERAGE(AT40:AT41)</f>
        <v>3.5699999999999996E-2</v>
      </c>
      <c r="BM21" s="16">
        <f>STDEV(AT40:AT41)/SQRT(BG21)</f>
        <v>1.9000000000000022E-3</v>
      </c>
      <c r="BN21" s="27">
        <f>AVERAGE(AX40:AX41)</f>
        <v>0.4839</v>
      </c>
      <c r="BO21" s="16">
        <f>STDEV(AX40:AX41)/SQRT(BG21)</f>
        <v>1.6899999999999998E-2</v>
      </c>
      <c r="BP21" s="16">
        <f>AVERAGE(BA40:BA41)</f>
        <v>0.38019269477176831</v>
      </c>
      <c r="BQ21" s="28">
        <f>STDEV(BA40:BA41)/SQRT(BG21)</f>
        <v>3.4238268472399358E-3</v>
      </c>
      <c r="BR21" s="27">
        <f>AVERAGE(BB40:BB41)</f>
        <v>13.567858491753746</v>
      </c>
      <c r="BS21" s="16">
        <f>STDEV(BB40:BB41)/SQRT(BG21)</f>
        <v>0.24870955558353366</v>
      </c>
      <c r="BT21" s="39">
        <f>AVERAGE(BC40:BC41)</f>
        <v>0.8626714344715618</v>
      </c>
      <c r="BU21" s="16">
        <f>STDEV(BC40:BC41)/SQRT(BG21)</f>
        <v>2.3445399693328706E-3</v>
      </c>
    </row>
    <row r="22" spans="2:73" ht="13.5" customHeight="1" x14ac:dyDescent="0.2">
      <c r="B22" s="12">
        <v>185</v>
      </c>
      <c r="C22" s="12">
        <v>9.0760000000000005</v>
      </c>
      <c r="D22" s="12">
        <v>185.37817000000001</v>
      </c>
      <c r="E22" s="12">
        <v>1.01</v>
      </c>
      <c r="F22" s="12">
        <v>3</v>
      </c>
      <c r="G22" s="13">
        <v>103</v>
      </c>
      <c r="H22" s="13" t="s">
        <v>196</v>
      </c>
      <c r="I22" s="13">
        <v>132.1</v>
      </c>
      <c r="J22" s="13">
        <v>5</v>
      </c>
      <c r="K22" s="13" t="str">
        <f t="shared" si="0"/>
        <v>1</v>
      </c>
      <c r="L22" s="13" t="str">
        <f t="shared" si="1"/>
        <v>3</v>
      </c>
      <c r="M22" s="13" t="str">
        <f t="shared" si="2"/>
        <v>2</v>
      </c>
      <c r="N22" s="13" t="str">
        <f t="shared" si="3"/>
        <v>1</v>
      </c>
      <c r="O22" s="13">
        <f t="shared" si="4"/>
        <v>1</v>
      </c>
      <c r="P22" s="12">
        <v>32.5</v>
      </c>
      <c r="Q22" s="12">
        <v>1.24</v>
      </c>
      <c r="R22" s="12">
        <v>3.65</v>
      </c>
      <c r="S22" s="12">
        <v>46.51</v>
      </c>
      <c r="T22" s="12">
        <v>88.77</v>
      </c>
      <c r="U22" s="12">
        <v>1</v>
      </c>
      <c r="V22" s="12">
        <v>0</v>
      </c>
      <c r="W22" s="12">
        <v>2</v>
      </c>
      <c r="X22" s="12">
        <v>0</v>
      </c>
      <c r="Y22" s="12">
        <v>0</v>
      </c>
      <c r="Z22" s="12">
        <v>1</v>
      </c>
      <c r="AA22" s="12">
        <v>180</v>
      </c>
      <c r="AB22" s="12">
        <v>4</v>
      </c>
      <c r="AC22" s="12">
        <v>8</v>
      </c>
      <c r="AD22" s="12">
        <v>132.1</v>
      </c>
      <c r="AE22" s="12">
        <v>5</v>
      </c>
      <c r="AF22" s="12">
        <v>3619.4</v>
      </c>
      <c r="AG22" s="12">
        <v>15</v>
      </c>
      <c r="AH22" s="12">
        <v>0</v>
      </c>
      <c r="AI22" s="12">
        <v>0</v>
      </c>
      <c r="AJ22" s="12">
        <v>0.95520000000000005</v>
      </c>
      <c r="AK22" s="12">
        <v>7.6E-3</v>
      </c>
      <c r="AL22" s="12">
        <v>3.2899999999999999E-2</v>
      </c>
      <c r="AM22" s="12">
        <v>2.9999999999999997E-4</v>
      </c>
      <c r="AN22" s="12">
        <v>2.3452999999999999</v>
      </c>
      <c r="AO22" s="12">
        <v>0.1134</v>
      </c>
      <c r="AP22" s="12">
        <v>0.2006</v>
      </c>
      <c r="AQ22" s="12">
        <v>9.7000000000000003E-3</v>
      </c>
      <c r="AR22" s="12">
        <v>1.8926000000000001</v>
      </c>
      <c r="AS22" s="12">
        <v>5.0099999999999999E-2</v>
      </c>
      <c r="AT22" s="12">
        <v>3.4200000000000001E-2</v>
      </c>
      <c r="AU22" s="12">
        <v>8.9999999999999998E-4</v>
      </c>
      <c r="AV22" s="12">
        <v>36.431199999999997</v>
      </c>
      <c r="AW22" s="12">
        <v>1.1482000000000001</v>
      </c>
      <c r="AX22" s="12">
        <v>0.47860000000000003</v>
      </c>
      <c r="AY22" s="12">
        <v>1.5100000000000001E-2</v>
      </c>
      <c r="AZ22" s="12"/>
      <c r="BA22" s="54">
        <v>0.40930506478209661</v>
      </c>
      <c r="BB22" s="14">
        <v>13.994152046783626</v>
      </c>
      <c r="BC22" s="14">
        <v>0.86661466458658343</v>
      </c>
      <c r="BD22" s="15"/>
      <c r="BE22" s="8" t="s">
        <v>183</v>
      </c>
      <c r="BF22" s="15">
        <v>21</v>
      </c>
      <c r="BG22" s="2">
        <f>COUNT(Y42:Y43)</f>
        <v>2</v>
      </c>
      <c r="BH22" s="27">
        <f>AVERAGE(AL42:AL43)</f>
        <v>0.12290000000000001</v>
      </c>
      <c r="BI22" s="16">
        <f>STDEV(AL42:AL43)/SQRT(BG22)</f>
        <v>1.7000000000000001E-3</v>
      </c>
      <c r="BJ22" s="27">
        <f>AVERAGE(AP42:AP43)</f>
        <v>0.21210000000000001</v>
      </c>
      <c r="BK22" s="16">
        <f>STDEV(AP42:AP43)/SQRT(BG22)</f>
        <v>1.8000000000000099E-3</v>
      </c>
      <c r="BL22" s="27">
        <f>AVERAGE(AT42:AT43)</f>
        <v>0.12540000000000001</v>
      </c>
      <c r="BM22" s="16">
        <f>STDEV(AT42:AT43)/SQRT(BG22)</f>
        <v>3.0999999999999986E-3</v>
      </c>
      <c r="BN22" s="27">
        <f>AVERAGE(AX42:AX43)</f>
        <v>0.36209999999999998</v>
      </c>
      <c r="BO22" s="16">
        <f>STDEV(AX42:AX43)/SQRT(BG22)</f>
        <v>4.3999999999999873E-3</v>
      </c>
      <c r="BP22" s="16">
        <f>AVERAGE(BA42:BA43)</f>
        <v>0.2612145824637695</v>
      </c>
      <c r="BQ22" s="28">
        <f>STDEV(BA42:BA43)/SQRT(BG22)</f>
        <v>1.7075402102483537E-3</v>
      </c>
      <c r="BR22" s="27">
        <f>AVERAGE(BB42:BB43)</f>
        <v>2.8901934707980308</v>
      </c>
      <c r="BS22" s="16">
        <f>STDEV(BB42:BB43)/SQRT(BG22)</f>
        <v>0.106535883249393</v>
      </c>
      <c r="BT22" s="39">
        <f>AVERAGE(BC42:BC43)</f>
        <v>0.48550088834819749</v>
      </c>
      <c r="BU22" s="16">
        <f>STDEV(BC42:BC43)/SQRT(BG22)</f>
        <v>1.4089946349020136E-2</v>
      </c>
    </row>
    <row r="23" spans="2:73" ht="13.5" customHeight="1" x14ac:dyDescent="0.2">
      <c r="B23" s="12">
        <v>185</v>
      </c>
      <c r="C23" s="12">
        <v>9.3680000000000003</v>
      </c>
      <c r="D23" s="12">
        <v>185.39033000000001</v>
      </c>
      <c r="E23" s="12">
        <v>1.01</v>
      </c>
      <c r="F23" s="12">
        <v>3</v>
      </c>
      <c r="G23" s="13">
        <v>308</v>
      </c>
      <c r="H23" s="13" t="s">
        <v>196</v>
      </c>
      <c r="I23" s="13">
        <v>132.4</v>
      </c>
      <c r="J23" s="13">
        <v>5</v>
      </c>
      <c r="K23" s="13" t="str">
        <f t="shared" si="0"/>
        <v>1</v>
      </c>
      <c r="L23" s="13" t="str">
        <f t="shared" si="1"/>
        <v>3</v>
      </c>
      <c r="M23" s="13" t="str">
        <f t="shared" si="2"/>
        <v>2</v>
      </c>
      <c r="N23" s="13" t="str">
        <f t="shared" si="3"/>
        <v>4</v>
      </c>
      <c r="O23" s="13">
        <f t="shared" si="4"/>
        <v>2</v>
      </c>
      <c r="P23" s="12">
        <v>32.5</v>
      </c>
      <c r="Q23" s="12">
        <v>1.24</v>
      </c>
      <c r="R23" s="12">
        <v>3.65</v>
      </c>
      <c r="S23" s="12">
        <v>42.84</v>
      </c>
      <c r="T23" s="12">
        <v>91.16</v>
      </c>
      <c r="U23" s="12">
        <v>1</v>
      </c>
      <c r="V23" s="12">
        <v>0</v>
      </c>
      <c r="W23" s="12">
        <v>2</v>
      </c>
      <c r="X23" s="12">
        <v>0</v>
      </c>
      <c r="Y23" s="12">
        <v>0</v>
      </c>
      <c r="Z23" s="12">
        <v>1</v>
      </c>
      <c r="AA23" s="12">
        <v>180</v>
      </c>
      <c r="AB23" s="12">
        <v>4</v>
      </c>
      <c r="AC23" s="12">
        <v>29</v>
      </c>
      <c r="AD23" s="12">
        <v>132.4</v>
      </c>
      <c r="AE23" s="12">
        <v>5</v>
      </c>
      <c r="AF23" s="12">
        <v>3619.4</v>
      </c>
      <c r="AG23" s="12">
        <v>15</v>
      </c>
      <c r="AH23" s="12">
        <v>0</v>
      </c>
      <c r="AI23" s="12">
        <v>0</v>
      </c>
      <c r="AJ23" s="12">
        <v>1.3781000000000001</v>
      </c>
      <c r="AK23" s="12">
        <v>0.1177</v>
      </c>
      <c r="AL23" s="12">
        <v>4.4299999999999999E-2</v>
      </c>
      <c r="AM23" s="12">
        <v>3.8E-3</v>
      </c>
      <c r="AN23" s="12">
        <v>2.4567000000000001</v>
      </c>
      <c r="AO23" s="12">
        <v>0.1239</v>
      </c>
      <c r="AP23" s="12">
        <v>0.1956</v>
      </c>
      <c r="AQ23" s="12">
        <v>9.9000000000000008E-3</v>
      </c>
      <c r="AR23" s="12">
        <v>2.9041999999999999</v>
      </c>
      <c r="AS23" s="12">
        <v>0.33929999999999999</v>
      </c>
      <c r="AT23" s="12">
        <v>4.9000000000000002E-2</v>
      </c>
      <c r="AU23" s="12">
        <v>5.7000000000000002E-3</v>
      </c>
      <c r="AV23" s="12">
        <v>37.714599999999997</v>
      </c>
      <c r="AW23" s="12">
        <v>1.8325</v>
      </c>
      <c r="AX23" s="12">
        <v>0.46550000000000002</v>
      </c>
      <c r="AY23" s="12">
        <v>2.2599999999999999E-2</v>
      </c>
      <c r="AZ23" s="12"/>
      <c r="BA23" s="54">
        <v>0.40825896233550146</v>
      </c>
      <c r="BB23" s="14">
        <v>9.5</v>
      </c>
      <c r="BC23" s="14">
        <v>0.80952380952380953</v>
      </c>
      <c r="BD23" s="15"/>
      <c r="BE23" s="8" t="s">
        <v>178</v>
      </c>
      <c r="BF23" s="15">
        <v>22</v>
      </c>
      <c r="BG23" s="2">
        <f>COUNT(Y44:Y45)</f>
        <v>2</v>
      </c>
      <c r="BH23" s="27">
        <f>AVERAGE(AL44:AL45)</f>
        <v>4.7699999999999999E-2</v>
      </c>
      <c r="BI23" s="16">
        <f>STDEV(AL44:AL45)/SQRT(BG23)</f>
        <v>1.2099999999999981E-2</v>
      </c>
      <c r="BJ23" s="27">
        <f>AVERAGE(AP44:AP45)</f>
        <v>0.17945</v>
      </c>
      <c r="BK23" s="16">
        <f>STDEV(AP44:AP45)/SQRT(BG23)</f>
        <v>4.6500000000000014E-3</v>
      </c>
      <c r="BL23" s="27">
        <f>AVERAGE(AT44:AT45)</f>
        <v>5.04E-2</v>
      </c>
      <c r="BM23" s="16">
        <f>STDEV(AT44:AT45)/SQRT(BG23)</f>
        <v>1.2100000000000001E-2</v>
      </c>
      <c r="BN23" s="27">
        <f>AVERAGE(AX44:AX45)</f>
        <v>0.38229999999999997</v>
      </c>
      <c r="BO23" s="16">
        <f>STDEV(AX44:AX45)/SQRT(BG23)</f>
        <v>3.7999999999999974E-3</v>
      </c>
      <c r="BP23" s="16">
        <f>AVERAGE(BA44:BA45)</f>
        <v>0.36112728153809481</v>
      </c>
      <c r="BQ23" s="28">
        <f>STDEV(BA44:BA45)/SQRT(BG23)</f>
        <v>1.5588710617369606E-2</v>
      </c>
      <c r="BR23" s="27">
        <f>AVERAGE(BB44:BB45)</f>
        <v>8.0684699738903394</v>
      </c>
      <c r="BS23" s="16">
        <f>STDEV(BB44:BB45)/SQRT(BG23)</f>
        <v>2.0124699738903358</v>
      </c>
      <c r="BT23" s="39">
        <f>AVERAGE(BC44:BC45)</f>
        <v>0.76803159215304095</v>
      </c>
      <c r="BU23" s="16">
        <f>STDEV(BC44:BC45)/SQRT(BG23)</f>
        <v>5.1478304171181481E-2</v>
      </c>
    </row>
    <row r="24" spans="2:73" ht="13.5" customHeight="1" x14ac:dyDescent="0.2">
      <c r="B24" s="12">
        <v>185</v>
      </c>
      <c r="C24" s="12">
        <v>9.4809999999999999</v>
      </c>
      <c r="D24" s="12">
        <v>185.39503999999999</v>
      </c>
      <c r="E24" s="12">
        <v>1.01</v>
      </c>
      <c r="F24" s="12">
        <v>3</v>
      </c>
      <c r="G24" s="13">
        <v>403</v>
      </c>
      <c r="H24" s="13" t="s">
        <v>197</v>
      </c>
      <c r="I24" s="13">
        <v>131.30000000000001</v>
      </c>
      <c r="J24" s="13">
        <v>6</v>
      </c>
      <c r="K24" s="13" t="str">
        <f t="shared" si="0"/>
        <v>1</v>
      </c>
      <c r="L24" s="13" t="str">
        <f t="shared" si="1"/>
        <v>3</v>
      </c>
      <c r="M24" s="13" t="str">
        <f t="shared" si="2"/>
        <v>1</v>
      </c>
      <c r="N24" s="13" t="str">
        <f t="shared" si="3"/>
        <v>3</v>
      </c>
      <c r="O24" s="13">
        <f t="shared" si="4"/>
        <v>2</v>
      </c>
      <c r="P24" s="12">
        <v>32.5</v>
      </c>
      <c r="Q24" s="12">
        <v>1.24</v>
      </c>
      <c r="R24" s="12">
        <v>3.65</v>
      </c>
      <c r="S24" s="12">
        <v>41.42</v>
      </c>
      <c r="T24" s="12">
        <v>92.13</v>
      </c>
      <c r="U24" s="12">
        <v>1</v>
      </c>
      <c r="V24" s="12">
        <v>0</v>
      </c>
      <c r="W24" s="12">
        <v>2</v>
      </c>
      <c r="X24" s="12">
        <v>0</v>
      </c>
      <c r="Y24" s="12">
        <v>0</v>
      </c>
      <c r="Z24" s="12">
        <v>1</v>
      </c>
      <c r="AA24" s="12">
        <v>180</v>
      </c>
      <c r="AB24" s="12">
        <v>4</v>
      </c>
      <c r="AC24" s="12">
        <v>39</v>
      </c>
      <c r="AD24" s="12">
        <v>131.30000000000001</v>
      </c>
      <c r="AE24" s="12">
        <v>6</v>
      </c>
      <c r="AF24" s="12">
        <v>3619.4</v>
      </c>
      <c r="AG24" s="12">
        <v>15</v>
      </c>
      <c r="AH24" s="12">
        <v>0</v>
      </c>
      <c r="AI24" s="12">
        <v>0</v>
      </c>
      <c r="AJ24" s="12">
        <v>1.3606</v>
      </c>
      <c r="AK24" s="12">
        <v>1.9400000000000001E-2</v>
      </c>
      <c r="AL24" s="12">
        <v>4.2700000000000002E-2</v>
      </c>
      <c r="AM24" s="12">
        <v>5.9999999999999995E-4</v>
      </c>
      <c r="AN24" s="12">
        <v>2.6644000000000001</v>
      </c>
      <c r="AO24" s="12">
        <v>0.1057</v>
      </c>
      <c r="AP24" s="12">
        <v>0.20710000000000001</v>
      </c>
      <c r="AQ24" s="12">
        <v>8.2000000000000007E-3</v>
      </c>
      <c r="AR24" s="12">
        <v>2.6640999999999999</v>
      </c>
      <c r="AS24" s="12">
        <v>1.7000000000000001E-2</v>
      </c>
      <c r="AT24" s="12">
        <v>4.3799999999999999E-2</v>
      </c>
      <c r="AU24" s="12">
        <v>2.9999999999999997E-4</v>
      </c>
      <c r="AV24" s="12">
        <v>38.007800000000003</v>
      </c>
      <c r="AW24" s="12">
        <v>1.2813000000000001</v>
      </c>
      <c r="AX24" s="12">
        <v>0.45950000000000002</v>
      </c>
      <c r="AY24" s="12">
        <v>1.55E-2</v>
      </c>
      <c r="AZ24" s="12"/>
      <c r="BA24" s="54">
        <v>0.37863786378637859</v>
      </c>
      <c r="BB24" s="14">
        <v>10.490867579908677</v>
      </c>
      <c r="BC24" s="14">
        <v>0.82594873832704163</v>
      </c>
      <c r="BD24" s="15"/>
      <c r="BE24" s="42" t="s">
        <v>204</v>
      </c>
      <c r="BF24" s="18">
        <v>30</v>
      </c>
      <c r="BG24" s="19">
        <f>COUNT(Y46)</f>
        <v>1</v>
      </c>
      <c r="BH24" s="20">
        <f>AVERAGE(AL46)</f>
        <v>0.26579999999999998</v>
      </c>
      <c r="BI24" s="21">
        <v>0</v>
      </c>
      <c r="BJ24" s="20">
        <f>AVERAGE(AP46)</f>
        <v>0.28310000000000002</v>
      </c>
      <c r="BK24" s="21">
        <v>0</v>
      </c>
      <c r="BL24" s="20">
        <f>AVERAGE(AT46)</f>
        <v>0.26019999999999999</v>
      </c>
      <c r="BM24" s="21">
        <v>0</v>
      </c>
      <c r="BN24" s="20">
        <f>AVERAGE(AX46)</f>
        <v>0.31859999999999999</v>
      </c>
      <c r="BO24" s="21">
        <v>0</v>
      </c>
      <c r="BP24" s="21">
        <f>AVERAGE(BA46)</f>
        <v>5.8999501412664079E-2</v>
      </c>
      <c r="BQ24" s="40">
        <v>0</v>
      </c>
      <c r="BR24" s="20">
        <f>AVERAGE(BB46)</f>
        <v>1.2244427363566488</v>
      </c>
      <c r="BS24" s="21">
        <v>0</v>
      </c>
      <c r="BT24" s="22">
        <f>AVERAGE(BC46)</f>
        <v>0.10089841050449207</v>
      </c>
      <c r="BU24" s="21">
        <v>0</v>
      </c>
    </row>
    <row r="25" spans="2:73" ht="13.5" customHeight="1" x14ac:dyDescent="0.2">
      <c r="B25" s="12">
        <v>185</v>
      </c>
      <c r="C25" s="12">
        <v>9.4990000000000006</v>
      </c>
      <c r="D25" s="12">
        <v>185.39579000000001</v>
      </c>
      <c r="E25" s="12">
        <v>1.01</v>
      </c>
      <c r="F25" s="12">
        <v>3</v>
      </c>
      <c r="G25" s="13">
        <v>405</v>
      </c>
      <c r="H25" s="13" t="s">
        <v>197</v>
      </c>
      <c r="I25" s="13">
        <v>131.4</v>
      </c>
      <c r="J25" s="13">
        <v>6</v>
      </c>
      <c r="K25" s="13" t="str">
        <f t="shared" si="0"/>
        <v>1</v>
      </c>
      <c r="L25" s="13" t="str">
        <f t="shared" si="1"/>
        <v>3</v>
      </c>
      <c r="M25" s="13" t="str">
        <f t="shared" si="2"/>
        <v>1</v>
      </c>
      <c r="N25" s="13" t="str">
        <f t="shared" si="3"/>
        <v>4</v>
      </c>
      <c r="O25" s="13">
        <f t="shared" si="4"/>
        <v>2</v>
      </c>
      <c r="P25" s="12">
        <v>32.5</v>
      </c>
      <c r="Q25" s="12">
        <v>1.24</v>
      </c>
      <c r="R25" s="12">
        <v>3.65</v>
      </c>
      <c r="S25" s="12">
        <v>41.2</v>
      </c>
      <c r="T25" s="12">
        <v>92.29</v>
      </c>
      <c r="U25" s="12">
        <v>1</v>
      </c>
      <c r="V25" s="12">
        <v>0</v>
      </c>
      <c r="W25" s="12">
        <v>2</v>
      </c>
      <c r="X25" s="12">
        <v>0</v>
      </c>
      <c r="Y25" s="12">
        <v>0</v>
      </c>
      <c r="Z25" s="12">
        <v>1</v>
      </c>
      <c r="AA25" s="12">
        <v>180</v>
      </c>
      <c r="AB25" s="12">
        <v>4</v>
      </c>
      <c r="AC25" s="12">
        <v>41</v>
      </c>
      <c r="AD25" s="12">
        <v>131.4</v>
      </c>
      <c r="AE25" s="12">
        <v>6</v>
      </c>
      <c r="AF25" s="12">
        <v>3619.4</v>
      </c>
      <c r="AG25" s="12">
        <v>15</v>
      </c>
      <c r="AH25" s="12">
        <v>0</v>
      </c>
      <c r="AI25" s="12">
        <v>0</v>
      </c>
      <c r="AJ25" s="12">
        <v>1.4718</v>
      </c>
      <c r="AK25" s="12">
        <v>5.1200000000000002E-2</v>
      </c>
      <c r="AL25" s="12">
        <v>4.5999999999999999E-2</v>
      </c>
      <c r="AM25" s="12">
        <v>1.6000000000000001E-3</v>
      </c>
      <c r="AN25" s="12">
        <v>2.6979000000000002</v>
      </c>
      <c r="AO25" s="12">
        <v>1.7100000000000001E-2</v>
      </c>
      <c r="AP25" s="12">
        <v>0.2089</v>
      </c>
      <c r="AQ25" s="12">
        <v>1.2999999999999999E-3</v>
      </c>
      <c r="AR25" s="12">
        <v>2.9742999999999999</v>
      </c>
      <c r="AS25" s="12">
        <v>0.1216</v>
      </c>
      <c r="AT25" s="12">
        <v>4.8800000000000003E-2</v>
      </c>
      <c r="AU25" s="12">
        <v>2E-3</v>
      </c>
      <c r="AV25" s="12">
        <v>37.107199999999999</v>
      </c>
      <c r="AW25" s="12">
        <v>1.2125999999999999</v>
      </c>
      <c r="AX25" s="12">
        <v>0.44719999999999999</v>
      </c>
      <c r="AY25" s="12">
        <v>1.46E-2</v>
      </c>
      <c r="AZ25" s="12"/>
      <c r="BA25" s="54">
        <v>0.3632068282274043</v>
      </c>
      <c r="BB25" s="14">
        <v>9.1639344262295079</v>
      </c>
      <c r="BC25" s="14">
        <v>0.8032258064516129</v>
      </c>
      <c r="BD25" s="15"/>
      <c r="BE25" s="42" t="s">
        <v>182</v>
      </c>
      <c r="BF25" s="18">
        <v>31</v>
      </c>
      <c r="BG25" s="19">
        <f>COUNT(Y47:Y48)</f>
        <v>2</v>
      </c>
      <c r="BH25" s="20">
        <f>AVERAGE(AL47:AL48)</f>
        <v>0.27549999999999997</v>
      </c>
      <c r="BI25" s="21">
        <f>STDEV(AL47:AL48)/SQRT(BG25)</f>
        <v>2.3999999999999855E-3</v>
      </c>
      <c r="BJ25" s="20">
        <f>AVERAGE(AP47:AP48)</f>
        <v>0.29894999999999999</v>
      </c>
      <c r="BK25" s="21">
        <f>STDEV(AP47:AP48)/SQRT(BG25)</f>
        <v>2.3500000000000187E-3</v>
      </c>
      <c r="BL25" s="20">
        <f>AVERAGE(AT47:AT48)</f>
        <v>0.2712</v>
      </c>
      <c r="BM25" s="21">
        <f>STDEV(AT47:AT48)/SQRT(BG25)</f>
        <v>3.0000000000000027E-3</v>
      </c>
      <c r="BN25" s="20">
        <f>AVERAGE(AX47:AX48)</f>
        <v>0.33374999999999999</v>
      </c>
      <c r="BO25" s="21">
        <f>STDEV(AX47:AX48)/SQRT(BG25)</f>
        <v>4.049999999999998E-3</v>
      </c>
      <c r="BP25" s="21">
        <f>AVERAGE(BA47:BA48)</f>
        <v>5.4980817493105183E-2</v>
      </c>
      <c r="BQ25" s="40">
        <f>STDEV(BA47:BA48)/SQRT(BG25)</f>
        <v>2.1307456425543013E-3</v>
      </c>
      <c r="BR25" s="20">
        <f>AVERAGE(BB47:BB48)</f>
        <v>1.2306269856421854</v>
      </c>
      <c r="BS25" s="21">
        <f>STDEV(BB47:BB48)/SQRT(BG25)</f>
        <v>1.3204979464360722E-3</v>
      </c>
      <c r="BT25" s="22">
        <f>AVERAGE(BC47:BC48)</f>
        <v>0.10339078933128695</v>
      </c>
      <c r="BU25" s="21">
        <f>STDEV(BC47:BC48)/SQRT(BG25)</f>
        <v>5.3077929616401898E-4</v>
      </c>
    </row>
    <row r="26" spans="2:73" ht="13.5" customHeight="1" x14ac:dyDescent="0.2">
      <c r="B26" s="12">
        <v>185</v>
      </c>
      <c r="C26" s="12">
        <v>9.4659999999999993</v>
      </c>
      <c r="D26" s="12">
        <v>185.39442</v>
      </c>
      <c r="E26" s="12">
        <v>1.01</v>
      </c>
      <c r="F26" s="12">
        <v>3</v>
      </c>
      <c r="G26" s="13">
        <v>401</v>
      </c>
      <c r="H26" s="13" t="s">
        <v>198</v>
      </c>
      <c r="I26" s="13">
        <v>212.3</v>
      </c>
      <c r="J26" s="13">
        <v>7</v>
      </c>
      <c r="K26" s="13" t="str">
        <f t="shared" si="0"/>
        <v>2</v>
      </c>
      <c r="L26" s="13" t="str">
        <f t="shared" si="1"/>
        <v>1</v>
      </c>
      <c r="M26" s="13" t="str">
        <f t="shared" si="2"/>
        <v>2</v>
      </c>
      <c r="N26" s="13" t="str">
        <f t="shared" si="3"/>
        <v>3</v>
      </c>
      <c r="O26" s="13">
        <f t="shared" si="4"/>
        <v>2</v>
      </c>
      <c r="P26" s="12">
        <v>32.5</v>
      </c>
      <c r="Q26" s="12">
        <v>1.24</v>
      </c>
      <c r="R26" s="12">
        <v>3.65</v>
      </c>
      <c r="S26" s="12">
        <v>41.61</v>
      </c>
      <c r="T26" s="12">
        <v>92</v>
      </c>
      <c r="U26" s="12">
        <v>1</v>
      </c>
      <c r="V26" s="12">
        <v>0</v>
      </c>
      <c r="W26" s="12">
        <v>2</v>
      </c>
      <c r="X26" s="12">
        <v>0</v>
      </c>
      <c r="Y26" s="12">
        <v>0</v>
      </c>
      <c r="Z26" s="12">
        <v>1</v>
      </c>
      <c r="AA26" s="12">
        <v>180</v>
      </c>
      <c r="AB26" s="12">
        <v>4</v>
      </c>
      <c r="AC26" s="12">
        <v>37</v>
      </c>
      <c r="AD26" s="12">
        <v>212.3</v>
      </c>
      <c r="AE26" s="12">
        <v>7</v>
      </c>
      <c r="AF26" s="12">
        <v>3619.4</v>
      </c>
      <c r="AG26" s="12">
        <v>15</v>
      </c>
      <c r="AH26" s="12">
        <v>0</v>
      </c>
      <c r="AI26" s="12">
        <v>0</v>
      </c>
      <c r="AJ26" s="12">
        <v>3.4293999999999998</v>
      </c>
      <c r="AK26" s="12">
        <v>0.83589999999999998</v>
      </c>
      <c r="AL26" s="12">
        <v>0.108</v>
      </c>
      <c r="AM26" s="12">
        <v>2.63E-2</v>
      </c>
      <c r="AN26" s="12">
        <v>2.8424999999999998</v>
      </c>
      <c r="AO26" s="12">
        <v>0.2475</v>
      </c>
      <c r="AP26" s="12">
        <v>0.22170000000000001</v>
      </c>
      <c r="AQ26" s="12">
        <v>1.9300000000000001E-2</v>
      </c>
      <c r="AR26" s="12">
        <v>7.1139999999999999</v>
      </c>
      <c r="AS26" s="12">
        <v>1.7526999999999999</v>
      </c>
      <c r="AT26" s="12">
        <v>0.11749999999999999</v>
      </c>
      <c r="AU26" s="12">
        <v>2.8899999999999999E-2</v>
      </c>
      <c r="AV26" s="12">
        <v>31.168800000000001</v>
      </c>
      <c r="AW26" s="12">
        <v>0.48259999999999997</v>
      </c>
      <c r="AX26" s="12">
        <v>0.37790000000000001</v>
      </c>
      <c r="AY26" s="12">
        <v>5.8999999999999999E-3</v>
      </c>
      <c r="AZ26" s="12"/>
      <c r="BA26" s="54">
        <v>0.26050700466977983</v>
      </c>
      <c r="BB26" s="14">
        <v>3.2161702127659577</v>
      </c>
      <c r="BC26" s="14">
        <v>0.52563584981832867</v>
      </c>
      <c r="BD26" s="15"/>
      <c r="BE26" s="42" t="s">
        <v>176</v>
      </c>
      <c r="BF26" s="18">
        <v>32</v>
      </c>
      <c r="BG26" s="19">
        <f>COUNT(Y49:Y50)</f>
        <v>2</v>
      </c>
      <c r="BH26" s="20">
        <f>AVERAGE(AL49:AL50)</f>
        <v>0.18875</v>
      </c>
      <c r="BI26" s="21">
        <f>STDEV(AL49:AL50)/SQRT(BG26)</f>
        <v>9.6499999999999902E-3</v>
      </c>
      <c r="BJ26" s="20">
        <f>AVERAGE(AP49:AP50)</f>
        <v>0.21884999999999999</v>
      </c>
      <c r="BK26" s="21">
        <f>STDEV(AP49:AP50)/SQRT(BG26)</f>
        <v>9.2499999999999943E-3</v>
      </c>
      <c r="BL26" s="20">
        <f>AVERAGE(AT49:AT50)</f>
        <v>0.187</v>
      </c>
      <c r="BM26" s="21">
        <f>STDEV(AT49:AT50)/SQRT(BG26)</f>
        <v>8.8000000000000023E-3</v>
      </c>
      <c r="BN26" s="20">
        <f>AVERAGE(AX49:AX50)</f>
        <v>0.2465</v>
      </c>
      <c r="BO26" s="21">
        <f>STDEV(AX49:AX50)/SQRT(BG26)</f>
        <v>1.0299999999999988E-2</v>
      </c>
      <c r="BP26" s="21">
        <f>AVERAGE(BA49:BA50)</f>
        <v>5.9427736946960109E-2</v>
      </c>
      <c r="BQ26" s="40">
        <f>STDEV(BA49:BA50)/SQRT(BG26)</f>
        <v>2.4027561472671211E-4</v>
      </c>
      <c r="BR26" s="20">
        <f>AVERAGE(BB49:BB50)</f>
        <v>1.3185096911688672</v>
      </c>
      <c r="BS26" s="21">
        <f>STDEV(BB49:BB50)/SQRT(BG26)</f>
        <v>6.9673009747917005E-3</v>
      </c>
      <c r="BT26" s="22">
        <f>AVERAGE(BC49:BC50)</f>
        <v>0.13736911742877272</v>
      </c>
      <c r="BU26" s="21">
        <f>STDEV(BC49:BC50)/SQRT(BG26)</f>
        <v>2.5922725326172342E-3</v>
      </c>
    </row>
    <row r="27" spans="2:73" ht="13.5" customHeight="1" x14ac:dyDescent="0.2">
      <c r="B27" s="12">
        <v>185</v>
      </c>
      <c r="C27" s="12">
        <v>9.516</v>
      </c>
      <c r="D27" s="12">
        <v>185.3965</v>
      </c>
      <c r="E27" s="12">
        <v>1.01</v>
      </c>
      <c r="F27" s="12">
        <v>3</v>
      </c>
      <c r="G27" s="13">
        <v>407</v>
      </c>
      <c r="H27" s="13" t="s">
        <v>198</v>
      </c>
      <c r="I27" s="13">
        <v>212.4</v>
      </c>
      <c r="J27" s="13">
        <v>7</v>
      </c>
      <c r="K27" s="13" t="str">
        <f t="shared" si="0"/>
        <v>2</v>
      </c>
      <c r="L27" s="13" t="str">
        <f t="shared" si="1"/>
        <v>1</v>
      </c>
      <c r="M27" s="13" t="str">
        <f t="shared" si="2"/>
        <v>2</v>
      </c>
      <c r="N27" s="13" t="str">
        <f t="shared" si="3"/>
        <v>4</v>
      </c>
      <c r="O27" s="13">
        <f t="shared" si="4"/>
        <v>2</v>
      </c>
      <c r="P27" s="12">
        <v>32.5</v>
      </c>
      <c r="Q27" s="12">
        <v>1.24</v>
      </c>
      <c r="R27" s="12">
        <v>3.65</v>
      </c>
      <c r="S27" s="12">
        <v>40.98</v>
      </c>
      <c r="T27" s="12">
        <v>92.44</v>
      </c>
      <c r="U27" s="12">
        <v>1</v>
      </c>
      <c r="V27" s="12">
        <v>0</v>
      </c>
      <c r="W27" s="12">
        <v>2</v>
      </c>
      <c r="X27" s="12">
        <v>0</v>
      </c>
      <c r="Y27" s="12">
        <v>0</v>
      </c>
      <c r="Z27" s="12">
        <v>1</v>
      </c>
      <c r="AA27" s="12">
        <v>180</v>
      </c>
      <c r="AB27" s="12">
        <v>4</v>
      </c>
      <c r="AC27" s="12">
        <v>43</v>
      </c>
      <c r="AD27" s="12">
        <v>212.4</v>
      </c>
      <c r="AE27" s="12">
        <v>7</v>
      </c>
      <c r="AF27" s="12">
        <v>3619.4</v>
      </c>
      <c r="AG27" s="12">
        <v>15</v>
      </c>
      <c r="AH27" s="12">
        <v>0</v>
      </c>
      <c r="AI27" s="12">
        <v>0</v>
      </c>
      <c r="AJ27" s="12">
        <v>1.5558000000000001</v>
      </c>
      <c r="AK27" s="12">
        <v>0.27389999999999998</v>
      </c>
      <c r="AL27" s="12">
        <v>4.8500000000000001E-2</v>
      </c>
      <c r="AM27" s="12">
        <v>8.5000000000000006E-3</v>
      </c>
      <c r="AN27" s="12">
        <v>2.2256</v>
      </c>
      <c r="AO27" s="12">
        <v>9.0700000000000003E-2</v>
      </c>
      <c r="AP27" s="12">
        <v>0.17180000000000001</v>
      </c>
      <c r="AQ27" s="12">
        <v>7.0000000000000001E-3</v>
      </c>
      <c r="AR27" s="12">
        <v>3.1307999999999998</v>
      </c>
      <c r="AS27" s="12">
        <v>0.40589999999999998</v>
      </c>
      <c r="AT27" s="12">
        <v>5.11E-2</v>
      </c>
      <c r="AU27" s="12">
        <v>6.6E-3</v>
      </c>
      <c r="AV27" s="12">
        <v>29.434100000000001</v>
      </c>
      <c r="AW27" s="12">
        <v>1.3394999999999999</v>
      </c>
      <c r="AX27" s="12">
        <v>0.35360000000000003</v>
      </c>
      <c r="AY27" s="12">
        <v>1.61E-2</v>
      </c>
      <c r="AZ27" s="12"/>
      <c r="BA27" s="54">
        <v>0.34602207841644461</v>
      </c>
      <c r="BB27" s="14">
        <v>6.9197651663405093</v>
      </c>
      <c r="BC27" s="14">
        <v>0.74746725969854222</v>
      </c>
      <c r="BD27" s="15"/>
      <c r="BE27" s="43" t="s">
        <v>205</v>
      </c>
      <c r="BF27" s="23">
        <v>70</v>
      </c>
      <c r="BG27" s="24">
        <f>COUNT(Y45)</f>
        <v>1</v>
      </c>
      <c r="BH27" s="25">
        <f>AL51</f>
        <v>0.71900000000000008</v>
      </c>
      <c r="BI27" s="26">
        <v>0</v>
      </c>
      <c r="BJ27" s="25">
        <f>AP51</f>
        <v>0.70849999999999991</v>
      </c>
      <c r="BK27" s="26">
        <v>0</v>
      </c>
      <c r="BL27" s="25">
        <f>AT51</f>
        <v>0.71640000000000004</v>
      </c>
      <c r="BM27" s="26">
        <v>0</v>
      </c>
      <c r="BN27" s="25">
        <f>AX51</f>
        <v>0.68310000000000004</v>
      </c>
      <c r="BO27" s="26">
        <v>0</v>
      </c>
      <c r="BP27" s="26">
        <f>AVERAGE(BA51)</f>
        <v>-1.8252371371083549E-2</v>
      </c>
      <c r="BQ27" s="41">
        <v>0</v>
      </c>
      <c r="BR27" s="25">
        <f>AVERAGE(BB51)</f>
        <v>0.95351758793969854</v>
      </c>
      <c r="BS27" s="26">
        <v>0</v>
      </c>
      <c r="BT27" s="25">
        <f>AVERAGE(BC51)</f>
        <v>-2.379421221864951E-2</v>
      </c>
      <c r="BU27" s="26">
        <v>0</v>
      </c>
    </row>
    <row r="28" spans="2:73" ht="13.5" customHeight="1" x14ac:dyDescent="0.2">
      <c r="B28" s="12">
        <v>185</v>
      </c>
      <c r="C28" s="12">
        <v>9.1709999999999994</v>
      </c>
      <c r="D28" s="12">
        <v>185.38212999999999</v>
      </c>
      <c r="E28" s="12">
        <v>1.01</v>
      </c>
      <c r="F28" s="12">
        <v>3</v>
      </c>
      <c r="G28" s="13">
        <v>206</v>
      </c>
      <c r="H28" s="13" t="s">
        <v>199</v>
      </c>
      <c r="I28" s="13">
        <v>211.2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2</v>
      </c>
      <c r="O28" s="13">
        <f t="shared" si="4"/>
        <v>1</v>
      </c>
      <c r="P28" s="12">
        <v>32.5</v>
      </c>
      <c r="Q28" s="12">
        <v>1.24</v>
      </c>
      <c r="R28" s="12">
        <v>3.65</v>
      </c>
      <c r="S28" s="12">
        <v>45.32</v>
      </c>
      <c r="T28" s="12">
        <v>89.53</v>
      </c>
      <c r="U28" s="12">
        <v>1</v>
      </c>
      <c r="V28" s="12">
        <v>0</v>
      </c>
      <c r="W28" s="12">
        <v>2</v>
      </c>
      <c r="X28" s="12">
        <v>0</v>
      </c>
      <c r="Y28" s="12">
        <v>0</v>
      </c>
      <c r="Z28" s="12">
        <v>1</v>
      </c>
      <c r="AA28" s="12">
        <v>180</v>
      </c>
      <c r="AB28" s="12">
        <v>4</v>
      </c>
      <c r="AC28" s="12">
        <v>16</v>
      </c>
      <c r="AD28" s="12">
        <v>211.2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2.2555000000000001</v>
      </c>
      <c r="AK28" s="12">
        <v>0.32379999999999998</v>
      </c>
      <c r="AL28" s="12">
        <v>7.5899999999999995E-2</v>
      </c>
      <c r="AM28" s="12">
        <v>1.09E-2</v>
      </c>
      <c r="AN28" s="12">
        <v>2.2370000000000001</v>
      </c>
      <c r="AO28" s="12">
        <v>0.15720000000000001</v>
      </c>
      <c r="AP28" s="12">
        <v>0.18640000000000001</v>
      </c>
      <c r="AQ28" s="12">
        <v>1.3100000000000001E-2</v>
      </c>
      <c r="AR28" s="12">
        <v>4.4520999999999997</v>
      </c>
      <c r="AS28" s="12">
        <v>0.4738</v>
      </c>
      <c r="AT28" s="12">
        <v>7.8600000000000003E-2</v>
      </c>
      <c r="AU28" s="12">
        <v>8.3999999999999995E-3</v>
      </c>
      <c r="AV28" s="12">
        <v>26.4514</v>
      </c>
      <c r="AW28" s="12">
        <v>1.1523000000000001</v>
      </c>
      <c r="AX28" s="12">
        <v>0.33960000000000001</v>
      </c>
      <c r="AY28" s="12">
        <v>1.4800000000000001E-2</v>
      </c>
      <c r="AZ28" s="12"/>
      <c r="BA28" s="54">
        <v>0.29125475285171104</v>
      </c>
      <c r="BB28" s="14">
        <v>4.3206106870229011</v>
      </c>
      <c r="BC28" s="14">
        <v>0.62410329985652802</v>
      </c>
      <c r="BD28" s="15"/>
      <c r="BE28" s="44" t="s">
        <v>206</v>
      </c>
      <c r="BF28" s="45">
        <v>100</v>
      </c>
      <c r="BG28" s="46">
        <f>COUNT(Y52:Y54)</f>
        <v>3</v>
      </c>
      <c r="BH28" s="47">
        <f>AVERAGE(AJ52:AJ54)</f>
        <v>30.257266666666666</v>
      </c>
      <c r="BI28" s="48">
        <f>STDEV(AJ52:AJ54)/SQRT(BG28)</f>
        <v>1.3840575714583225</v>
      </c>
      <c r="BJ28" s="47">
        <f>AVERAGE(AN52:AN54)</f>
        <v>12.197733333333332</v>
      </c>
      <c r="BK28" s="48">
        <f>STDEV(AN52:AN54)/SQRT(BG28)</f>
        <v>0.58139640330653763</v>
      </c>
      <c r="BL28" s="47">
        <f>AVERAGE(AR52:AR54)</f>
        <v>57.695033333333335</v>
      </c>
      <c r="BM28" s="48">
        <f>STDEV(AR52:AR54)/SQRT(BG28)</f>
        <v>2.673175048722233</v>
      </c>
      <c r="BN28" s="47">
        <f>AVERAGE(AV52:AV54)</f>
        <v>79.007433333333339</v>
      </c>
      <c r="BO28" s="48">
        <f>STDEV(AV52:AV54)/SQRT(BG28)</f>
        <v>3.3205726842084222</v>
      </c>
      <c r="BP28" s="48">
        <f>AVERAGE(BA52:BA54)</f>
        <v>0.73263328243020143</v>
      </c>
      <c r="BQ28" s="49">
        <f>STDEV(BA52:BA54)/SQRT(BG28)</f>
        <v>1.3122714157968282E-3</v>
      </c>
      <c r="BR28" s="47">
        <f>AVERAGE(BB52:BB54)</f>
        <v>1.3699400281430518</v>
      </c>
      <c r="BS28" s="48">
        <f>STDEV(BB52:BB54)/SQRT(BG28)</f>
        <v>6.0811633839668146E-3</v>
      </c>
      <c r="BT28" s="47">
        <f>AVERAGE(BC52:BC54)</f>
        <v>0.15608565362511126</v>
      </c>
      <c r="BU28" s="48">
        <f>STDEV(BC52:BC54)/SQRT(BG28)</f>
        <v>2.1698012523782722E-3</v>
      </c>
    </row>
    <row r="29" spans="2:73" ht="13.5" customHeight="1" x14ac:dyDescent="0.2">
      <c r="B29" s="12">
        <v>185</v>
      </c>
      <c r="C29" s="12">
        <v>9.4220000000000006</v>
      </c>
      <c r="D29" s="12">
        <v>185.39258000000001</v>
      </c>
      <c r="E29" s="12">
        <v>1.01</v>
      </c>
      <c r="F29" s="12">
        <v>3</v>
      </c>
      <c r="G29" s="13">
        <v>303</v>
      </c>
      <c r="H29" s="13" t="s">
        <v>199</v>
      </c>
      <c r="I29" s="13">
        <v>211.3</v>
      </c>
      <c r="J29" s="13">
        <v>8</v>
      </c>
      <c r="K29" s="13" t="str">
        <f t="shared" si="0"/>
        <v>2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32.5</v>
      </c>
      <c r="Q29" s="12">
        <v>1.24</v>
      </c>
      <c r="R29" s="12">
        <v>3.65</v>
      </c>
      <c r="S29" s="12">
        <v>42.17</v>
      </c>
      <c r="T29" s="12">
        <v>91.62</v>
      </c>
      <c r="U29" s="12">
        <v>1</v>
      </c>
      <c r="V29" s="12">
        <v>0</v>
      </c>
      <c r="W29" s="12">
        <v>2</v>
      </c>
      <c r="X29" s="12">
        <v>0</v>
      </c>
      <c r="Y29" s="12">
        <v>0</v>
      </c>
      <c r="Z29" s="12">
        <v>1</v>
      </c>
      <c r="AA29" s="12">
        <v>180</v>
      </c>
      <c r="AB29" s="12">
        <v>4</v>
      </c>
      <c r="AC29" s="12">
        <v>34</v>
      </c>
      <c r="AD29" s="12">
        <v>211.3</v>
      </c>
      <c r="AE29" s="12">
        <v>8</v>
      </c>
      <c r="AF29" s="12">
        <v>3619.4</v>
      </c>
      <c r="AG29" s="12">
        <v>15</v>
      </c>
      <c r="AH29" s="12">
        <v>0</v>
      </c>
      <c r="AI29" s="12">
        <v>0</v>
      </c>
      <c r="AJ29" s="12">
        <v>1.4539</v>
      </c>
      <c r="AK29" s="12">
        <v>0.2341</v>
      </c>
      <c r="AL29" s="12">
        <v>4.6199999999999998E-2</v>
      </c>
      <c r="AM29" s="12">
        <v>7.4000000000000003E-3</v>
      </c>
      <c r="AN29" s="12">
        <v>2.3010999999999999</v>
      </c>
      <c r="AO29" s="12">
        <v>1.72E-2</v>
      </c>
      <c r="AP29" s="12">
        <v>0.18110000000000001</v>
      </c>
      <c r="AQ29" s="12">
        <v>1.4E-3</v>
      </c>
      <c r="AR29" s="12">
        <v>2.9131</v>
      </c>
      <c r="AS29" s="12">
        <v>0.43940000000000001</v>
      </c>
      <c r="AT29" s="12">
        <v>4.8599999999999997E-2</v>
      </c>
      <c r="AU29" s="12">
        <v>7.3000000000000001E-3</v>
      </c>
      <c r="AV29" s="12">
        <v>29.068000000000001</v>
      </c>
      <c r="AW29" s="12">
        <v>1.6474</v>
      </c>
      <c r="AX29" s="12">
        <v>0.35520000000000002</v>
      </c>
      <c r="AY29" s="12">
        <v>2.01E-2</v>
      </c>
      <c r="AZ29" s="12"/>
      <c r="BA29" s="54">
        <v>0.32463173596867428</v>
      </c>
      <c r="BB29" s="14">
        <v>7.3086419753086425</v>
      </c>
      <c r="BC29" s="14">
        <v>0.75928677563150082</v>
      </c>
      <c r="BD29" s="15"/>
    </row>
    <row r="30" spans="2:73" ht="13.5" customHeight="1" x14ac:dyDescent="0.2">
      <c r="B30" s="12">
        <v>185</v>
      </c>
      <c r="C30" s="12">
        <v>9.1270000000000007</v>
      </c>
      <c r="D30" s="12">
        <v>185.38029</v>
      </c>
      <c r="E30" s="12">
        <v>1.01</v>
      </c>
      <c r="F30" s="12">
        <v>3</v>
      </c>
      <c r="G30" s="13">
        <v>202</v>
      </c>
      <c r="H30" s="13" t="s">
        <v>200</v>
      </c>
      <c r="I30" s="13">
        <v>222.1</v>
      </c>
      <c r="J30" s="13">
        <v>9</v>
      </c>
      <c r="K30" s="13" t="str">
        <f t="shared" si="0"/>
        <v>2</v>
      </c>
      <c r="L30" s="13" t="str">
        <f t="shared" si="1"/>
        <v>2</v>
      </c>
      <c r="M30" s="13" t="str">
        <f t="shared" si="2"/>
        <v>2</v>
      </c>
      <c r="N30" s="13" t="str">
        <f t="shared" si="3"/>
        <v>1</v>
      </c>
      <c r="O30" s="13">
        <f t="shared" si="4"/>
        <v>1</v>
      </c>
      <c r="P30" s="12">
        <v>32.5</v>
      </c>
      <c r="Q30" s="12">
        <v>1.24</v>
      </c>
      <c r="R30" s="12">
        <v>3.65</v>
      </c>
      <c r="S30" s="12">
        <v>45.87</v>
      </c>
      <c r="T30" s="12">
        <v>89.18</v>
      </c>
      <c r="U30" s="12">
        <v>1</v>
      </c>
      <c r="V30" s="12">
        <v>0</v>
      </c>
      <c r="W30" s="12">
        <v>2</v>
      </c>
      <c r="X30" s="12">
        <v>0</v>
      </c>
      <c r="Y30" s="12">
        <v>0</v>
      </c>
      <c r="Z30" s="12">
        <v>1</v>
      </c>
      <c r="AA30" s="12">
        <v>180</v>
      </c>
      <c r="AB30" s="12">
        <v>4</v>
      </c>
      <c r="AC30" s="12">
        <v>12</v>
      </c>
      <c r="AD30" s="12">
        <v>222.1</v>
      </c>
      <c r="AE30" s="12">
        <v>9</v>
      </c>
      <c r="AF30" s="12">
        <v>3619.4</v>
      </c>
      <c r="AG30" s="12">
        <v>15</v>
      </c>
      <c r="AH30" s="12">
        <v>0</v>
      </c>
      <c r="AI30" s="12">
        <v>0</v>
      </c>
      <c r="AJ30" s="12">
        <v>2.6204999999999998</v>
      </c>
      <c r="AK30" s="12">
        <v>0.2611</v>
      </c>
      <c r="AL30" s="12">
        <v>8.9200000000000002E-2</v>
      </c>
      <c r="AM30" s="12">
        <v>8.8999999999999999E-3</v>
      </c>
      <c r="AN30" s="12">
        <v>2.3431000000000002</v>
      </c>
      <c r="AO30" s="12">
        <v>0.10970000000000001</v>
      </c>
      <c r="AP30" s="12">
        <v>0.1976</v>
      </c>
      <c r="AQ30" s="12">
        <v>9.2999999999999992E-3</v>
      </c>
      <c r="AR30" s="12">
        <v>5.4199000000000002</v>
      </c>
      <c r="AS30" s="12">
        <v>0.42149999999999999</v>
      </c>
      <c r="AT30" s="12">
        <v>9.6699999999999994E-2</v>
      </c>
      <c r="AU30" s="12">
        <v>7.4999999999999997E-3</v>
      </c>
      <c r="AV30" s="12">
        <v>28.6374</v>
      </c>
      <c r="AW30" s="12">
        <v>0.76749999999999996</v>
      </c>
      <c r="AX30" s="12">
        <v>0.37159999999999999</v>
      </c>
      <c r="AY30" s="12">
        <v>0.01</v>
      </c>
      <c r="AZ30" s="12"/>
      <c r="BA30" s="54">
        <v>0.30569219957835558</v>
      </c>
      <c r="BB30" s="14">
        <v>3.8428128231644263</v>
      </c>
      <c r="BC30" s="14">
        <v>0.5870168695280803</v>
      </c>
      <c r="BD30" s="15"/>
    </row>
    <row r="31" spans="2:73" ht="13.5" customHeight="1" x14ac:dyDescent="0.2">
      <c r="B31" s="12">
        <v>185</v>
      </c>
      <c r="C31" s="12">
        <v>9.032</v>
      </c>
      <c r="D31" s="12">
        <v>185.37633</v>
      </c>
      <c r="E31" s="12">
        <v>1.01</v>
      </c>
      <c r="F31" s="12">
        <v>3</v>
      </c>
      <c r="G31" s="13">
        <v>106</v>
      </c>
      <c r="H31" s="13" t="s">
        <v>200</v>
      </c>
      <c r="I31" s="13">
        <v>222.2</v>
      </c>
      <c r="J31" s="13">
        <v>9</v>
      </c>
      <c r="K31" s="13" t="str">
        <f t="shared" si="0"/>
        <v>2</v>
      </c>
      <c r="L31" s="13" t="str">
        <f t="shared" si="1"/>
        <v>2</v>
      </c>
      <c r="M31" s="13" t="str">
        <f t="shared" si="2"/>
        <v>2</v>
      </c>
      <c r="N31" s="13" t="str">
        <f t="shared" si="3"/>
        <v>2</v>
      </c>
      <c r="O31" s="13">
        <f t="shared" si="4"/>
        <v>1</v>
      </c>
      <c r="P31" s="12">
        <v>32.5</v>
      </c>
      <c r="Q31" s="12">
        <v>1.24</v>
      </c>
      <c r="R31" s="12">
        <v>3.65</v>
      </c>
      <c r="S31" s="12">
        <v>47.07</v>
      </c>
      <c r="T31" s="12">
        <v>88.42</v>
      </c>
      <c r="U31" s="12">
        <v>1</v>
      </c>
      <c r="V31" s="12">
        <v>0</v>
      </c>
      <c r="W31" s="12">
        <v>2</v>
      </c>
      <c r="X31" s="12">
        <v>0</v>
      </c>
      <c r="Y31" s="12">
        <v>0</v>
      </c>
      <c r="Z31" s="12">
        <v>1</v>
      </c>
      <c r="AA31" s="12">
        <v>180</v>
      </c>
      <c r="AB31" s="12">
        <v>4</v>
      </c>
      <c r="AC31" s="12">
        <v>5</v>
      </c>
      <c r="AD31" s="12">
        <v>222.2</v>
      </c>
      <c r="AE31" s="12">
        <v>9</v>
      </c>
      <c r="AF31" s="12">
        <v>3619.4</v>
      </c>
      <c r="AG31" s="12">
        <v>15</v>
      </c>
      <c r="AH31" s="12">
        <v>0</v>
      </c>
      <c r="AI31" s="12">
        <v>0</v>
      </c>
      <c r="AJ31" s="12">
        <v>1.0720000000000001</v>
      </c>
      <c r="AK31" s="12">
        <v>2.64E-2</v>
      </c>
      <c r="AL31" s="12">
        <v>3.7400000000000003E-2</v>
      </c>
      <c r="AM31" s="12">
        <v>8.9999999999999998E-4</v>
      </c>
      <c r="AN31" s="12">
        <v>2.1374</v>
      </c>
      <c r="AO31" s="12">
        <v>0.14649999999999999</v>
      </c>
      <c r="AP31" s="12">
        <v>0.18509999999999999</v>
      </c>
      <c r="AQ31" s="12">
        <v>1.2699999999999999E-2</v>
      </c>
      <c r="AR31" s="12">
        <v>1.9789000000000001</v>
      </c>
      <c r="AS31" s="12">
        <v>5.3199999999999997E-2</v>
      </c>
      <c r="AT31" s="12">
        <v>3.6200000000000003E-2</v>
      </c>
      <c r="AU31" s="12">
        <v>1E-3</v>
      </c>
      <c r="AV31" s="12">
        <v>31.145900000000001</v>
      </c>
      <c r="AW31" s="12">
        <v>1.7618</v>
      </c>
      <c r="AX31" s="12">
        <v>0.41360000000000002</v>
      </c>
      <c r="AY31" s="12">
        <v>2.3400000000000001E-2</v>
      </c>
      <c r="AZ31" s="12"/>
      <c r="BA31" s="54">
        <v>0.38166026390512781</v>
      </c>
      <c r="BB31" s="14">
        <v>11.425414364640883</v>
      </c>
      <c r="BC31" s="14">
        <v>0.83903957314361932</v>
      </c>
      <c r="BD31" s="15"/>
      <c r="BE31" s="28"/>
    </row>
    <row r="32" spans="2:73" ht="13.5" customHeight="1" x14ac:dyDescent="0.2">
      <c r="B32" s="12">
        <v>185</v>
      </c>
      <c r="C32" s="12">
        <v>9.4730000000000008</v>
      </c>
      <c r="D32" s="12">
        <v>185.39471</v>
      </c>
      <c r="E32" s="12">
        <v>1.01</v>
      </c>
      <c r="F32" s="12">
        <v>3</v>
      </c>
      <c r="G32" s="13">
        <v>402</v>
      </c>
      <c r="H32" s="13" t="s">
        <v>200</v>
      </c>
      <c r="I32" s="13">
        <v>222.3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3</v>
      </c>
      <c r="O32" s="13">
        <f t="shared" si="4"/>
        <v>2</v>
      </c>
      <c r="P32" s="12">
        <v>32.5</v>
      </c>
      <c r="Q32" s="12">
        <v>1.24</v>
      </c>
      <c r="R32" s="12">
        <v>3.65</v>
      </c>
      <c r="S32" s="12">
        <v>41.52</v>
      </c>
      <c r="T32" s="12">
        <v>92.06</v>
      </c>
      <c r="U32" s="12">
        <v>1</v>
      </c>
      <c r="V32" s="12">
        <v>0</v>
      </c>
      <c r="W32" s="12">
        <v>2</v>
      </c>
      <c r="X32" s="12">
        <v>0</v>
      </c>
      <c r="Y32" s="12">
        <v>0</v>
      </c>
      <c r="Z32" s="12">
        <v>1</v>
      </c>
      <c r="AA32" s="12">
        <v>180</v>
      </c>
      <c r="AB32" s="12">
        <v>4</v>
      </c>
      <c r="AC32" s="12">
        <v>38</v>
      </c>
      <c r="AD32" s="12">
        <v>222.3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2.4742999999999999</v>
      </c>
      <c r="AK32" s="12">
        <v>0.10580000000000001</v>
      </c>
      <c r="AL32" s="12">
        <v>7.7799999999999994E-2</v>
      </c>
      <c r="AM32" s="12">
        <v>3.3E-3</v>
      </c>
      <c r="AN32" s="12">
        <v>2.6389999999999998</v>
      </c>
      <c r="AO32" s="12">
        <v>8.0500000000000002E-2</v>
      </c>
      <c r="AP32" s="12">
        <v>0.20549999999999999</v>
      </c>
      <c r="AQ32" s="12">
        <v>6.3E-3</v>
      </c>
      <c r="AR32" s="12">
        <v>5.0860000000000003</v>
      </c>
      <c r="AS32" s="12">
        <v>0.23780000000000001</v>
      </c>
      <c r="AT32" s="12">
        <v>8.3799999999999999E-2</v>
      </c>
      <c r="AU32" s="12">
        <v>3.8999999999999998E-3</v>
      </c>
      <c r="AV32" s="12">
        <v>31.505800000000001</v>
      </c>
      <c r="AW32" s="12">
        <v>0.78210000000000002</v>
      </c>
      <c r="AX32" s="12">
        <v>0.38150000000000001</v>
      </c>
      <c r="AY32" s="12">
        <v>9.4999999999999998E-3</v>
      </c>
      <c r="AZ32" s="12"/>
      <c r="BA32" s="54">
        <v>0.29982964224872238</v>
      </c>
      <c r="BB32" s="14">
        <v>4.5525059665871126</v>
      </c>
      <c r="BC32" s="14">
        <v>0.63980227810015045</v>
      </c>
      <c r="BD32" s="15"/>
      <c r="BE32" s="28"/>
    </row>
    <row r="33" spans="2:57" ht="13.5" customHeight="1" x14ac:dyDescent="0.2">
      <c r="B33" s="12">
        <v>185</v>
      </c>
      <c r="C33" s="12">
        <v>9.3759999999999994</v>
      </c>
      <c r="D33" s="12">
        <v>185.39067</v>
      </c>
      <c r="E33" s="12">
        <v>1.01</v>
      </c>
      <c r="F33" s="12">
        <v>3</v>
      </c>
      <c r="G33" s="13">
        <v>307</v>
      </c>
      <c r="H33" s="13" t="s">
        <v>200</v>
      </c>
      <c r="I33" s="13">
        <v>222.4</v>
      </c>
      <c r="J33" s="13">
        <v>9</v>
      </c>
      <c r="K33" s="13" t="str">
        <f t="shared" si="0"/>
        <v>2</v>
      </c>
      <c r="L33" s="13" t="str">
        <f t="shared" si="1"/>
        <v>2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32.5</v>
      </c>
      <c r="Q33" s="12">
        <v>1.24</v>
      </c>
      <c r="R33" s="12">
        <v>3.65</v>
      </c>
      <c r="S33" s="12">
        <v>42.74</v>
      </c>
      <c r="T33" s="12">
        <v>91.23</v>
      </c>
      <c r="U33" s="12">
        <v>1</v>
      </c>
      <c r="V33" s="12">
        <v>0</v>
      </c>
      <c r="W33" s="12">
        <v>2</v>
      </c>
      <c r="X33" s="12">
        <v>0</v>
      </c>
      <c r="Y33" s="12">
        <v>0</v>
      </c>
      <c r="Z33" s="12">
        <v>1</v>
      </c>
      <c r="AA33" s="12">
        <v>180</v>
      </c>
      <c r="AB33" s="12">
        <v>4</v>
      </c>
      <c r="AC33" s="12">
        <v>30</v>
      </c>
      <c r="AD33" s="12">
        <v>222.4</v>
      </c>
      <c r="AE33" s="12">
        <v>9</v>
      </c>
      <c r="AF33" s="12">
        <v>3619.4</v>
      </c>
      <c r="AG33" s="12">
        <v>15</v>
      </c>
      <c r="AH33" s="12">
        <v>0</v>
      </c>
      <c r="AI33" s="12">
        <v>0</v>
      </c>
      <c r="AJ33" s="12">
        <v>2.6240000000000001</v>
      </c>
      <c r="AK33" s="12">
        <v>0.33289999999999997</v>
      </c>
      <c r="AL33" s="12">
        <v>8.43E-2</v>
      </c>
      <c r="AM33" s="12">
        <v>1.0699999999999999E-2</v>
      </c>
      <c r="AN33" s="12">
        <v>2.8428</v>
      </c>
      <c r="AO33" s="12">
        <v>0.10059999999999999</v>
      </c>
      <c r="AP33" s="12">
        <v>0.22589999999999999</v>
      </c>
      <c r="AQ33" s="12">
        <v>8.0000000000000002E-3</v>
      </c>
      <c r="AR33" s="12">
        <v>5.1520999999999999</v>
      </c>
      <c r="AS33" s="12">
        <v>0.4783</v>
      </c>
      <c r="AT33" s="12">
        <v>8.6699999999999999E-2</v>
      </c>
      <c r="AU33" s="12">
        <v>8.0999999999999996E-3</v>
      </c>
      <c r="AV33" s="12">
        <v>34.858699999999999</v>
      </c>
      <c r="AW33" s="12">
        <v>1.0317000000000001</v>
      </c>
      <c r="AX33" s="12">
        <v>0.42959999999999998</v>
      </c>
      <c r="AY33" s="12">
        <v>1.2699999999999999E-2</v>
      </c>
      <c r="AZ33" s="12"/>
      <c r="BA33" s="54">
        <v>0.31075514874141874</v>
      </c>
      <c r="BB33" s="14">
        <v>4.9550173010380618</v>
      </c>
      <c r="BC33" s="14">
        <v>0.66414875072632185</v>
      </c>
      <c r="BD33" s="15"/>
      <c r="BE33" s="28"/>
    </row>
    <row r="34" spans="2:57" ht="13.5" customHeight="1" x14ac:dyDescent="0.2">
      <c r="B34" s="12">
        <v>185</v>
      </c>
      <c r="C34" s="12">
        <v>9.0649999999999995</v>
      </c>
      <c r="D34" s="12">
        <v>185.37771000000001</v>
      </c>
      <c r="E34" s="12">
        <v>1.01</v>
      </c>
      <c r="F34" s="12">
        <v>3</v>
      </c>
      <c r="G34" s="13">
        <v>104</v>
      </c>
      <c r="H34" s="13" t="s">
        <v>201</v>
      </c>
      <c r="I34" s="13">
        <v>221.1</v>
      </c>
      <c r="J34" s="13">
        <v>10</v>
      </c>
      <c r="K34" s="13" t="str">
        <f t="shared" si="0"/>
        <v>2</v>
      </c>
      <c r="L34" s="13" t="str">
        <f t="shared" si="1"/>
        <v>2</v>
      </c>
      <c r="M34" s="13" t="str">
        <f t="shared" si="2"/>
        <v>1</v>
      </c>
      <c r="N34" s="13" t="str">
        <f t="shared" si="3"/>
        <v>1</v>
      </c>
      <c r="O34" s="13">
        <f t="shared" si="4"/>
        <v>1</v>
      </c>
      <c r="P34" s="12">
        <v>32.5</v>
      </c>
      <c r="Q34" s="12">
        <v>1.24</v>
      </c>
      <c r="R34" s="12">
        <v>3.65</v>
      </c>
      <c r="S34" s="12">
        <v>46.65</v>
      </c>
      <c r="T34" s="12">
        <v>88.68</v>
      </c>
      <c r="U34" s="12">
        <v>1</v>
      </c>
      <c r="V34" s="12">
        <v>0</v>
      </c>
      <c r="W34" s="12">
        <v>2</v>
      </c>
      <c r="X34" s="12">
        <v>0</v>
      </c>
      <c r="Y34" s="12">
        <v>0</v>
      </c>
      <c r="Z34" s="12">
        <v>1</v>
      </c>
      <c r="AA34" s="12">
        <v>180</v>
      </c>
      <c r="AB34" s="12">
        <v>4</v>
      </c>
      <c r="AC34" s="12">
        <v>7</v>
      </c>
      <c r="AD34" s="12">
        <v>221.1</v>
      </c>
      <c r="AE34" s="12">
        <v>10</v>
      </c>
      <c r="AF34" s="12">
        <v>3619.4</v>
      </c>
      <c r="AG34" s="12">
        <v>15</v>
      </c>
      <c r="AH34" s="12">
        <v>0</v>
      </c>
      <c r="AI34" s="12">
        <v>0</v>
      </c>
      <c r="AJ34" s="12">
        <v>1.5362</v>
      </c>
      <c r="AK34" s="12">
        <v>0.21229999999999999</v>
      </c>
      <c r="AL34" s="12">
        <v>5.3100000000000001E-2</v>
      </c>
      <c r="AM34" s="12">
        <v>7.3000000000000001E-3</v>
      </c>
      <c r="AN34" s="12">
        <v>2.2176999999999998</v>
      </c>
      <c r="AO34" s="12">
        <v>4.53E-2</v>
      </c>
      <c r="AP34" s="12">
        <v>0.1903</v>
      </c>
      <c r="AQ34" s="12">
        <v>3.8999999999999998E-3</v>
      </c>
      <c r="AR34" s="12">
        <v>2.8795999999999999</v>
      </c>
      <c r="AS34" s="12">
        <v>0.48280000000000001</v>
      </c>
      <c r="AT34" s="12">
        <v>5.2200000000000003E-2</v>
      </c>
      <c r="AU34" s="12">
        <v>8.8000000000000005E-3</v>
      </c>
      <c r="AV34" s="12">
        <v>29.993600000000001</v>
      </c>
      <c r="AW34" s="12">
        <v>5.62E-2</v>
      </c>
      <c r="AX34" s="12">
        <v>0.39510000000000001</v>
      </c>
      <c r="AY34" s="12">
        <v>6.9999999999999999E-4</v>
      </c>
      <c r="AZ34" s="12"/>
      <c r="BA34" s="54">
        <v>0.34984625896822685</v>
      </c>
      <c r="BB34" s="14">
        <v>7.568965517241379</v>
      </c>
      <c r="BC34" s="14">
        <v>0.76659959758551299</v>
      </c>
      <c r="BD34" s="15"/>
      <c r="BE34" s="28"/>
    </row>
    <row r="35" spans="2:57" ht="13.5" customHeight="1" x14ac:dyDescent="0.2">
      <c r="B35" s="12">
        <v>185</v>
      </c>
      <c r="C35" s="12">
        <v>9.0229999999999997</v>
      </c>
      <c r="D35" s="12">
        <v>185.37595999999999</v>
      </c>
      <c r="E35" s="12">
        <v>1.01</v>
      </c>
      <c r="F35" s="12">
        <v>3</v>
      </c>
      <c r="G35" s="13">
        <v>107</v>
      </c>
      <c r="H35" s="13" t="s">
        <v>201</v>
      </c>
      <c r="I35" s="13">
        <v>221.2</v>
      </c>
      <c r="J35" s="13">
        <v>10</v>
      </c>
      <c r="K35" s="13" t="str">
        <f t="shared" si="0"/>
        <v>2</v>
      </c>
      <c r="L35" s="13" t="str">
        <f t="shared" si="1"/>
        <v>2</v>
      </c>
      <c r="M35" s="13" t="str">
        <f t="shared" si="2"/>
        <v>1</v>
      </c>
      <c r="N35" s="13" t="str">
        <f t="shared" si="3"/>
        <v>2</v>
      </c>
      <c r="O35" s="13">
        <f t="shared" si="4"/>
        <v>1</v>
      </c>
      <c r="P35" s="12">
        <v>32.5</v>
      </c>
      <c r="Q35" s="12">
        <v>1.24</v>
      </c>
      <c r="R35" s="12">
        <v>3.65</v>
      </c>
      <c r="S35" s="12">
        <v>47.18</v>
      </c>
      <c r="T35" s="12">
        <v>88.35</v>
      </c>
      <c r="U35" s="12">
        <v>1</v>
      </c>
      <c r="V35" s="12">
        <v>0</v>
      </c>
      <c r="W35" s="12">
        <v>2</v>
      </c>
      <c r="X35" s="12">
        <v>0</v>
      </c>
      <c r="Y35" s="12">
        <v>0</v>
      </c>
      <c r="Z35" s="12">
        <v>1</v>
      </c>
      <c r="AA35" s="12">
        <v>180</v>
      </c>
      <c r="AB35" s="12">
        <v>4</v>
      </c>
      <c r="AC35" s="12">
        <v>4</v>
      </c>
      <c r="AD35" s="12">
        <v>221.2</v>
      </c>
      <c r="AE35" s="12">
        <v>10</v>
      </c>
      <c r="AF35" s="12">
        <v>3619.4</v>
      </c>
      <c r="AG35" s="12">
        <v>15</v>
      </c>
      <c r="AH35" s="12">
        <v>0</v>
      </c>
      <c r="AI35" s="12">
        <v>0</v>
      </c>
      <c r="AJ35" s="12">
        <v>1.0074000000000001</v>
      </c>
      <c r="AK35" s="12">
        <v>3.95E-2</v>
      </c>
      <c r="AL35" s="12">
        <v>3.5200000000000002E-2</v>
      </c>
      <c r="AM35" s="12">
        <v>1.4E-3</v>
      </c>
      <c r="AN35" s="12">
        <v>2.0548000000000002</v>
      </c>
      <c r="AO35" s="12">
        <v>7.4499999999999997E-2</v>
      </c>
      <c r="AP35" s="12">
        <v>0.1784</v>
      </c>
      <c r="AQ35" s="12">
        <v>6.4999999999999997E-3</v>
      </c>
      <c r="AR35" s="12">
        <v>1.9645999999999999</v>
      </c>
      <c r="AS35" s="12">
        <v>0.1024</v>
      </c>
      <c r="AT35" s="12">
        <v>3.5999999999999997E-2</v>
      </c>
      <c r="AU35" s="12">
        <v>1.9E-3</v>
      </c>
      <c r="AV35" s="12">
        <v>30.2224</v>
      </c>
      <c r="AW35" s="12">
        <v>1.508</v>
      </c>
      <c r="AX35" s="12">
        <v>0.40229999999999999</v>
      </c>
      <c r="AY35" s="12">
        <v>2.01E-2</v>
      </c>
      <c r="AZ35" s="12"/>
      <c r="BA35" s="54">
        <v>0.38556914069226794</v>
      </c>
      <c r="BB35" s="14">
        <v>11.175000000000001</v>
      </c>
      <c r="BC35" s="14">
        <v>0.83572895277207404</v>
      </c>
      <c r="BD35" s="15"/>
      <c r="BE35" s="28"/>
    </row>
    <row r="36" spans="2:57" ht="13.5" customHeight="1" x14ac:dyDescent="0.2">
      <c r="B36" s="12">
        <v>185</v>
      </c>
      <c r="C36" s="12">
        <v>9.4429999999999996</v>
      </c>
      <c r="D36" s="12">
        <v>185.39346</v>
      </c>
      <c r="E36" s="12">
        <v>1.01</v>
      </c>
      <c r="F36" s="12">
        <v>3</v>
      </c>
      <c r="G36" s="13">
        <v>301</v>
      </c>
      <c r="H36" s="13" t="s">
        <v>201</v>
      </c>
      <c r="I36" s="13">
        <v>221.3</v>
      </c>
      <c r="J36" s="13">
        <v>10</v>
      </c>
      <c r="K36" s="13" t="str">
        <f t="shared" si="0"/>
        <v>2</v>
      </c>
      <c r="L36" s="13" t="str">
        <f t="shared" si="1"/>
        <v>2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32.5</v>
      </c>
      <c r="Q36" s="12">
        <v>1.24</v>
      </c>
      <c r="R36" s="12">
        <v>3.65</v>
      </c>
      <c r="S36" s="12">
        <v>41.9</v>
      </c>
      <c r="T36" s="12">
        <v>91.8</v>
      </c>
      <c r="U36" s="12">
        <v>1</v>
      </c>
      <c r="V36" s="12">
        <v>0</v>
      </c>
      <c r="W36" s="12">
        <v>2</v>
      </c>
      <c r="X36" s="12">
        <v>0</v>
      </c>
      <c r="Y36" s="12">
        <v>0</v>
      </c>
      <c r="Z36" s="12">
        <v>1</v>
      </c>
      <c r="AA36" s="12">
        <v>180</v>
      </c>
      <c r="AB36" s="12">
        <v>4</v>
      </c>
      <c r="AC36" s="12">
        <v>36</v>
      </c>
      <c r="AD36" s="12">
        <v>221.3</v>
      </c>
      <c r="AE36" s="12">
        <v>10</v>
      </c>
      <c r="AF36" s="12">
        <v>3619.4</v>
      </c>
      <c r="AG36" s="12">
        <v>15</v>
      </c>
      <c r="AH36" s="12">
        <v>0</v>
      </c>
      <c r="AI36" s="12">
        <v>0</v>
      </c>
      <c r="AJ36" s="12">
        <v>2.5464000000000002</v>
      </c>
      <c r="AK36" s="12">
        <v>0.1007</v>
      </c>
      <c r="AL36" s="12">
        <v>8.0600000000000005E-2</v>
      </c>
      <c r="AM36" s="12">
        <v>3.2000000000000002E-3</v>
      </c>
      <c r="AN36" s="12">
        <v>2.6360000000000001</v>
      </c>
      <c r="AO36" s="12">
        <v>3.9100000000000003E-2</v>
      </c>
      <c r="AP36" s="12">
        <v>0.20649999999999999</v>
      </c>
      <c r="AQ36" s="12">
        <v>3.0999999999999999E-3</v>
      </c>
      <c r="AR36" s="12">
        <v>5.0640999999999998</v>
      </c>
      <c r="AS36" s="12">
        <v>0.16489999999999999</v>
      </c>
      <c r="AT36" s="12">
        <v>8.4000000000000005E-2</v>
      </c>
      <c r="AU36" s="12">
        <v>2.7000000000000001E-3</v>
      </c>
      <c r="AV36" s="12">
        <v>33.042900000000003</v>
      </c>
      <c r="AW36" s="12">
        <v>0.86319999999999997</v>
      </c>
      <c r="AX36" s="12">
        <v>0.40229999999999999</v>
      </c>
      <c r="AY36" s="12">
        <v>1.0500000000000001E-2</v>
      </c>
      <c r="AZ36" s="12"/>
      <c r="BA36" s="54">
        <v>0.32161629434954009</v>
      </c>
      <c r="BB36" s="14">
        <v>4.7892857142857137</v>
      </c>
      <c r="BC36" s="14">
        <v>0.65453423812461431</v>
      </c>
      <c r="BD36" s="15"/>
      <c r="BE36" s="28"/>
    </row>
    <row r="37" spans="2:57" ht="13.5" customHeight="1" x14ac:dyDescent="0.2">
      <c r="B37" s="12">
        <v>185</v>
      </c>
      <c r="C37" s="12">
        <v>9.5239999999999991</v>
      </c>
      <c r="D37" s="12">
        <v>185.39682999999999</v>
      </c>
      <c r="E37" s="12">
        <v>1.01</v>
      </c>
      <c r="F37" s="12">
        <v>3</v>
      </c>
      <c r="G37" s="13">
        <v>408</v>
      </c>
      <c r="H37" s="13" t="s">
        <v>201</v>
      </c>
      <c r="I37" s="13">
        <v>221.4</v>
      </c>
      <c r="J37" s="13">
        <v>10</v>
      </c>
      <c r="K37" s="13" t="str">
        <f t="shared" si="0"/>
        <v>2</v>
      </c>
      <c r="L37" s="13" t="str">
        <f t="shared" si="1"/>
        <v>2</v>
      </c>
      <c r="M37" s="13" t="str">
        <f t="shared" si="2"/>
        <v>1</v>
      </c>
      <c r="N37" s="13" t="str">
        <f t="shared" si="3"/>
        <v>4</v>
      </c>
      <c r="O37" s="13">
        <f t="shared" si="4"/>
        <v>2</v>
      </c>
      <c r="P37" s="12">
        <v>32.5</v>
      </c>
      <c r="Q37" s="12">
        <v>1.24</v>
      </c>
      <c r="R37" s="12">
        <v>3.65</v>
      </c>
      <c r="S37" s="12">
        <v>40.880000000000003</v>
      </c>
      <c r="T37" s="12">
        <v>92.51</v>
      </c>
      <c r="U37" s="12">
        <v>1</v>
      </c>
      <c r="V37" s="12">
        <v>0</v>
      </c>
      <c r="W37" s="12">
        <v>2</v>
      </c>
      <c r="X37" s="12">
        <v>0</v>
      </c>
      <c r="Y37" s="12">
        <v>0</v>
      </c>
      <c r="Z37" s="12">
        <v>1</v>
      </c>
      <c r="AA37" s="12">
        <v>180</v>
      </c>
      <c r="AB37" s="12">
        <v>4</v>
      </c>
      <c r="AC37" s="12">
        <v>44</v>
      </c>
      <c r="AD37" s="12">
        <v>221.4</v>
      </c>
      <c r="AE37" s="12">
        <v>10</v>
      </c>
      <c r="AF37" s="12">
        <v>3619.4</v>
      </c>
      <c r="AG37" s="12">
        <v>15</v>
      </c>
      <c r="AH37" s="12">
        <v>0</v>
      </c>
      <c r="AI37" s="12">
        <v>0</v>
      </c>
      <c r="AJ37" s="12">
        <v>2.9022000000000001</v>
      </c>
      <c r="AK37" s="12">
        <v>0.04</v>
      </c>
      <c r="AL37" s="12">
        <v>9.0300000000000005E-2</v>
      </c>
      <c r="AM37" s="12">
        <v>1.1999999999999999E-3</v>
      </c>
      <c r="AN37" s="12">
        <v>2.7850000000000001</v>
      </c>
      <c r="AO37" s="12">
        <v>1.41E-2</v>
      </c>
      <c r="AP37" s="12">
        <v>0.21460000000000001</v>
      </c>
      <c r="AQ37" s="12">
        <v>1.1000000000000001E-3</v>
      </c>
      <c r="AR37" s="12">
        <v>5.9911000000000003</v>
      </c>
      <c r="AS37" s="12">
        <v>0.1202</v>
      </c>
      <c r="AT37" s="12">
        <v>9.7699999999999995E-2</v>
      </c>
      <c r="AU37" s="12">
        <v>2E-3</v>
      </c>
      <c r="AV37" s="12">
        <v>32.897300000000001</v>
      </c>
      <c r="AW37" s="12">
        <v>0.57199999999999995</v>
      </c>
      <c r="AX37" s="12">
        <v>0.3947</v>
      </c>
      <c r="AY37" s="12">
        <v>6.8999999999999999E-3</v>
      </c>
      <c r="AZ37" s="12"/>
      <c r="BA37" s="54">
        <v>0.29558509765304447</v>
      </c>
      <c r="BB37" s="14">
        <v>4.0399181166837259</v>
      </c>
      <c r="BC37" s="14">
        <v>0.60316815597075546</v>
      </c>
      <c r="BD37" s="15"/>
      <c r="BE37" s="28"/>
    </row>
    <row r="38" spans="2:57" ht="13.5" customHeight="1" x14ac:dyDescent="0.2">
      <c r="B38" s="12">
        <v>185</v>
      </c>
      <c r="C38" s="12">
        <v>9.15</v>
      </c>
      <c r="D38" s="12">
        <v>185.38124999999999</v>
      </c>
      <c r="E38" s="12">
        <v>1.01</v>
      </c>
      <c r="F38" s="12">
        <v>3</v>
      </c>
      <c r="G38" s="13">
        <v>204</v>
      </c>
      <c r="H38" s="13" t="s">
        <v>202</v>
      </c>
      <c r="I38" s="13">
        <v>232.1</v>
      </c>
      <c r="J38" s="13">
        <v>11</v>
      </c>
      <c r="K38" s="13" t="str">
        <f t="shared" si="0"/>
        <v>2</v>
      </c>
      <c r="L38" s="13" t="str">
        <f t="shared" si="1"/>
        <v>3</v>
      </c>
      <c r="M38" s="13" t="str">
        <f t="shared" si="2"/>
        <v>2</v>
      </c>
      <c r="N38" s="13" t="str">
        <f t="shared" si="3"/>
        <v>1</v>
      </c>
      <c r="O38" s="13">
        <f t="shared" si="4"/>
        <v>1</v>
      </c>
      <c r="P38" s="12">
        <v>32.5</v>
      </c>
      <c r="Q38" s="12">
        <v>1.24</v>
      </c>
      <c r="R38" s="12">
        <v>3.65</v>
      </c>
      <c r="S38" s="12">
        <v>45.58</v>
      </c>
      <c r="T38" s="12">
        <v>89.36</v>
      </c>
      <c r="U38" s="12">
        <v>1</v>
      </c>
      <c r="V38" s="12">
        <v>0</v>
      </c>
      <c r="W38" s="12">
        <v>2</v>
      </c>
      <c r="X38" s="12">
        <v>0</v>
      </c>
      <c r="Y38" s="12">
        <v>0</v>
      </c>
      <c r="Z38" s="12">
        <v>1</v>
      </c>
      <c r="AA38" s="12">
        <v>180</v>
      </c>
      <c r="AB38" s="12">
        <v>4</v>
      </c>
      <c r="AC38" s="12">
        <v>14</v>
      </c>
      <c r="AD38" s="12">
        <v>232.1</v>
      </c>
      <c r="AE38" s="12">
        <v>11</v>
      </c>
      <c r="AF38" s="12">
        <v>3619.4</v>
      </c>
      <c r="AG38" s="12">
        <v>15</v>
      </c>
      <c r="AH38" s="12">
        <v>0</v>
      </c>
      <c r="AI38" s="12">
        <v>0</v>
      </c>
      <c r="AJ38" s="12">
        <v>1.0333000000000001</v>
      </c>
      <c r="AK38" s="12">
        <v>1.23E-2</v>
      </c>
      <c r="AL38" s="12">
        <v>3.5000000000000003E-2</v>
      </c>
      <c r="AM38" s="12">
        <v>4.0000000000000002E-4</v>
      </c>
      <c r="AN38" s="12">
        <v>2.6227</v>
      </c>
      <c r="AO38" s="12">
        <v>5.2499999999999998E-2</v>
      </c>
      <c r="AP38" s="12">
        <v>0.2198</v>
      </c>
      <c r="AQ38" s="12">
        <v>4.4000000000000003E-3</v>
      </c>
      <c r="AR38" s="12">
        <v>2.0629</v>
      </c>
      <c r="AS38" s="12">
        <v>2.3699999999999999E-2</v>
      </c>
      <c r="AT38" s="12">
        <v>3.6600000000000001E-2</v>
      </c>
      <c r="AU38" s="12">
        <v>4.0000000000000002E-4</v>
      </c>
      <c r="AV38" s="12">
        <v>40.905299999999997</v>
      </c>
      <c r="AW38" s="12">
        <v>0.9214</v>
      </c>
      <c r="AX38" s="12">
        <v>0.52790000000000004</v>
      </c>
      <c r="AY38" s="12">
        <v>1.1900000000000001E-2</v>
      </c>
      <c r="AZ38" s="12"/>
      <c r="BA38" s="54">
        <v>0.41206366189648258</v>
      </c>
      <c r="BB38" s="14">
        <v>14.423497267759563</v>
      </c>
      <c r="BC38" s="14">
        <v>0.87032772364924715</v>
      </c>
      <c r="BD38" s="15"/>
      <c r="BE38" s="28"/>
    </row>
    <row r="39" spans="2:57" ht="13.5" customHeight="1" x14ac:dyDescent="0.2">
      <c r="B39" s="12">
        <v>185</v>
      </c>
      <c r="C39" s="12">
        <v>9.3979999999999997</v>
      </c>
      <c r="D39" s="12">
        <v>185.39158</v>
      </c>
      <c r="E39" s="12">
        <v>1.01</v>
      </c>
      <c r="F39" s="12">
        <v>3</v>
      </c>
      <c r="G39" s="13">
        <v>305</v>
      </c>
      <c r="H39" s="13" t="s">
        <v>202</v>
      </c>
      <c r="I39" s="13">
        <v>232.4</v>
      </c>
      <c r="J39" s="13">
        <v>11</v>
      </c>
      <c r="K39" s="13" t="str">
        <f t="shared" si="0"/>
        <v>2</v>
      </c>
      <c r="L39" s="13" t="str">
        <f t="shared" si="1"/>
        <v>3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32.5</v>
      </c>
      <c r="Q39" s="12">
        <v>1.24</v>
      </c>
      <c r="R39" s="12">
        <v>3.65</v>
      </c>
      <c r="S39" s="12">
        <v>42.47</v>
      </c>
      <c r="T39" s="12">
        <v>91.42</v>
      </c>
      <c r="U39" s="12">
        <v>1</v>
      </c>
      <c r="V39" s="12">
        <v>0</v>
      </c>
      <c r="W39" s="12">
        <v>2</v>
      </c>
      <c r="X39" s="12">
        <v>0</v>
      </c>
      <c r="Y39" s="12">
        <v>0</v>
      </c>
      <c r="Z39" s="12">
        <v>1</v>
      </c>
      <c r="AA39" s="12">
        <v>180</v>
      </c>
      <c r="AB39" s="12">
        <v>4</v>
      </c>
      <c r="AC39" s="12">
        <v>32</v>
      </c>
      <c r="AD39" s="12">
        <v>232.4</v>
      </c>
      <c r="AE39" s="12">
        <v>11</v>
      </c>
      <c r="AF39" s="12">
        <v>3619.4</v>
      </c>
      <c r="AG39" s="12">
        <v>15</v>
      </c>
      <c r="AH39" s="12">
        <v>0</v>
      </c>
      <c r="AI39" s="12">
        <v>0</v>
      </c>
      <c r="AJ39" s="12">
        <v>1.0168999999999999</v>
      </c>
      <c r="AK39" s="12">
        <v>2.6100000000000002E-2</v>
      </c>
      <c r="AL39" s="12">
        <v>3.2500000000000001E-2</v>
      </c>
      <c r="AM39" s="12">
        <v>8.0000000000000004E-4</v>
      </c>
      <c r="AN39" s="12">
        <v>2.6265999999999998</v>
      </c>
      <c r="AO39" s="12">
        <v>3.0700000000000002E-2</v>
      </c>
      <c r="AP39" s="12">
        <v>0.20780000000000001</v>
      </c>
      <c r="AQ39" s="12">
        <v>2.3999999999999998E-3</v>
      </c>
      <c r="AR39" s="12">
        <v>1.982</v>
      </c>
      <c r="AS39" s="12">
        <v>0.16270000000000001</v>
      </c>
      <c r="AT39" s="12">
        <v>3.32E-2</v>
      </c>
      <c r="AU39" s="12">
        <v>2.7000000000000001E-3</v>
      </c>
      <c r="AV39" s="12">
        <v>38.296999999999997</v>
      </c>
      <c r="AW39" s="12">
        <v>0.44719999999999999</v>
      </c>
      <c r="AX39" s="12">
        <v>0.47010000000000002</v>
      </c>
      <c r="AY39" s="12">
        <v>5.4999999999999997E-3</v>
      </c>
      <c r="AZ39" s="12"/>
      <c r="BA39" s="54">
        <v>0.38693022569700541</v>
      </c>
      <c r="BB39" s="14">
        <v>14.159638554216867</v>
      </c>
      <c r="BC39" s="14">
        <v>0.86807073316113659</v>
      </c>
      <c r="BD39" s="15"/>
      <c r="BE39" s="28"/>
    </row>
    <row r="40" spans="2:57" ht="13.5" customHeight="1" x14ac:dyDescent="0.2">
      <c r="B40" s="12">
        <v>185</v>
      </c>
      <c r="C40" s="12">
        <v>9.1180000000000003</v>
      </c>
      <c r="D40" s="12">
        <v>185.37992</v>
      </c>
      <c r="E40" s="12">
        <v>1.01</v>
      </c>
      <c r="F40" s="12">
        <v>3</v>
      </c>
      <c r="G40" s="13">
        <v>201</v>
      </c>
      <c r="H40" s="13" t="s">
        <v>203</v>
      </c>
      <c r="I40" s="13">
        <v>231.1</v>
      </c>
      <c r="J40" s="13">
        <v>12</v>
      </c>
      <c r="K40" s="13" t="str">
        <f t="shared" si="0"/>
        <v>2</v>
      </c>
      <c r="L40" s="13" t="str">
        <f t="shared" si="1"/>
        <v>3</v>
      </c>
      <c r="M40" s="13" t="str">
        <f t="shared" si="2"/>
        <v>1</v>
      </c>
      <c r="N40" s="13" t="str">
        <f t="shared" si="3"/>
        <v>1</v>
      </c>
      <c r="O40" s="13">
        <f t="shared" si="4"/>
        <v>1</v>
      </c>
      <c r="P40" s="12">
        <v>32.5</v>
      </c>
      <c r="Q40" s="12">
        <v>1.24</v>
      </c>
      <c r="R40" s="12">
        <v>3.65</v>
      </c>
      <c r="S40" s="12">
        <v>45.99</v>
      </c>
      <c r="T40" s="12">
        <v>89.11</v>
      </c>
      <c r="U40" s="12">
        <v>1</v>
      </c>
      <c r="V40" s="12">
        <v>0</v>
      </c>
      <c r="W40" s="12">
        <v>2</v>
      </c>
      <c r="X40" s="12">
        <v>0</v>
      </c>
      <c r="Y40" s="12">
        <v>0</v>
      </c>
      <c r="Z40" s="12">
        <v>1</v>
      </c>
      <c r="AA40" s="12">
        <v>180</v>
      </c>
      <c r="AB40" s="12">
        <v>4</v>
      </c>
      <c r="AC40" s="12">
        <v>11</v>
      </c>
      <c r="AD40" s="12">
        <v>231.1</v>
      </c>
      <c r="AE40" s="12">
        <v>12</v>
      </c>
      <c r="AF40" s="12">
        <v>3619.4</v>
      </c>
      <c r="AG40" s="12">
        <v>15</v>
      </c>
      <c r="AH40" s="12">
        <v>0</v>
      </c>
      <c r="AI40" s="12">
        <v>0</v>
      </c>
      <c r="AJ40" s="12">
        <v>1.0729</v>
      </c>
      <c r="AK40" s="12">
        <v>3.3300000000000003E-2</v>
      </c>
      <c r="AL40" s="12">
        <v>3.6600000000000001E-2</v>
      </c>
      <c r="AM40" s="12">
        <v>1.1000000000000001E-3</v>
      </c>
      <c r="AN40" s="12">
        <v>2.6392000000000002</v>
      </c>
      <c r="AO40" s="12">
        <v>0.12939999999999999</v>
      </c>
      <c r="AP40" s="12">
        <v>0.22309999999999999</v>
      </c>
      <c r="AQ40" s="12">
        <v>1.09E-2</v>
      </c>
      <c r="AR40" s="12">
        <v>2.1013000000000002</v>
      </c>
      <c r="AS40" s="12">
        <v>0.12379999999999999</v>
      </c>
      <c r="AT40" s="12">
        <v>3.7600000000000001E-2</v>
      </c>
      <c r="AU40" s="12">
        <v>2.2000000000000001E-3</v>
      </c>
      <c r="AV40" s="12">
        <v>38.513300000000001</v>
      </c>
      <c r="AW40" s="12">
        <v>2.4855999999999998</v>
      </c>
      <c r="AX40" s="12">
        <v>0.50080000000000002</v>
      </c>
      <c r="AY40" s="12">
        <v>3.2300000000000002E-2</v>
      </c>
      <c r="AZ40" s="12"/>
      <c r="BA40" s="54">
        <v>0.38361652161900822</v>
      </c>
      <c r="BB40" s="14">
        <v>13.319148936170214</v>
      </c>
      <c r="BC40" s="14">
        <v>0.86032689450222888</v>
      </c>
      <c r="BD40" s="15"/>
      <c r="BE40" s="28"/>
    </row>
    <row r="41" spans="2:57" ht="13.5" customHeight="1" x14ac:dyDescent="0.2">
      <c r="B41" s="12">
        <v>185</v>
      </c>
      <c r="C41" s="12">
        <v>9.0549999999999997</v>
      </c>
      <c r="D41" s="12">
        <v>185.37728999999999</v>
      </c>
      <c r="E41" s="12">
        <v>1.01</v>
      </c>
      <c r="F41" s="12">
        <v>3</v>
      </c>
      <c r="G41" s="13">
        <v>105</v>
      </c>
      <c r="H41" s="13" t="s">
        <v>203</v>
      </c>
      <c r="I41" s="13">
        <v>231.2</v>
      </c>
      <c r="J41" s="13">
        <v>12</v>
      </c>
      <c r="K41" s="13" t="str">
        <f t="shared" si="0"/>
        <v>2</v>
      </c>
      <c r="L41" s="13" t="str">
        <f t="shared" si="1"/>
        <v>3</v>
      </c>
      <c r="M41" s="13" t="str">
        <f t="shared" si="2"/>
        <v>1</v>
      </c>
      <c r="N41" s="13" t="str">
        <f t="shared" si="3"/>
        <v>2</v>
      </c>
      <c r="O41" s="13">
        <f t="shared" si="4"/>
        <v>1</v>
      </c>
      <c r="P41" s="12">
        <v>32.5</v>
      </c>
      <c r="Q41" s="12">
        <v>1.24</v>
      </c>
      <c r="R41" s="12">
        <v>3.65</v>
      </c>
      <c r="S41" s="12">
        <v>46.78</v>
      </c>
      <c r="T41" s="12">
        <v>88.61</v>
      </c>
      <c r="U41" s="12">
        <v>1</v>
      </c>
      <c r="V41" s="12">
        <v>0</v>
      </c>
      <c r="W41" s="12">
        <v>2</v>
      </c>
      <c r="X41" s="12">
        <v>0</v>
      </c>
      <c r="Y41" s="12">
        <v>0</v>
      </c>
      <c r="Z41" s="12">
        <v>1</v>
      </c>
      <c r="AA41" s="12">
        <v>180</v>
      </c>
      <c r="AB41" s="12">
        <v>4</v>
      </c>
      <c r="AC41" s="12">
        <v>6</v>
      </c>
      <c r="AD41" s="12">
        <v>231.2</v>
      </c>
      <c r="AE41" s="12">
        <v>12</v>
      </c>
      <c r="AF41" s="12">
        <v>3619.4</v>
      </c>
      <c r="AG41" s="12">
        <v>15</v>
      </c>
      <c r="AH41" s="12">
        <v>0</v>
      </c>
      <c r="AI41" s="12">
        <v>0</v>
      </c>
      <c r="AJ41" s="12">
        <v>0.95989999999999998</v>
      </c>
      <c r="AK41" s="12">
        <v>3.6900000000000002E-2</v>
      </c>
      <c r="AL41" s="12">
        <v>3.3300000000000003E-2</v>
      </c>
      <c r="AM41" s="12">
        <v>1.2999999999999999E-3</v>
      </c>
      <c r="AN41" s="12">
        <v>2.4565000000000001</v>
      </c>
      <c r="AO41" s="12">
        <v>3.56E-2</v>
      </c>
      <c r="AP41" s="12">
        <v>0.2114</v>
      </c>
      <c r="AQ41" s="12">
        <v>3.0999999999999999E-3</v>
      </c>
      <c r="AR41" s="12">
        <v>1.8576999999999999</v>
      </c>
      <c r="AS41" s="12">
        <v>3.2199999999999999E-2</v>
      </c>
      <c r="AT41" s="12">
        <v>3.3799999999999997E-2</v>
      </c>
      <c r="AU41" s="12">
        <v>5.9999999999999995E-4</v>
      </c>
      <c r="AV41" s="12">
        <v>35.362099999999998</v>
      </c>
      <c r="AW41" s="12">
        <v>0.25790000000000002</v>
      </c>
      <c r="AX41" s="12">
        <v>0.46700000000000003</v>
      </c>
      <c r="AY41" s="12">
        <v>3.3999999999999998E-3</v>
      </c>
      <c r="AZ41" s="12"/>
      <c r="BA41" s="54">
        <v>0.37676886792452835</v>
      </c>
      <c r="BB41" s="14">
        <v>13.816568047337281</v>
      </c>
      <c r="BC41" s="14">
        <v>0.86501597444089462</v>
      </c>
      <c r="BD41" s="15"/>
      <c r="BE41" s="28"/>
    </row>
    <row r="42" spans="2:57" ht="13.5" customHeight="1" x14ac:dyDescent="0.2">
      <c r="B42" s="12">
        <v>185</v>
      </c>
      <c r="C42" s="12">
        <v>9.2949999999999999</v>
      </c>
      <c r="D42" s="12">
        <v>185.38729000000001</v>
      </c>
      <c r="E42" s="12">
        <v>1.01</v>
      </c>
      <c r="F42" s="12">
        <v>3</v>
      </c>
      <c r="G42" s="13">
        <v>904</v>
      </c>
      <c r="H42" s="13" t="s">
        <v>183</v>
      </c>
      <c r="I42" s="13">
        <v>322.10000000000002</v>
      </c>
      <c r="J42" s="13">
        <v>21</v>
      </c>
      <c r="K42" s="13" t="str">
        <f t="shared" si="0"/>
        <v>3</v>
      </c>
      <c r="L42" s="13" t="str">
        <f t="shared" si="1"/>
        <v>2</v>
      </c>
      <c r="M42" s="13" t="str">
        <f t="shared" si="2"/>
        <v>2</v>
      </c>
      <c r="N42" s="13" t="str">
        <f t="shared" si="3"/>
        <v>1</v>
      </c>
      <c r="O42" s="13">
        <f t="shared" si="4"/>
        <v>0</v>
      </c>
      <c r="P42" s="12">
        <v>32.5</v>
      </c>
      <c r="Q42" s="12">
        <v>1.24</v>
      </c>
      <c r="R42" s="12">
        <v>3.65</v>
      </c>
      <c r="S42" s="12">
        <v>43.76</v>
      </c>
      <c r="T42" s="12">
        <v>90.55</v>
      </c>
      <c r="U42" s="12">
        <v>1</v>
      </c>
      <c r="V42" s="12">
        <v>0</v>
      </c>
      <c r="W42" s="12">
        <v>2</v>
      </c>
      <c r="X42" s="12">
        <v>0</v>
      </c>
      <c r="Y42" s="12">
        <v>0</v>
      </c>
      <c r="Z42" s="12">
        <v>1</v>
      </c>
      <c r="AA42" s="12">
        <v>180</v>
      </c>
      <c r="AB42" s="12">
        <v>4</v>
      </c>
      <c r="AC42" s="12">
        <v>24</v>
      </c>
      <c r="AD42" s="12">
        <v>322.10000000000002</v>
      </c>
      <c r="AE42" s="12">
        <v>21</v>
      </c>
      <c r="AF42" s="12">
        <v>3619.4</v>
      </c>
      <c r="AG42" s="12">
        <v>15</v>
      </c>
      <c r="AH42" s="12">
        <v>0</v>
      </c>
      <c r="AI42" s="12">
        <v>0</v>
      </c>
      <c r="AJ42" s="12">
        <v>3.8092000000000001</v>
      </c>
      <c r="AK42" s="12">
        <v>0.31669999999999998</v>
      </c>
      <c r="AL42" s="12">
        <v>0.1246</v>
      </c>
      <c r="AM42" s="12">
        <v>1.04E-2</v>
      </c>
      <c r="AN42" s="12">
        <v>2.6002999999999998</v>
      </c>
      <c r="AO42" s="12">
        <v>3.5799999999999998E-2</v>
      </c>
      <c r="AP42" s="12">
        <v>0.21029999999999999</v>
      </c>
      <c r="AQ42" s="12">
        <v>2.8999999999999998E-3</v>
      </c>
      <c r="AR42" s="12">
        <v>7.4943999999999997</v>
      </c>
      <c r="AS42" s="12">
        <v>0.69820000000000004</v>
      </c>
      <c r="AT42" s="12">
        <v>0.1285</v>
      </c>
      <c r="AU42" s="12">
        <v>1.2E-2</v>
      </c>
      <c r="AV42" s="12">
        <v>28.5854</v>
      </c>
      <c r="AW42" s="12">
        <v>1.3187</v>
      </c>
      <c r="AX42" s="12">
        <v>0.35770000000000002</v>
      </c>
      <c r="AY42" s="12">
        <v>1.6500000000000001E-2</v>
      </c>
      <c r="AZ42" s="12"/>
      <c r="BA42" s="54">
        <v>0.25950704225352117</v>
      </c>
      <c r="BB42" s="14">
        <v>2.783657587548638</v>
      </c>
      <c r="BC42" s="14">
        <v>0.47141094199917732</v>
      </c>
      <c r="BD42" s="37"/>
      <c r="BE42" s="28"/>
    </row>
    <row r="43" spans="2:57" ht="13.5" customHeight="1" x14ac:dyDescent="0.2">
      <c r="B43" s="12">
        <v>185</v>
      </c>
      <c r="C43" s="12">
        <v>9.3409999999999993</v>
      </c>
      <c r="D43" s="12">
        <v>185.38920999999999</v>
      </c>
      <c r="E43" s="12">
        <v>1.01</v>
      </c>
      <c r="F43" s="12">
        <v>3</v>
      </c>
      <c r="G43" s="13">
        <v>908</v>
      </c>
      <c r="H43" s="13" t="s">
        <v>183</v>
      </c>
      <c r="I43" s="13">
        <v>322.2</v>
      </c>
      <c r="J43" s="13">
        <v>21</v>
      </c>
      <c r="K43" s="13" t="str">
        <f t="shared" si="0"/>
        <v>3</v>
      </c>
      <c r="L43" s="13" t="str">
        <f t="shared" si="1"/>
        <v>2</v>
      </c>
      <c r="M43" s="13" t="str">
        <f t="shared" si="2"/>
        <v>2</v>
      </c>
      <c r="N43" s="13" t="str">
        <f t="shared" si="3"/>
        <v>2</v>
      </c>
      <c r="O43" s="13">
        <f t="shared" si="4"/>
        <v>0</v>
      </c>
      <c r="P43" s="12">
        <v>32.5</v>
      </c>
      <c r="Q43" s="12">
        <v>1.24</v>
      </c>
      <c r="R43" s="12">
        <v>3.65</v>
      </c>
      <c r="S43" s="12">
        <v>43.18</v>
      </c>
      <c r="T43" s="12">
        <v>90.93</v>
      </c>
      <c r="U43" s="12">
        <v>1</v>
      </c>
      <c r="V43" s="12">
        <v>0</v>
      </c>
      <c r="W43" s="12">
        <v>2</v>
      </c>
      <c r="X43" s="12">
        <v>0</v>
      </c>
      <c r="Y43" s="12">
        <v>0</v>
      </c>
      <c r="Z43" s="12">
        <v>1</v>
      </c>
      <c r="AA43" s="12">
        <v>180</v>
      </c>
      <c r="AB43" s="12">
        <v>4</v>
      </c>
      <c r="AC43" s="12">
        <v>28</v>
      </c>
      <c r="AD43" s="12">
        <v>322.2</v>
      </c>
      <c r="AE43" s="12">
        <v>21</v>
      </c>
      <c r="AF43" s="12">
        <v>3619.4</v>
      </c>
      <c r="AG43" s="12">
        <v>15</v>
      </c>
      <c r="AH43" s="12">
        <v>0</v>
      </c>
      <c r="AI43" s="12">
        <v>0</v>
      </c>
      <c r="AJ43" s="12">
        <v>3.7437</v>
      </c>
      <c r="AK43" s="12">
        <v>0.59809999999999997</v>
      </c>
      <c r="AL43" s="12">
        <v>0.1212</v>
      </c>
      <c r="AM43" s="12">
        <v>1.9400000000000001E-2</v>
      </c>
      <c r="AN43" s="12">
        <v>2.6711999999999998</v>
      </c>
      <c r="AO43" s="12">
        <v>0.41460000000000002</v>
      </c>
      <c r="AP43" s="12">
        <v>0.21390000000000001</v>
      </c>
      <c r="AQ43" s="12">
        <v>3.32E-2</v>
      </c>
      <c r="AR43" s="12">
        <v>7.2106000000000003</v>
      </c>
      <c r="AS43" s="12">
        <v>0.95079999999999998</v>
      </c>
      <c r="AT43" s="12">
        <v>0.12230000000000001</v>
      </c>
      <c r="AU43" s="12">
        <v>1.61E-2</v>
      </c>
      <c r="AV43" s="12">
        <v>29.542200000000001</v>
      </c>
      <c r="AW43" s="12">
        <v>3.952</v>
      </c>
      <c r="AX43" s="12">
        <v>0.36649999999999999</v>
      </c>
      <c r="AY43" s="12">
        <v>4.9000000000000002E-2</v>
      </c>
      <c r="AZ43" s="12"/>
      <c r="BA43" s="54">
        <v>0.26292212267401788</v>
      </c>
      <c r="BB43" s="14">
        <v>2.996729354047424</v>
      </c>
      <c r="BC43" s="14">
        <v>0.4995908346972176</v>
      </c>
      <c r="BD43" s="37"/>
      <c r="BE43" s="28"/>
    </row>
    <row r="44" spans="2:57" ht="13.5" customHeight="1" x14ac:dyDescent="0.2">
      <c r="B44" s="12">
        <v>185</v>
      </c>
      <c r="C44" s="12">
        <v>9.2769999999999992</v>
      </c>
      <c r="D44" s="12">
        <v>185.38654</v>
      </c>
      <c r="E44" s="12">
        <v>1.01</v>
      </c>
      <c r="F44" s="12">
        <v>3</v>
      </c>
      <c r="G44" s="13">
        <v>902</v>
      </c>
      <c r="H44" s="13" t="s">
        <v>178</v>
      </c>
      <c r="I44" s="13">
        <v>422.1</v>
      </c>
      <c r="J44" s="13">
        <v>22</v>
      </c>
      <c r="K44" s="13" t="str">
        <f t="shared" si="0"/>
        <v>4</v>
      </c>
      <c r="L44" s="13" t="str">
        <f t="shared" si="1"/>
        <v>2</v>
      </c>
      <c r="M44" s="13" t="str">
        <f t="shared" si="2"/>
        <v>2</v>
      </c>
      <c r="N44" s="13" t="str">
        <f t="shared" si="3"/>
        <v>1</v>
      </c>
      <c r="O44" s="13">
        <f t="shared" si="4"/>
        <v>0</v>
      </c>
      <c r="P44" s="12">
        <v>32.5</v>
      </c>
      <c r="Q44" s="12">
        <v>1.24</v>
      </c>
      <c r="R44" s="12">
        <v>3.65</v>
      </c>
      <c r="S44" s="12">
        <v>43.99</v>
      </c>
      <c r="T44" s="12">
        <v>90.4</v>
      </c>
      <c r="U44" s="12">
        <v>1</v>
      </c>
      <c r="V44" s="12">
        <v>0</v>
      </c>
      <c r="W44" s="12">
        <v>2</v>
      </c>
      <c r="X44" s="12">
        <v>0</v>
      </c>
      <c r="Y44" s="12">
        <v>0</v>
      </c>
      <c r="Z44" s="12">
        <v>1</v>
      </c>
      <c r="AA44" s="12">
        <v>180</v>
      </c>
      <c r="AB44" s="12">
        <v>4</v>
      </c>
      <c r="AC44" s="12">
        <v>22</v>
      </c>
      <c r="AD44" s="12">
        <v>422.1</v>
      </c>
      <c r="AE44" s="12">
        <v>22</v>
      </c>
      <c r="AF44" s="12">
        <v>3619.4</v>
      </c>
      <c r="AG44" s="12">
        <v>15</v>
      </c>
      <c r="AH44" s="12">
        <v>0</v>
      </c>
      <c r="AI44" s="12">
        <v>0</v>
      </c>
      <c r="AJ44" s="12">
        <v>1.8209</v>
      </c>
      <c r="AK44" s="12">
        <v>4.0399999999999998E-2</v>
      </c>
      <c r="AL44" s="12">
        <v>5.9799999999999999E-2</v>
      </c>
      <c r="AM44" s="12">
        <v>1.2999999999999999E-3</v>
      </c>
      <c r="AN44" s="12">
        <v>2.2673000000000001</v>
      </c>
      <c r="AO44" s="12">
        <v>1.8E-3</v>
      </c>
      <c r="AP44" s="12">
        <v>0.18410000000000001</v>
      </c>
      <c r="AQ44" s="12">
        <v>1E-4</v>
      </c>
      <c r="AR44" s="12">
        <v>3.6332</v>
      </c>
      <c r="AS44" s="12">
        <v>0.1958</v>
      </c>
      <c r="AT44" s="12">
        <v>6.25E-2</v>
      </c>
      <c r="AU44" s="12">
        <v>3.3999999999999998E-3</v>
      </c>
      <c r="AV44" s="12">
        <v>30.1496</v>
      </c>
      <c r="AW44" s="12">
        <v>0.34939999999999999</v>
      </c>
      <c r="AX44" s="12">
        <v>0.3785</v>
      </c>
      <c r="AY44" s="12">
        <v>4.4000000000000003E-3</v>
      </c>
      <c r="AZ44" s="12"/>
      <c r="BA44" s="54">
        <v>0.34553857092072521</v>
      </c>
      <c r="BB44" s="14">
        <v>6.056</v>
      </c>
      <c r="BC44" s="14">
        <v>0.71655328798185947</v>
      </c>
      <c r="BD44" s="37"/>
      <c r="BE44" s="28"/>
    </row>
    <row r="45" spans="2:57" ht="13.5" customHeight="1" x14ac:dyDescent="0.2">
      <c r="B45" s="12">
        <v>185</v>
      </c>
      <c r="C45" s="12">
        <v>9.3190000000000008</v>
      </c>
      <c r="D45" s="12">
        <v>185.38829000000001</v>
      </c>
      <c r="E45" s="12">
        <v>1.01</v>
      </c>
      <c r="F45" s="12">
        <v>3</v>
      </c>
      <c r="G45" s="13">
        <v>906</v>
      </c>
      <c r="H45" s="13" t="s">
        <v>178</v>
      </c>
      <c r="I45" s="13">
        <v>422.2</v>
      </c>
      <c r="J45" s="13">
        <v>22</v>
      </c>
      <c r="K45" s="13" t="str">
        <f t="shared" si="0"/>
        <v>4</v>
      </c>
      <c r="L45" s="13" t="str">
        <f t="shared" si="1"/>
        <v>2</v>
      </c>
      <c r="M45" s="13" t="str">
        <f t="shared" si="2"/>
        <v>2</v>
      </c>
      <c r="N45" s="13" t="str">
        <f t="shared" si="3"/>
        <v>2</v>
      </c>
      <c r="O45" s="13">
        <f t="shared" si="4"/>
        <v>0</v>
      </c>
      <c r="P45" s="12">
        <v>32.5</v>
      </c>
      <c r="Q45" s="12">
        <v>1.24</v>
      </c>
      <c r="R45" s="12">
        <v>3.65</v>
      </c>
      <c r="S45" s="12">
        <v>43.46</v>
      </c>
      <c r="T45" s="12">
        <v>90.75</v>
      </c>
      <c r="U45" s="12">
        <v>1</v>
      </c>
      <c r="V45" s="12">
        <v>0</v>
      </c>
      <c r="W45" s="12">
        <v>2</v>
      </c>
      <c r="X45" s="12">
        <v>0</v>
      </c>
      <c r="Y45" s="12">
        <v>0</v>
      </c>
      <c r="Z45" s="12">
        <v>1</v>
      </c>
      <c r="AA45" s="12">
        <v>180</v>
      </c>
      <c r="AB45" s="12">
        <v>4</v>
      </c>
      <c r="AC45" s="12">
        <v>26</v>
      </c>
      <c r="AD45" s="12">
        <v>422.2</v>
      </c>
      <c r="AE45" s="12">
        <v>22</v>
      </c>
      <c r="AF45" s="12">
        <v>3619.4</v>
      </c>
      <c r="AG45" s="12">
        <v>15</v>
      </c>
      <c r="AH45" s="12">
        <v>0</v>
      </c>
      <c r="AI45" s="12">
        <v>0</v>
      </c>
      <c r="AJ45" s="12">
        <v>1.0955999999999999</v>
      </c>
      <c r="AK45" s="12">
        <v>4.99E-2</v>
      </c>
      <c r="AL45" s="12">
        <v>3.56E-2</v>
      </c>
      <c r="AM45" s="12">
        <v>1.6000000000000001E-3</v>
      </c>
      <c r="AN45" s="12">
        <v>2.1726999999999999</v>
      </c>
      <c r="AO45" s="12">
        <v>4.53E-2</v>
      </c>
      <c r="AP45" s="12">
        <v>0.17480000000000001</v>
      </c>
      <c r="AQ45" s="12">
        <v>3.5999999999999999E-3</v>
      </c>
      <c r="AR45" s="12">
        <v>2.2484000000000002</v>
      </c>
      <c r="AS45" s="12">
        <v>0.22800000000000001</v>
      </c>
      <c r="AT45" s="12">
        <v>3.8300000000000001E-2</v>
      </c>
      <c r="AU45" s="12">
        <v>3.8999999999999998E-3</v>
      </c>
      <c r="AV45" s="12">
        <v>30.9941</v>
      </c>
      <c r="AW45" s="12">
        <v>0.1331</v>
      </c>
      <c r="AX45" s="12">
        <v>0.3861</v>
      </c>
      <c r="AY45" s="12">
        <v>1.6999999999999999E-3</v>
      </c>
      <c r="AZ45" s="12"/>
      <c r="BA45" s="54">
        <v>0.37671599215546442</v>
      </c>
      <c r="BB45" s="14">
        <v>10.080939947780678</v>
      </c>
      <c r="BC45" s="14">
        <v>0.81950989632422244</v>
      </c>
      <c r="BD45" s="37"/>
      <c r="BE45" s="28"/>
    </row>
    <row r="46" spans="2:57" ht="13.5" customHeight="1" x14ac:dyDescent="0.2">
      <c r="B46" s="12">
        <v>185</v>
      </c>
      <c r="C46" s="12">
        <v>9.2309999999999999</v>
      </c>
      <c r="D46" s="12">
        <v>185.38462999999999</v>
      </c>
      <c r="E46" s="12">
        <v>1.01</v>
      </c>
      <c r="F46" s="12">
        <v>3</v>
      </c>
      <c r="G46" s="13" t="s">
        <v>207</v>
      </c>
      <c r="H46" s="13" t="s">
        <v>204</v>
      </c>
      <c r="I46" s="13">
        <v>30.1</v>
      </c>
      <c r="J46" s="13">
        <v>30</v>
      </c>
      <c r="K46" s="13" t="str">
        <f t="shared" si="0"/>
        <v>3</v>
      </c>
      <c r="L46" s="13" t="str">
        <f t="shared" si="1"/>
        <v>0</v>
      </c>
      <c r="M46" s="13" t="str">
        <f t="shared" si="2"/>
        <v>.</v>
      </c>
      <c r="N46" s="13" t="str">
        <f t="shared" si="3"/>
        <v/>
      </c>
      <c r="O46" s="13">
        <f t="shared" si="4"/>
        <v>0</v>
      </c>
      <c r="P46" s="12">
        <v>32.5</v>
      </c>
      <c r="Q46" s="12">
        <v>1.24</v>
      </c>
      <c r="R46" s="12">
        <v>3.65</v>
      </c>
      <c r="S46" s="12">
        <v>44.57</v>
      </c>
      <c r="T46" s="12">
        <v>90.02</v>
      </c>
      <c r="U46" s="12">
        <v>1</v>
      </c>
      <c r="V46" s="12">
        <v>0</v>
      </c>
      <c r="W46" s="12">
        <v>2</v>
      </c>
      <c r="X46" s="12">
        <v>0</v>
      </c>
      <c r="Y46" s="12">
        <v>0</v>
      </c>
      <c r="Z46" s="12">
        <v>1</v>
      </c>
      <c r="AA46" s="12">
        <v>180</v>
      </c>
      <c r="AB46" s="12">
        <v>4</v>
      </c>
      <c r="AC46" s="12">
        <v>20</v>
      </c>
      <c r="AD46" s="12">
        <v>30.1</v>
      </c>
      <c r="AE46" s="12">
        <v>30</v>
      </c>
      <c r="AF46" s="12">
        <v>3619.4</v>
      </c>
      <c r="AG46" s="12">
        <v>15</v>
      </c>
      <c r="AH46" s="12">
        <v>0</v>
      </c>
      <c r="AI46" s="12">
        <v>0</v>
      </c>
      <c r="AJ46" s="12">
        <v>8.0092999999999996</v>
      </c>
      <c r="AK46" s="12">
        <v>2.92E-2</v>
      </c>
      <c r="AL46" s="12">
        <v>0.26579999999999998</v>
      </c>
      <c r="AM46" s="12">
        <v>1E-3</v>
      </c>
      <c r="AN46" s="12">
        <v>3.4506000000000001</v>
      </c>
      <c r="AO46" s="12">
        <v>2.07E-2</v>
      </c>
      <c r="AP46" s="12">
        <v>0.28310000000000002</v>
      </c>
      <c r="AQ46" s="12">
        <v>1.6999999999999999E-3</v>
      </c>
      <c r="AR46" s="12">
        <v>14.959300000000001</v>
      </c>
      <c r="AS46" s="12">
        <v>2.7699999999999999E-2</v>
      </c>
      <c r="AT46" s="12">
        <v>0.26019999999999999</v>
      </c>
      <c r="AU46" s="12">
        <v>5.0000000000000001E-4</v>
      </c>
      <c r="AV46" s="12">
        <v>25.157599999999999</v>
      </c>
      <c r="AW46" s="12">
        <v>4.99E-2</v>
      </c>
      <c r="AX46" s="12">
        <v>0.31859999999999999</v>
      </c>
      <c r="AY46" s="12">
        <v>5.9999999999999995E-4</v>
      </c>
      <c r="AZ46" s="12"/>
      <c r="BA46" s="54">
        <v>5.8999501412664079E-2</v>
      </c>
      <c r="BB46" s="14">
        <v>1.2244427363566488</v>
      </c>
      <c r="BC46" s="14">
        <v>0.10089841050449207</v>
      </c>
      <c r="BD46" s="37"/>
      <c r="BE46" s="28"/>
    </row>
    <row r="47" spans="2:57" ht="13.5" customHeight="1" x14ac:dyDescent="0.2">
      <c r="B47" s="12">
        <v>185</v>
      </c>
      <c r="C47" s="12">
        <v>9.2850000000000001</v>
      </c>
      <c r="D47" s="12">
        <v>185.38687999999999</v>
      </c>
      <c r="E47" s="12">
        <v>1.01</v>
      </c>
      <c r="F47" s="12">
        <v>3</v>
      </c>
      <c r="G47" s="13">
        <v>903</v>
      </c>
      <c r="H47" s="13" t="s">
        <v>182</v>
      </c>
      <c r="I47" s="13">
        <v>801.1</v>
      </c>
      <c r="J47" s="13">
        <v>31</v>
      </c>
      <c r="K47" s="13" t="str">
        <f t="shared" si="0"/>
        <v>8</v>
      </c>
      <c r="L47" s="13" t="str">
        <f t="shared" si="1"/>
        <v>0</v>
      </c>
      <c r="M47" s="13" t="str">
        <f t="shared" si="2"/>
        <v>1</v>
      </c>
      <c r="N47" s="13" t="str">
        <f t="shared" si="3"/>
        <v>1</v>
      </c>
      <c r="O47" s="13">
        <f t="shared" si="4"/>
        <v>0</v>
      </c>
      <c r="P47" s="12">
        <v>32.5</v>
      </c>
      <c r="Q47" s="12">
        <v>1.24</v>
      </c>
      <c r="R47" s="12">
        <v>3.65</v>
      </c>
      <c r="S47" s="12">
        <v>43.89</v>
      </c>
      <c r="T47" s="12">
        <v>90.47</v>
      </c>
      <c r="U47" s="12">
        <v>1</v>
      </c>
      <c r="V47" s="12">
        <v>0</v>
      </c>
      <c r="W47" s="12">
        <v>2</v>
      </c>
      <c r="X47" s="12">
        <v>0</v>
      </c>
      <c r="Y47" s="12">
        <v>0</v>
      </c>
      <c r="Z47" s="12">
        <v>1</v>
      </c>
      <c r="AA47" s="12">
        <v>180</v>
      </c>
      <c r="AB47" s="12">
        <v>4</v>
      </c>
      <c r="AC47" s="12">
        <v>23</v>
      </c>
      <c r="AD47" s="12">
        <v>801.1</v>
      </c>
      <c r="AE47" s="12">
        <v>31</v>
      </c>
      <c r="AF47" s="12">
        <v>3619.4</v>
      </c>
      <c r="AG47" s="12">
        <v>15</v>
      </c>
      <c r="AH47" s="12">
        <v>0</v>
      </c>
      <c r="AI47" s="12">
        <v>0</v>
      </c>
      <c r="AJ47" s="12">
        <v>8.4763000000000002</v>
      </c>
      <c r="AK47" s="12">
        <v>0.22439999999999999</v>
      </c>
      <c r="AL47" s="12">
        <v>0.27789999999999998</v>
      </c>
      <c r="AM47" s="12">
        <v>7.4000000000000003E-3</v>
      </c>
      <c r="AN47" s="12">
        <v>3.7164999999999999</v>
      </c>
      <c r="AO47" s="12">
        <v>9.0300000000000005E-2</v>
      </c>
      <c r="AP47" s="12">
        <v>0.30130000000000001</v>
      </c>
      <c r="AQ47" s="12">
        <v>7.3000000000000001E-3</v>
      </c>
      <c r="AR47" s="12">
        <v>15.961</v>
      </c>
      <c r="AS47" s="12">
        <v>0.46350000000000002</v>
      </c>
      <c r="AT47" s="12">
        <v>0.2742</v>
      </c>
      <c r="AU47" s="12">
        <v>8.0000000000000002E-3</v>
      </c>
      <c r="AV47" s="12">
        <v>26.948499999999999</v>
      </c>
      <c r="AW47" s="12">
        <v>0.60940000000000005</v>
      </c>
      <c r="AX47" s="12">
        <v>0.33779999999999999</v>
      </c>
      <c r="AY47" s="12">
        <v>7.6E-3</v>
      </c>
      <c r="AZ47" s="12"/>
      <c r="BA47" s="54">
        <v>5.7111563135659488E-2</v>
      </c>
      <c r="BB47" s="14">
        <v>1.2319474835886215</v>
      </c>
      <c r="BC47" s="14">
        <v>0.10392156862745097</v>
      </c>
      <c r="BD47" s="37"/>
      <c r="BE47" s="28"/>
    </row>
    <row r="48" spans="2:57" ht="13.5" customHeight="1" x14ac:dyDescent="0.2">
      <c r="B48" s="12">
        <v>185</v>
      </c>
      <c r="C48" s="12">
        <v>9.3309999999999995</v>
      </c>
      <c r="D48" s="12">
        <v>185.38879</v>
      </c>
      <c r="E48" s="12">
        <v>1.01</v>
      </c>
      <c r="F48" s="12">
        <v>3</v>
      </c>
      <c r="G48" s="13">
        <v>907</v>
      </c>
      <c r="H48" s="13" t="s">
        <v>182</v>
      </c>
      <c r="I48" s="13">
        <v>801.2</v>
      </c>
      <c r="J48" s="13">
        <v>31</v>
      </c>
      <c r="K48" s="13" t="str">
        <f t="shared" si="0"/>
        <v>8</v>
      </c>
      <c r="L48" s="13" t="str">
        <f t="shared" si="1"/>
        <v>0</v>
      </c>
      <c r="M48" s="13" t="str">
        <f t="shared" si="2"/>
        <v>1</v>
      </c>
      <c r="N48" s="13" t="str">
        <f t="shared" si="3"/>
        <v>2</v>
      </c>
      <c r="O48" s="13">
        <f t="shared" si="4"/>
        <v>0</v>
      </c>
      <c r="P48" s="12">
        <v>32.5</v>
      </c>
      <c r="Q48" s="12">
        <v>1.24</v>
      </c>
      <c r="R48" s="12">
        <v>3.65</v>
      </c>
      <c r="S48" s="12">
        <v>43.31</v>
      </c>
      <c r="T48" s="12">
        <v>90.85</v>
      </c>
      <c r="U48" s="12">
        <v>1</v>
      </c>
      <c r="V48" s="12">
        <v>0</v>
      </c>
      <c r="W48" s="12">
        <v>2</v>
      </c>
      <c r="X48" s="12">
        <v>0</v>
      </c>
      <c r="Y48" s="12">
        <v>0</v>
      </c>
      <c r="Z48" s="12">
        <v>1</v>
      </c>
      <c r="AA48" s="12">
        <v>180</v>
      </c>
      <c r="AB48" s="12">
        <v>4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8.4163999999999994</v>
      </c>
      <c r="AK48" s="12">
        <v>0.2661</v>
      </c>
      <c r="AL48" s="12">
        <v>0.27310000000000001</v>
      </c>
      <c r="AM48" s="12">
        <v>8.6E-3</v>
      </c>
      <c r="AN48" s="12">
        <v>3.6951999999999998</v>
      </c>
      <c r="AO48" s="12">
        <v>8.1799999999999998E-2</v>
      </c>
      <c r="AP48" s="12">
        <v>0.29659999999999997</v>
      </c>
      <c r="AQ48" s="12">
        <v>6.6E-3</v>
      </c>
      <c r="AR48" s="12">
        <v>15.773300000000001</v>
      </c>
      <c r="AS48" s="12">
        <v>0.55289999999999995</v>
      </c>
      <c r="AT48" s="12">
        <v>0.26819999999999999</v>
      </c>
      <c r="AU48" s="12">
        <v>9.4000000000000004E-3</v>
      </c>
      <c r="AV48" s="12">
        <v>26.526199999999999</v>
      </c>
      <c r="AW48" s="12">
        <v>0.67810000000000004</v>
      </c>
      <c r="AX48" s="12">
        <v>0.32969999999999999</v>
      </c>
      <c r="AY48" s="12">
        <v>8.3999999999999995E-3</v>
      </c>
      <c r="AZ48" s="12"/>
      <c r="BA48" s="54">
        <v>5.2850071850550885E-2</v>
      </c>
      <c r="BB48" s="14">
        <v>1.2293064876957494</v>
      </c>
      <c r="BC48" s="14">
        <v>0.10286001003512293</v>
      </c>
      <c r="BD48" s="37"/>
      <c r="BE48" s="28"/>
    </row>
    <row r="49" spans="2:55" ht="13.5" customHeight="1" x14ac:dyDescent="0.2">
      <c r="B49" s="12">
        <v>185</v>
      </c>
      <c r="C49" s="12">
        <v>9.2680000000000007</v>
      </c>
      <c r="D49" s="12">
        <v>185.38616999999999</v>
      </c>
      <c r="E49" s="12">
        <v>1.01</v>
      </c>
      <c r="F49" s="12">
        <v>3</v>
      </c>
      <c r="G49" s="13">
        <v>901</v>
      </c>
      <c r="H49" s="13" t="s">
        <v>176</v>
      </c>
      <c r="I49" s="13">
        <v>901.1</v>
      </c>
      <c r="J49" s="13">
        <v>32</v>
      </c>
      <c r="K49" s="13" t="str">
        <f t="shared" si="0"/>
        <v>9</v>
      </c>
      <c r="L49" s="13" t="str">
        <f t="shared" si="1"/>
        <v>0</v>
      </c>
      <c r="M49" s="13" t="str">
        <f t="shared" si="2"/>
        <v>1</v>
      </c>
      <c r="N49" s="13" t="str">
        <f t="shared" si="3"/>
        <v>1</v>
      </c>
      <c r="O49" s="13">
        <f t="shared" si="4"/>
        <v>0</v>
      </c>
      <c r="P49" s="12">
        <v>32.5</v>
      </c>
      <c r="Q49" s="12">
        <v>1.24</v>
      </c>
      <c r="R49" s="12">
        <v>3.65</v>
      </c>
      <c r="S49" s="12">
        <v>44.1</v>
      </c>
      <c r="T49" s="12">
        <v>90.33</v>
      </c>
      <c r="U49" s="12">
        <v>1</v>
      </c>
      <c r="V49" s="12">
        <v>0</v>
      </c>
      <c r="W49" s="12">
        <v>2</v>
      </c>
      <c r="X49" s="12">
        <v>0</v>
      </c>
      <c r="Y49" s="12">
        <v>0</v>
      </c>
      <c r="Z49" s="12">
        <v>1</v>
      </c>
      <c r="AA49" s="12">
        <v>180</v>
      </c>
      <c r="AB49" s="12">
        <v>4</v>
      </c>
      <c r="AC49" s="12">
        <v>21</v>
      </c>
      <c r="AD49" s="12">
        <v>901.1</v>
      </c>
      <c r="AE49" s="12">
        <v>32</v>
      </c>
      <c r="AF49" s="12">
        <v>3619.4</v>
      </c>
      <c r="AG49" s="12">
        <v>15</v>
      </c>
      <c r="AH49" s="12">
        <v>0</v>
      </c>
      <c r="AI49" s="12">
        <v>0</v>
      </c>
      <c r="AJ49" s="12">
        <v>6.0298999999999996</v>
      </c>
      <c r="AK49" s="12">
        <v>4.4999999999999997E-3</v>
      </c>
      <c r="AL49" s="12">
        <v>0.19839999999999999</v>
      </c>
      <c r="AM49" s="12">
        <v>1E-4</v>
      </c>
      <c r="AN49" s="12">
        <v>2.8037000000000001</v>
      </c>
      <c r="AO49" s="12">
        <v>5.4000000000000003E-3</v>
      </c>
      <c r="AP49" s="12">
        <v>0.2281</v>
      </c>
      <c r="AQ49" s="12">
        <v>4.0000000000000002E-4</v>
      </c>
      <c r="AR49" s="12">
        <v>11.352499999999999</v>
      </c>
      <c r="AS49" s="12">
        <v>4.2500000000000003E-2</v>
      </c>
      <c r="AT49" s="12">
        <v>0.1958</v>
      </c>
      <c r="AU49" s="12">
        <v>6.9999999999999999E-4</v>
      </c>
      <c r="AV49" s="12">
        <v>20.417300000000001</v>
      </c>
      <c r="AW49" s="12">
        <v>4.3700000000000003E-2</v>
      </c>
      <c r="AX49" s="12">
        <v>0.25679999999999997</v>
      </c>
      <c r="AY49" s="12">
        <v>5.0000000000000001E-4</v>
      </c>
      <c r="AZ49" s="12"/>
      <c r="BA49" s="54">
        <v>5.9187461332233397E-2</v>
      </c>
      <c r="BB49" s="14">
        <v>1.3115423901940755</v>
      </c>
      <c r="BC49" s="14">
        <v>0.13477684489615549</v>
      </c>
    </row>
    <row r="50" spans="2:55" ht="13.5" customHeight="1" x14ac:dyDescent="0.2">
      <c r="B50" s="12">
        <v>185</v>
      </c>
      <c r="C50" s="12">
        <v>9.3089999999999993</v>
      </c>
      <c r="D50" s="12">
        <v>185.38788</v>
      </c>
      <c r="E50" s="12">
        <v>1.01</v>
      </c>
      <c r="F50" s="12">
        <v>3</v>
      </c>
      <c r="G50" s="13">
        <v>905</v>
      </c>
      <c r="H50" s="13" t="s">
        <v>176</v>
      </c>
      <c r="I50" s="13">
        <v>901.2</v>
      </c>
      <c r="J50" s="13">
        <v>32</v>
      </c>
      <c r="K50" s="13" t="str">
        <f t="shared" si="0"/>
        <v>9</v>
      </c>
      <c r="L50" s="13" t="str">
        <f t="shared" si="1"/>
        <v>0</v>
      </c>
      <c r="M50" s="13" t="str">
        <f t="shared" si="2"/>
        <v>1</v>
      </c>
      <c r="N50" s="13" t="str">
        <f t="shared" si="3"/>
        <v>2</v>
      </c>
      <c r="O50" s="13">
        <f t="shared" si="4"/>
        <v>0</v>
      </c>
      <c r="P50" s="12">
        <v>32.5</v>
      </c>
      <c r="Q50" s="12">
        <v>1.24</v>
      </c>
      <c r="R50" s="12">
        <v>3.65</v>
      </c>
      <c r="S50" s="12">
        <v>43.59</v>
      </c>
      <c r="T50" s="12">
        <v>90.67</v>
      </c>
      <c r="U50" s="12">
        <v>1</v>
      </c>
      <c r="V50" s="12">
        <v>0</v>
      </c>
      <c r="W50" s="12">
        <v>2</v>
      </c>
      <c r="X50" s="12">
        <v>0</v>
      </c>
      <c r="Y50" s="12">
        <v>0</v>
      </c>
      <c r="Z50" s="12">
        <v>1</v>
      </c>
      <c r="AA50" s="12">
        <v>180</v>
      </c>
      <c r="AB50" s="12">
        <v>4</v>
      </c>
      <c r="AC50" s="12">
        <v>25</v>
      </c>
      <c r="AD50" s="12">
        <v>901.2</v>
      </c>
      <c r="AE50" s="12">
        <v>32</v>
      </c>
      <c r="AF50" s="12">
        <v>3619.4</v>
      </c>
      <c r="AG50" s="12">
        <v>15</v>
      </c>
      <c r="AH50" s="12">
        <v>0</v>
      </c>
      <c r="AI50" s="12">
        <v>0</v>
      </c>
      <c r="AJ50" s="12">
        <v>5.4939999999999998</v>
      </c>
      <c r="AK50" s="12">
        <v>0.10630000000000001</v>
      </c>
      <c r="AL50" s="12">
        <v>0.17910000000000001</v>
      </c>
      <c r="AM50" s="12">
        <v>3.5000000000000001E-3</v>
      </c>
      <c r="AN50" s="12">
        <v>2.5998000000000001</v>
      </c>
      <c r="AO50" s="12">
        <v>3.32E-2</v>
      </c>
      <c r="AP50" s="12">
        <v>0.20960000000000001</v>
      </c>
      <c r="AQ50" s="12">
        <v>2.7000000000000001E-3</v>
      </c>
      <c r="AR50" s="12">
        <v>10.426299999999999</v>
      </c>
      <c r="AS50" s="12">
        <v>0.1918</v>
      </c>
      <c r="AT50" s="12">
        <v>0.1782</v>
      </c>
      <c r="AU50" s="12">
        <v>3.3E-3</v>
      </c>
      <c r="AV50" s="12">
        <v>18.925899999999999</v>
      </c>
      <c r="AW50" s="12">
        <v>0.29120000000000001</v>
      </c>
      <c r="AX50" s="12">
        <v>0.23619999999999999</v>
      </c>
      <c r="AY50" s="12">
        <v>3.5999999999999999E-3</v>
      </c>
      <c r="AZ50" s="12"/>
      <c r="BA50" s="54">
        <v>5.9668012561686821E-2</v>
      </c>
      <c r="BB50" s="14">
        <v>1.3254769921436589</v>
      </c>
      <c r="BC50" s="14">
        <v>0.13996138996138996</v>
      </c>
    </row>
    <row r="51" spans="2:55" ht="13.5" customHeight="1" x14ac:dyDescent="0.2">
      <c r="B51" s="12">
        <v>185</v>
      </c>
      <c r="C51" s="12">
        <v>8.9550000000000001</v>
      </c>
      <c r="D51" s="12">
        <v>185.37312</v>
      </c>
      <c r="E51" s="12">
        <v>1.01</v>
      </c>
      <c r="F51" s="12">
        <v>3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tr">
        <f t="shared" si="0"/>
        <v>7</v>
      </c>
      <c r="L51" s="13" t="str">
        <f t="shared" si="1"/>
        <v>0</v>
      </c>
      <c r="M51" s="13" t="str">
        <f t="shared" si="2"/>
        <v>.</v>
      </c>
      <c r="N51" s="13" t="str">
        <f t="shared" si="3"/>
        <v/>
      </c>
      <c r="O51" s="13">
        <f t="shared" si="4"/>
        <v>0</v>
      </c>
      <c r="P51" s="12">
        <v>32.5</v>
      </c>
      <c r="Q51" s="12">
        <v>1.24</v>
      </c>
      <c r="R51" s="12">
        <v>3.65</v>
      </c>
      <c r="S51" s="12">
        <v>48.03</v>
      </c>
      <c r="T51" s="12">
        <v>87.82</v>
      </c>
      <c r="U51" s="12">
        <v>1</v>
      </c>
      <c r="V51" s="12">
        <v>0</v>
      </c>
      <c r="W51" s="12">
        <v>2</v>
      </c>
      <c r="X51" s="12">
        <v>0</v>
      </c>
      <c r="Y51" s="12">
        <v>0</v>
      </c>
      <c r="Z51" s="12">
        <v>1</v>
      </c>
      <c r="AA51" s="12">
        <v>180</v>
      </c>
      <c r="AB51" s="12">
        <v>4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20.240499999999997</v>
      </c>
      <c r="AK51" s="55">
        <v>1.1000000000000001E-2</v>
      </c>
      <c r="AL51" s="55">
        <v>0.71900000000000008</v>
      </c>
      <c r="AM51" s="55">
        <v>5.0000000000000001E-4</v>
      </c>
      <c r="AN51" s="55">
        <v>7.9995000000000003</v>
      </c>
      <c r="AO51" s="55">
        <v>4.4999999999999997E-3</v>
      </c>
      <c r="AP51" s="55">
        <v>0.70849999999999991</v>
      </c>
      <c r="AQ51" s="55">
        <v>5.0000000000000001E-4</v>
      </c>
      <c r="AR51" s="55">
        <v>38.390599999999999</v>
      </c>
      <c r="AS51" s="55">
        <v>1.4800000000000001E-2</v>
      </c>
      <c r="AT51" s="55">
        <v>0.71640000000000004</v>
      </c>
      <c r="AU51" s="55">
        <v>2.9999999999999997E-4</v>
      </c>
      <c r="AV51" s="55">
        <v>50.456600000000002</v>
      </c>
      <c r="AW51" s="55">
        <v>1.8700000000000001E-2</v>
      </c>
      <c r="AX51" s="55">
        <v>0.68310000000000004</v>
      </c>
      <c r="AY51" s="55">
        <v>2.9999999999999997E-4</v>
      </c>
      <c r="AZ51" s="12"/>
      <c r="BA51" s="54">
        <v>-1.8252371371083549E-2</v>
      </c>
      <c r="BB51" s="14">
        <v>0.95351758793969854</v>
      </c>
      <c r="BC51" s="14">
        <v>-2.379421221864951E-2</v>
      </c>
    </row>
    <row r="52" spans="2:55" ht="13.5" customHeight="1" x14ac:dyDescent="0.2">
      <c r="B52" s="12">
        <v>185</v>
      </c>
      <c r="C52" s="12">
        <v>8.94</v>
      </c>
      <c r="D52" s="12">
        <v>185.3725</v>
      </c>
      <c r="E52" s="12">
        <v>1.01</v>
      </c>
      <c r="F52" s="12">
        <v>3</v>
      </c>
      <c r="G52" s="13" t="s">
        <v>209</v>
      </c>
      <c r="H52" s="13" t="s">
        <v>206</v>
      </c>
      <c r="I52" s="13">
        <v>100.1</v>
      </c>
      <c r="J52" s="13">
        <v>100</v>
      </c>
      <c r="K52" s="13" t="str">
        <f t="shared" si="0"/>
        <v>1</v>
      </c>
      <c r="L52" s="13" t="str">
        <f t="shared" si="1"/>
        <v>0</v>
      </c>
      <c r="M52" s="13" t="str">
        <f t="shared" si="2"/>
        <v>0</v>
      </c>
      <c r="N52" s="13" t="str">
        <f t="shared" si="3"/>
        <v>1</v>
      </c>
      <c r="O52" s="13">
        <f t="shared" si="4"/>
        <v>0</v>
      </c>
      <c r="P52" s="12">
        <v>32.5</v>
      </c>
      <c r="Q52" s="12">
        <v>1.24</v>
      </c>
      <c r="R52" s="12">
        <v>3.65</v>
      </c>
      <c r="S52" s="12">
        <v>48.22</v>
      </c>
      <c r="T52" s="12">
        <v>87.71</v>
      </c>
      <c r="U52" s="12">
        <v>1</v>
      </c>
      <c r="V52" s="12">
        <v>0</v>
      </c>
      <c r="W52" s="12">
        <v>2</v>
      </c>
      <c r="X52" s="12">
        <v>0</v>
      </c>
      <c r="Y52" s="12">
        <v>0</v>
      </c>
      <c r="Z52" s="12">
        <v>1</v>
      </c>
      <c r="AA52" s="12">
        <v>180</v>
      </c>
      <c r="AB52" s="12">
        <v>4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27.906099999999999</v>
      </c>
      <c r="AK52" s="12">
        <v>4.3E-3</v>
      </c>
      <c r="AL52" s="12">
        <v>0.99550000000000005</v>
      </c>
      <c r="AM52" s="12">
        <v>2.0000000000000001E-4</v>
      </c>
      <c r="AN52" s="12">
        <v>11.1884</v>
      </c>
      <c r="AO52" s="12">
        <v>7.0000000000000001E-3</v>
      </c>
      <c r="AP52" s="12">
        <v>0.99519999999999997</v>
      </c>
      <c r="AQ52" s="12">
        <v>5.9999999999999995E-4</v>
      </c>
      <c r="AR52" s="12">
        <v>53.1327</v>
      </c>
      <c r="AS52" s="12">
        <v>2.47E-2</v>
      </c>
      <c r="AT52" s="12">
        <v>0.99550000000000005</v>
      </c>
      <c r="AU52" s="12">
        <v>5.0000000000000001E-4</v>
      </c>
      <c r="AV52" s="12">
        <v>73.228499999999997</v>
      </c>
      <c r="AW52" s="12">
        <v>6.4799999999999996E-2</v>
      </c>
      <c r="AX52" s="12">
        <v>0.99519999999999997</v>
      </c>
      <c r="AY52" s="12">
        <v>8.9999999999999998E-4</v>
      </c>
      <c r="AZ52" s="12"/>
      <c r="BA52" s="53">
        <v>0.73492511570550445</v>
      </c>
      <c r="BB52" s="38">
        <v>1.3782190628370099</v>
      </c>
      <c r="BC52" s="38">
        <v>0.15903457706954349</v>
      </c>
    </row>
    <row r="53" spans="2:55" ht="13.5" customHeight="1" x14ac:dyDescent="0.2">
      <c r="B53" s="12">
        <v>185</v>
      </c>
      <c r="C53" s="12">
        <v>9.2200000000000006</v>
      </c>
      <c r="D53" s="12">
        <v>185.38417000000001</v>
      </c>
      <c r="E53" s="12">
        <v>1.01</v>
      </c>
      <c r="F53" s="12">
        <v>3</v>
      </c>
      <c r="G53" s="13" t="s">
        <v>210</v>
      </c>
      <c r="H53" s="13" t="s">
        <v>206</v>
      </c>
      <c r="I53" s="13">
        <v>100.2</v>
      </c>
      <c r="J53" s="13">
        <v>100</v>
      </c>
      <c r="K53" s="13" t="str">
        <f t="shared" si="0"/>
        <v>1</v>
      </c>
      <c r="L53" s="13" t="str">
        <f t="shared" si="1"/>
        <v>0</v>
      </c>
      <c r="M53" s="13" t="str">
        <f t="shared" si="2"/>
        <v>0</v>
      </c>
      <c r="N53" s="13" t="str">
        <f t="shared" si="3"/>
        <v>2</v>
      </c>
      <c r="O53" s="13">
        <f t="shared" si="4"/>
        <v>0</v>
      </c>
      <c r="P53" s="12">
        <v>32.5</v>
      </c>
      <c r="Q53" s="12">
        <v>1.24</v>
      </c>
      <c r="R53" s="12">
        <v>3.65</v>
      </c>
      <c r="S53" s="12">
        <v>44.7</v>
      </c>
      <c r="T53" s="12">
        <v>89.93</v>
      </c>
      <c r="U53" s="12">
        <v>1</v>
      </c>
      <c r="V53" s="12">
        <v>0</v>
      </c>
      <c r="W53" s="12">
        <v>2</v>
      </c>
      <c r="X53" s="12">
        <v>0</v>
      </c>
      <c r="Y53" s="12">
        <v>0</v>
      </c>
      <c r="Z53" s="12">
        <v>1</v>
      </c>
      <c r="AA53" s="12">
        <v>180</v>
      </c>
      <c r="AB53" s="12">
        <v>4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30.1676</v>
      </c>
      <c r="AK53" s="12">
        <v>2.2000000000000001E-3</v>
      </c>
      <c r="AL53" s="12">
        <v>1.0036</v>
      </c>
      <c r="AM53" s="12">
        <v>1E-4</v>
      </c>
      <c r="AN53" s="12">
        <v>12.202400000000001</v>
      </c>
      <c r="AO53" s="12">
        <v>5.1000000000000004E-3</v>
      </c>
      <c r="AP53" s="12">
        <v>1.0034000000000001</v>
      </c>
      <c r="AQ53" s="12">
        <v>4.0000000000000002E-4</v>
      </c>
      <c r="AR53" s="12">
        <v>57.562399999999997</v>
      </c>
      <c r="AS53" s="12">
        <v>2.8899999999999999E-2</v>
      </c>
      <c r="AT53" s="12">
        <v>1.0036</v>
      </c>
      <c r="AU53" s="12">
        <v>5.0000000000000001E-4</v>
      </c>
      <c r="AV53" s="12">
        <v>79.062899999999999</v>
      </c>
      <c r="AW53" s="12">
        <v>4.9700000000000001E-2</v>
      </c>
      <c r="AX53" s="12">
        <v>1.0034000000000001</v>
      </c>
      <c r="AY53" s="12">
        <v>5.9999999999999995E-4</v>
      </c>
      <c r="AZ53" s="12"/>
      <c r="BA53" s="53">
        <v>0.7325949731168363</v>
      </c>
      <c r="BB53" s="38">
        <v>1.373516392645199</v>
      </c>
      <c r="BC53" s="38">
        <v>0.15736836442445143</v>
      </c>
    </row>
    <row r="54" spans="2:55" ht="13.5" customHeight="1" x14ac:dyDescent="0.2">
      <c r="B54" s="12">
        <v>185</v>
      </c>
      <c r="C54" s="12">
        <v>9.5470000000000006</v>
      </c>
      <c r="D54" s="12">
        <v>185.39778999999999</v>
      </c>
      <c r="E54" s="12">
        <v>1.01</v>
      </c>
      <c r="F54" s="12">
        <v>3</v>
      </c>
      <c r="G54" s="13" t="s">
        <v>211</v>
      </c>
      <c r="H54" s="13" t="s">
        <v>206</v>
      </c>
      <c r="I54" s="13">
        <v>100.3</v>
      </c>
      <c r="J54" s="13">
        <v>100</v>
      </c>
      <c r="K54" s="13" t="str">
        <f t="shared" si="0"/>
        <v>1</v>
      </c>
      <c r="L54" s="13" t="str">
        <f t="shared" si="1"/>
        <v>0</v>
      </c>
      <c r="M54" s="13" t="str">
        <f t="shared" si="2"/>
        <v>0</v>
      </c>
      <c r="N54" s="13" t="str">
        <f t="shared" si="3"/>
        <v>3</v>
      </c>
      <c r="O54" s="13">
        <f t="shared" si="4"/>
        <v>0</v>
      </c>
      <c r="P54" s="12">
        <v>32.5</v>
      </c>
      <c r="Q54" s="12">
        <v>1.24</v>
      </c>
      <c r="R54" s="12">
        <v>3.65</v>
      </c>
      <c r="S54" s="12">
        <v>40.6</v>
      </c>
      <c r="T54" s="12">
        <v>92.71</v>
      </c>
      <c r="U54" s="12">
        <v>1</v>
      </c>
      <c r="V54" s="12">
        <v>0</v>
      </c>
      <c r="W54" s="12">
        <v>2</v>
      </c>
      <c r="X54" s="12">
        <v>0</v>
      </c>
      <c r="Y54" s="12">
        <v>0</v>
      </c>
      <c r="Z54" s="12">
        <v>1</v>
      </c>
      <c r="AA54" s="12">
        <v>180</v>
      </c>
      <c r="AB54" s="12">
        <v>4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32.698099999999997</v>
      </c>
      <c r="AK54" s="12">
        <v>3.2000000000000002E-3</v>
      </c>
      <c r="AL54" s="12">
        <v>1.0125</v>
      </c>
      <c r="AM54" s="12">
        <v>1E-4</v>
      </c>
      <c r="AN54" s="12">
        <v>13.202400000000001</v>
      </c>
      <c r="AO54" s="12">
        <v>1.0500000000000001E-2</v>
      </c>
      <c r="AP54" s="12">
        <v>1.0124</v>
      </c>
      <c r="AQ54" s="12">
        <v>8.0000000000000004E-4</v>
      </c>
      <c r="AR54" s="12">
        <v>62.39</v>
      </c>
      <c r="AS54" s="12">
        <v>1.0999999999999999E-2</v>
      </c>
      <c r="AT54" s="12">
        <v>1.0125</v>
      </c>
      <c r="AU54" s="12">
        <v>2.0000000000000001E-4</v>
      </c>
      <c r="AV54" s="12">
        <v>84.730900000000005</v>
      </c>
      <c r="AW54" s="12">
        <v>3.49E-2</v>
      </c>
      <c r="AX54" s="12">
        <v>1.0124</v>
      </c>
      <c r="AY54" s="12">
        <v>4.0000000000000002E-4</v>
      </c>
      <c r="AZ54" s="12"/>
      <c r="BA54" s="53">
        <v>0.73037975846826364</v>
      </c>
      <c r="BB54" s="38">
        <v>1.3580846289469466</v>
      </c>
      <c r="BC54" s="38">
        <v>0.15185401938133877</v>
      </c>
    </row>
    <row r="55" spans="2:55" ht="13.5" customHeight="1" x14ac:dyDescent="0.2">
      <c r="B55" s="51"/>
      <c r="C55" s="51"/>
      <c r="D55" s="51"/>
      <c r="E55" s="51"/>
      <c r="F55" s="51"/>
      <c r="G55" s="52"/>
      <c r="H55" s="52"/>
      <c r="I55" s="52"/>
      <c r="J55" s="52"/>
      <c r="K55" s="52"/>
      <c r="L55" s="52"/>
      <c r="M55" s="52"/>
      <c r="N55" s="52"/>
      <c r="O55" s="52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0"/>
      <c r="BC55" s="50"/>
    </row>
  </sheetData>
  <mergeCells count="11">
    <mergeCell ref="BH7:BI7"/>
    <mergeCell ref="BJ7:BK7"/>
    <mergeCell ref="BL7:BM7"/>
    <mergeCell ref="BH8:BI8"/>
    <mergeCell ref="BJ8:BK8"/>
    <mergeCell ref="BL8:BM8"/>
    <mergeCell ref="BT8:BU8"/>
    <mergeCell ref="BN8:BO8"/>
    <mergeCell ref="BP8:BQ8"/>
    <mergeCell ref="BN7:BO7"/>
    <mergeCell ref="BR8:BS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0785-843C-4971-B3CE-2EA45A7E79A8}">
  <sheetPr codeName="Sheet27"/>
  <dimension ref="A1:BT54"/>
  <sheetViews>
    <sheetView workbookViewId="0">
      <selection activeCell="A45" sqref="A45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189</v>
      </c>
      <c r="C10" s="12">
        <v>9.0440000000000005</v>
      </c>
      <c r="D10" s="12">
        <v>189.37683000000001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30.5</v>
      </c>
      <c r="Q10" s="56">
        <v>1.21</v>
      </c>
      <c r="R10" s="56">
        <v>3.15</v>
      </c>
      <c r="S10" s="56">
        <v>47.22</v>
      </c>
      <c r="T10" s="56">
        <v>88.93</v>
      </c>
      <c r="U10" s="12">
        <v>5</v>
      </c>
      <c r="V10" s="12">
        <v>1</v>
      </c>
      <c r="W10" s="12">
        <v>1</v>
      </c>
      <c r="X10" s="12">
        <v>1</v>
      </c>
      <c r="Y10" s="12">
        <v>6</v>
      </c>
      <c r="Z10" s="12">
        <v>1</v>
      </c>
      <c r="AA10" s="12">
        <v>270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0.93920000000000003</v>
      </c>
      <c r="AK10" s="12">
        <v>0.1052</v>
      </c>
      <c r="AL10" s="14">
        <v>5.7799999999999997E-2</v>
      </c>
      <c r="AM10" s="14">
        <v>6.4999999999999997E-3</v>
      </c>
      <c r="AN10" s="14">
        <v>1.1899</v>
      </c>
      <c r="AO10" s="14">
        <v>0.05</v>
      </c>
      <c r="AP10" s="14">
        <v>0.19409999999999999</v>
      </c>
      <c r="AQ10" s="14">
        <v>8.2000000000000007E-3</v>
      </c>
      <c r="AR10" s="14">
        <v>1.7987</v>
      </c>
      <c r="AS10" s="14">
        <v>0.1158</v>
      </c>
      <c r="AT10" s="14">
        <v>5.8799999999999998E-2</v>
      </c>
      <c r="AU10" s="14">
        <v>3.8E-3</v>
      </c>
      <c r="AV10" s="14">
        <v>18.736599999999999</v>
      </c>
      <c r="AW10" s="14">
        <v>0.312</v>
      </c>
      <c r="AX10" s="14">
        <v>0.45590000000000003</v>
      </c>
      <c r="AY10" s="14">
        <v>7.6E-3</v>
      </c>
      <c r="AZ10" s="14">
        <v>0.40276923076923082</v>
      </c>
      <c r="BA10" s="14">
        <v>7.7534013605442187</v>
      </c>
      <c r="BB10" s="14">
        <v>0.7715173887701573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5.9640625000000003E-2</v>
      </c>
      <c r="BH10" s="16">
        <f>DSTDEV(PlotSort,"PhxRed",$BG$35:$BG$38)/SQRT($BF10)</f>
        <v>3.7646403979807765E-3</v>
      </c>
      <c r="BI10" s="16">
        <f>DAVERAGE(PlotSort,"PhxRedEdge",$BG$35:$BG$38)</f>
        <v>0.20729687499999999</v>
      </c>
      <c r="BJ10" s="16">
        <f>DSTDEV(PlotSort,"PhxRedEdge",$BG$35:$BG$38)/SQRT($BF10)</f>
        <v>4.7085468025104618E-3</v>
      </c>
      <c r="BK10" s="16">
        <f>DAVERAGE(PlotSort,"TMRed",$BG$35:$BG$38)</f>
        <v>6.0325000000000017E-2</v>
      </c>
      <c r="BL10" s="16">
        <f>DSTDEV(PlotSort,"TMRed",$BG$35:$BG$38)/SQRT($BF10)</f>
        <v>3.8288853343010614E-3</v>
      </c>
      <c r="BM10" s="16">
        <f>DAVERAGE(PlotSort,"TMNIR",$BG$35:$BG$38)</f>
        <v>0.46115624999999999</v>
      </c>
      <c r="BN10" s="16">
        <f>DSTDEV(PlotSort,"TMNIR",$BG$35:$BG$38)/SQRT($BF10)</f>
        <v>9.8157624404986744E-3</v>
      </c>
      <c r="BO10" s="16">
        <f>DAVERAGE(PlotSort,"NRR",$BG$35:$BG$38)</f>
        <v>0.37975494269343968</v>
      </c>
      <c r="BP10" s="16">
        <f>DSTDEV(PlotSort,"NRR",$BG$35:$BG$38)/SQRT($BF10)</f>
        <v>5.776011758001764E-3</v>
      </c>
      <c r="BQ10" s="16">
        <f>DAVERAGE(PlotSort,"rvi",$BG$35:$BG$38)</f>
        <v>8.462869645340179</v>
      </c>
      <c r="BR10" s="16">
        <f>DSTDEV(PlotSort,"rvi",$BG$35:$BG$38)/SQRT($BF10)</f>
        <v>0.49125765779227148</v>
      </c>
      <c r="BS10" s="17">
        <f>DAVERAGE(PlotSort,"ndvi",$BG$35:$BG$38)</f>
        <v>0.76928292145292831</v>
      </c>
      <c r="BT10" s="16">
        <f>DSTDEV(PlotSort,"ndvi",$BG$35:$BG$38)/SQRT($BF10)</f>
        <v>1.2985828901329342E-2</v>
      </c>
    </row>
    <row r="11" spans="1:72" ht="13.5" customHeight="1" x14ac:dyDescent="0.2">
      <c r="B11" s="12">
        <v>189</v>
      </c>
      <c r="C11" s="12">
        <v>9.0359999999999996</v>
      </c>
      <c r="D11" s="12">
        <v>189.37649999999999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30.5</v>
      </c>
      <c r="Q11" s="56">
        <v>1.21</v>
      </c>
      <c r="R11" s="56">
        <v>3.15</v>
      </c>
      <c r="S11" s="56">
        <v>47.32</v>
      </c>
      <c r="T11" s="56">
        <v>88.87</v>
      </c>
      <c r="U11" s="12">
        <v>5</v>
      </c>
      <c r="V11" s="12">
        <v>1</v>
      </c>
      <c r="W11" s="12">
        <v>1</v>
      </c>
      <c r="X11" s="12">
        <v>1</v>
      </c>
      <c r="Y11" s="12">
        <v>6</v>
      </c>
      <c r="Z11" s="12">
        <v>1</v>
      </c>
      <c r="AA11" s="12">
        <v>270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0.872</v>
      </c>
      <c r="AK11" s="12">
        <v>3.6299999999999999E-2</v>
      </c>
      <c r="AL11" s="14">
        <v>5.3999999999999999E-2</v>
      </c>
      <c r="AM11" s="14">
        <v>2.2000000000000001E-3</v>
      </c>
      <c r="AN11" s="14">
        <v>1.1904999999999999</v>
      </c>
      <c r="AO11" s="14">
        <v>1.8700000000000001E-2</v>
      </c>
      <c r="AP11" s="14">
        <v>0.19520000000000001</v>
      </c>
      <c r="AQ11" s="14">
        <v>3.0999999999999999E-3</v>
      </c>
      <c r="AR11" s="14">
        <v>1.6445000000000001</v>
      </c>
      <c r="AS11" s="14">
        <v>4.9200000000000001E-2</v>
      </c>
      <c r="AT11" s="14">
        <v>5.3999999999999999E-2</v>
      </c>
      <c r="AU11" s="14">
        <v>1.6000000000000001E-3</v>
      </c>
      <c r="AV11" s="14">
        <v>17.883800000000001</v>
      </c>
      <c r="AW11" s="14">
        <v>0.48670000000000002</v>
      </c>
      <c r="AX11" s="14">
        <v>0.43740000000000001</v>
      </c>
      <c r="AY11" s="14">
        <v>1.1900000000000001E-2</v>
      </c>
      <c r="AZ11" s="14">
        <v>0.38286436926968065</v>
      </c>
      <c r="BA11" s="14">
        <v>8.1</v>
      </c>
      <c r="BB11" s="14">
        <v>0.78021978021978022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5.5262499999999992E-2</v>
      </c>
      <c r="BH11" s="16">
        <f>DSTDEV(PlotSort,"PhxRed",$BG$31:$BG$32)/SQRT($BF11)</f>
        <v>2.0757503663334396E-3</v>
      </c>
      <c r="BI11" s="16">
        <f>DAVERAGE(PlotSort,"PhxRedEdge",$BG$31:$BG$32)</f>
        <v>0.20889999999999997</v>
      </c>
      <c r="BJ11" s="16">
        <f>DSTDEV(PlotSort,"PhxRedEdge",$BG$31:$BG$32)/SQRT($BF11)</f>
        <v>6.4589150275672349E-3</v>
      </c>
      <c r="BK11" s="16">
        <f>DAVERAGE(PlotSort,"TMRed",$BG$31:$BG$32)</f>
        <v>5.5306250000000001E-2</v>
      </c>
      <c r="BL11" s="16">
        <f>DSTDEV(PlotSort,"TMRed",$BG$31:$BG$32)/SQRT($BF11)</f>
        <v>2.0439028994793246E-3</v>
      </c>
      <c r="BM11" s="16">
        <f>DAVERAGE(PlotSort,"TMNIR",$BG$31:$BG$32)</f>
        <v>0.48137499999999989</v>
      </c>
      <c r="BN11" s="16">
        <f>DSTDEV(PlotSort,"TMNIR",$BG$31:$BG$32)/SQRT($BF11)</f>
        <v>1.4412967251749655E-2</v>
      </c>
      <c r="BO11" s="16">
        <f>DAVERAGE(PlotSort,"NRR",$BG$31:$BG$32)</f>
        <v>0.39492631471286371</v>
      </c>
      <c r="BP11" s="16">
        <f>DSTDEV(PlotSort,"NRR",$BG$31:$BG$32)/SQRT($BF11)</f>
        <v>3.631454820451005E-3</v>
      </c>
      <c r="BQ11" s="16">
        <f>DAVERAGE(PlotSort,"rvi",$BG$31:$BG$32)</f>
        <v>8.788984760543272</v>
      </c>
      <c r="BR11" s="16">
        <f>DSTDEV(PlotSort,"rvi",$BG$31:$BG$32)/SQRT($BF11)</f>
        <v>0.26896161019990394</v>
      </c>
      <c r="BS11" s="17">
        <f>DAVERAGE(PlotSort,"ndvi",$BG$31:$BG$32)</f>
        <v>0.7932749303458333</v>
      </c>
      <c r="BT11" s="16">
        <f>DSTDEV(PlotSort,"ndvi",$BG$31:$BG$32)/SQRT($BF11)</f>
        <v>5.8975975398731081E-3</v>
      </c>
    </row>
    <row r="12" spans="1:72" ht="13.5" customHeight="1" x14ac:dyDescent="0.2">
      <c r="B12" s="12">
        <v>189</v>
      </c>
      <c r="C12" s="12">
        <v>9.0259999999999998</v>
      </c>
      <c r="D12" s="12">
        <v>189.37608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30.5</v>
      </c>
      <c r="Q12" s="56">
        <v>1.21</v>
      </c>
      <c r="R12" s="56">
        <v>3.15</v>
      </c>
      <c r="S12" s="56">
        <v>47.45</v>
      </c>
      <c r="T12" s="56">
        <v>88.79</v>
      </c>
      <c r="U12" s="12">
        <v>5</v>
      </c>
      <c r="V12" s="12">
        <v>1</v>
      </c>
      <c r="W12" s="12">
        <v>1</v>
      </c>
      <c r="X12" s="12">
        <v>1</v>
      </c>
      <c r="Y12" s="12">
        <v>6</v>
      </c>
      <c r="Z12" s="12">
        <v>1</v>
      </c>
      <c r="AA12" s="12">
        <v>270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0.73919999999999997</v>
      </c>
      <c r="AK12" s="12">
        <v>2.4400000000000002E-2</v>
      </c>
      <c r="AL12" s="14">
        <v>4.5999999999999999E-2</v>
      </c>
      <c r="AM12" s="14">
        <v>1.5E-3</v>
      </c>
      <c r="AN12" s="14">
        <v>1.2007000000000001</v>
      </c>
      <c r="AO12" s="14">
        <v>3.1800000000000002E-2</v>
      </c>
      <c r="AP12" s="14">
        <v>0.19819999999999999</v>
      </c>
      <c r="AQ12" s="14">
        <v>5.1999999999999998E-3</v>
      </c>
      <c r="AR12" s="14">
        <v>1.3826000000000001</v>
      </c>
      <c r="AS12" s="14">
        <v>4.5600000000000002E-2</v>
      </c>
      <c r="AT12" s="14">
        <v>4.5699999999999998E-2</v>
      </c>
      <c r="AU12" s="14">
        <v>1.5E-3</v>
      </c>
      <c r="AV12" s="14">
        <v>19.273299999999999</v>
      </c>
      <c r="AW12" s="14">
        <v>0.14979999999999999</v>
      </c>
      <c r="AX12" s="14">
        <v>0.47439999999999999</v>
      </c>
      <c r="AY12" s="14">
        <v>3.7000000000000002E-3</v>
      </c>
      <c r="AZ12" s="14">
        <v>0.41064525721082368</v>
      </c>
      <c r="BA12" s="14">
        <v>10.380743982494529</v>
      </c>
      <c r="BB12" s="14">
        <v>0.8242645645068255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6.4018750000000013E-2</v>
      </c>
      <c r="BH12" s="16">
        <f>DSTDEV(PlotSort,"PhxRed",$BH$31:$BH$32)/SQRT($BF12)</f>
        <v>7.1913328548445397E-3</v>
      </c>
      <c r="BI12" s="16">
        <f>DAVERAGE(PlotSort,"PhxRedEdge",$BH$31:$BH$32)</f>
        <v>0.20569375000000001</v>
      </c>
      <c r="BJ12" s="16">
        <f>DSTDEV(PlotSort,"PhxRedEdge",$BH$31:$BH$32)/SQRT($BF12)</f>
        <v>7.041126027075937E-3</v>
      </c>
      <c r="BK12" s="16">
        <f>DAVERAGE(PlotSort,"TMRed",$BH$31:$BH$32)</f>
        <v>6.5343750000000006E-2</v>
      </c>
      <c r="BL12" s="16">
        <f>DSTDEV(PlotSort,"TMRed",$BH$31:$BH$32)/SQRT($BF12)</f>
        <v>7.2842465221760067E-3</v>
      </c>
      <c r="BM12" s="16">
        <f>DAVERAGE(PlotSort,"TMNIR",$BH$31:$BH$32)</f>
        <v>0.44093749999999998</v>
      </c>
      <c r="BN12" s="16">
        <f>DSTDEV(PlotSort,"TMNIR",$BH$31:$BH$32)/SQRT($BF12)</f>
        <v>1.1662046257697175E-2</v>
      </c>
      <c r="BO12" s="16">
        <f>DAVERAGE(PlotSort,"NRR",$BH$31:$BH$32)</f>
        <v>0.36458357067401559</v>
      </c>
      <c r="BP12" s="16">
        <f>DSTDEV(PlotSort,"NRR",$BH$31:$BH$32)/SQRT($BF12)</f>
        <v>9.6964265368691543E-3</v>
      </c>
      <c r="BQ12" s="16">
        <f>DAVERAGE(PlotSort,"rvi",$BH$31:$BH$32)</f>
        <v>8.1367545301370843</v>
      </c>
      <c r="BR12" s="16">
        <f>DSTDEV(PlotSort,"rvi",$BH$31:$BH$32)/SQRT($BF12)</f>
        <v>0.95445991708764377</v>
      </c>
      <c r="BS12" s="17">
        <f>DAVERAGE(PlotSort,"ndvi",$BH$31:$BH$32)</f>
        <v>0.74529091256002344</v>
      </c>
      <c r="BT12" s="16">
        <f>DSTDEV(PlotSort,"ndvi",$BH$31:$BH$32)/SQRT($BF12)</f>
        <v>2.4196708877057327E-2</v>
      </c>
    </row>
    <row r="13" spans="1:72" ht="13.5" customHeight="1" x14ac:dyDescent="0.2">
      <c r="B13" s="12">
        <v>189</v>
      </c>
      <c r="C13" s="12">
        <v>9.0180000000000007</v>
      </c>
      <c r="D13" s="12">
        <v>189.37575000000001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30.5</v>
      </c>
      <c r="Q13" s="56">
        <v>1.21</v>
      </c>
      <c r="R13" s="56">
        <v>3.15</v>
      </c>
      <c r="S13" s="56">
        <v>47.55</v>
      </c>
      <c r="T13" s="56">
        <v>88.73</v>
      </c>
      <c r="U13" s="12">
        <v>5</v>
      </c>
      <c r="V13" s="12">
        <v>1</v>
      </c>
      <c r="W13" s="12">
        <v>1</v>
      </c>
      <c r="X13" s="12">
        <v>1</v>
      </c>
      <c r="Y13" s="12">
        <v>6</v>
      </c>
      <c r="Z13" s="12">
        <v>1</v>
      </c>
      <c r="AA13" s="12">
        <v>270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1.0785</v>
      </c>
      <c r="AK13" s="12">
        <v>0.13739999999999999</v>
      </c>
      <c r="AL13" s="14">
        <v>6.7500000000000004E-2</v>
      </c>
      <c r="AM13" s="14">
        <v>8.6E-3</v>
      </c>
      <c r="AN13" s="14">
        <v>1.1306</v>
      </c>
      <c r="AO13" s="14">
        <v>2.0000000000000001E-4</v>
      </c>
      <c r="AP13" s="14">
        <v>0.18759999999999999</v>
      </c>
      <c r="AQ13" s="14">
        <v>0</v>
      </c>
      <c r="AR13" s="14">
        <v>2.1692999999999998</v>
      </c>
      <c r="AS13" s="14">
        <v>0.28699999999999998</v>
      </c>
      <c r="AT13" s="14">
        <v>7.2099999999999997E-2</v>
      </c>
      <c r="AU13" s="14">
        <v>9.4999999999999998E-3</v>
      </c>
      <c r="AV13" s="14">
        <v>15.995200000000001</v>
      </c>
      <c r="AW13" s="14">
        <v>0.47010000000000002</v>
      </c>
      <c r="AX13" s="14">
        <v>0.39579999999999999</v>
      </c>
      <c r="AY13" s="14">
        <v>1.1599999999999999E-2</v>
      </c>
      <c r="AZ13" s="14">
        <v>0.35687350017140901</v>
      </c>
      <c r="BA13" s="14">
        <v>5.489597780859917</v>
      </c>
      <c r="BB13" s="14">
        <v>0.69181449027569997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7.3224999999999985E-2</v>
      </c>
      <c r="BH13" s="16">
        <f>DSTDEV(PlotSort,"PhxRed",$BJ$35:$BJ$36)/SQRT($BF13)</f>
        <v>1.0128103580772532E-2</v>
      </c>
      <c r="BI13" s="16">
        <f>DAVERAGE(PlotSort,"PhxRedEdge",$BJ$35:$BJ$36)</f>
        <v>0.2265875</v>
      </c>
      <c r="BJ13" s="16">
        <f>DSTDEV(PlotSort,"PhxRedEdge",$BJ$35:$BJ$36)/SQRT($BF13)</f>
        <v>9.6382318602976948E-3</v>
      </c>
      <c r="BK13" s="16">
        <f>DAVERAGE(PlotSort,"TMRed",$BJ$35:$BJ$36)</f>
        <v>7.4362499999999998E-2</v>
      </c>
      <c r="BL13" s="16">
        <f>DSTDEV(PlotSort,"TMRed",$BJ$35:$BJ$36)/SQRT($BF13)</f>
        <v>1.0631841284892416E-2</v>
      </c>
      <c r="BM13" s="16">
        <f>DAVERAGE(PlotSort,"TMNIR",$BJ$35:$BJ$36)</f>
        <v>0.48491250000000002</v>
      </c>
      <c r="BN13" s="16">
        <f>DSTDEV(PlotSort,"TMNIR",$BJ$35:$BJ$36)/SQRT($BF13)</f>
        <v>1.4720156704086303E-2</v>
      </c>
      <c r="BO13" s="16">
        <f>DAVERAGE(PlotSort,"NRR",$BJ$35:$BJ$36)</f>
        <v>0.36381384155138785</v>
      </c>
      <c r="BP13" s="16">
        <f>DSTDEV(PlotSort,"NRR",$BJ$35:$BJ$36)/SQRT($BF13)</f>
        <v>1.4953735750561829E-2</v>
      </c>
      <c r="BQ13" s="16">
        <f>DAVERAGE(PlotSort,"rvi",$BJ$35:$BJ$36)</f>
        <v>7.2998348428783943</v>
      </c>
      <c r="BR13" s="16">
        <f>DSTDEV(PlotSort,"rvi",$BJ$35:$BJ$36)/SQRT($BF13)</f>
        <v>0.81135850506525697</v>
      </c>
      <c r="BS13" s="17">
        <f>DAVERAGE(PlotSort,"ndvi",$BJ$35:$BJ$36)</f>
        <v>0.737486720529138</v>
      </c>
      <c r="BT13" s="16">
        <f>DSTDEV(PlotSort,"ndvi",$BJ$35:$BJ$36)/SQRT($BF13)</f>
        <v>3.2141511733143925E-2</v>
      </c>
    </row>
    <row r="14" spans="1:72" ht="13.5" customHeight="1" x14ac:dyDescent="0.2">
      <c r="B14" s="12">
        <v>189</v>
      </c>
      <c r="C14" s="12">
        <v>9.01</v>
      </c>
      <c r="D14" s="12">
        <v>189.37541999999999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30.5</v>
      </c>
      <c r="Q14" s="56">
        <v>1.21</v>
      </c>
      <c r="R14" s="56">
        <v>3.15</v>
      </c>
      <c r="S14" s="56">
        <v>47.65</v>
      </c>
      <c r="T14" s="56">
        <v>88.66</v>
      </c>
      <c r="U14" s="12">
        <v>5</v>
      </c>
      <c r="V14" s="12">
        <v>1</v>
      </c>
      <c r="W14" s="12">
        <v>1</v>
      </c>
      <c r="X14" s="12">
        <v>1</v>
      </c>
      <c r="Y14" s="12">
        <v>6</v>
      </c>
      <c r="Z14" s="12">
        <v>1</v>
      </c>
      <c r="AA14" s="12">
        <v>270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0.47260000000000002</v>
      </c>
      <c r="AK14" s="12">
        <v>5.4000000000000003E-3</v>
      </c>
      <c r="AL14" s="14">
        <v>2.98E-2</v>
      </c>
      <c r="AM14" s="14">
        <v>2.9999999999999997E-4</v>
      </c>
      <c r="AN14" s="14">
        <v>1.1464000000000001</v>
      </c>
      <c r="AO14" s="14">
        <v>3.5900000000000001E-2</v>
      </c>
      <c r="AP14" s="14">
        <v>0.19120000000000001</v>
      </c>
      <c r="AQ14" s="14">
        <v>6.0000000000000001E-3</v>
      </c>
      <c r="AR14" s="14">
        <v>0.9597</v>
      </c>
      <c r="AS14" s="14">
        <v>1.8E-3</v>
      </c>
      <c r="AT14" s="14">
        <v>3.2099999999999997E-2</v>
      </c>
      <c r="AU14" s="14">
        <v>1E-4</v>
      </c>
      <c r="AV14" s="14">
        <v>18.114699999999999</v>
      </c>
      <c r="AW14" s="14">
        <v>0.67179999999999995</v>
      </c>
      <c r="AX14" s="14">
        <v>0.45050000000000001</v>
      </c>
      <c r="AY14" s="14">
        <v>1.67E-2</v>
      </c>
      <c r="AZ14" s="14">
        <v>0.40408290478416697</v>
      </c>
      <c r="BA14" s="14">
        <v>14.034267912772588</v>
      </c>
      <c r="BB14" s="14">
        <v>0.86697057604641514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6.1200000000000004E-2</v>
      </c>
      <c r="BH14" s="16">
        <f>DSTDEV(PlotSort,"PhxRed",$BK$35:$BK$36)/SQRT($BF14)</f>
        <v>3.7409668981873275E-3</v>
      </c>
      <c r="BI14" s="16">
        <f>DAVERAGE(PlotSort,"PhxRedEdge",$BK$35:$BK$36)</f>
        <v>0.20041249999999999</v>
      </c>
      <c r="BJ14" s="16">
        <f>DSTDEV(PlotSort,"PhxRedEdge",$BK$35:$BK$36)/SQRT($BF14)</f>
        <v>6.8048688145572207E-3</v>
      </c>
      <c r="BK14" s="16">
        <f>DAVERAGE(PlotSort,"TMRed",$BK$35:$BK$36)</f>
        <v>6.1437499999999999E-2</v>
      </c>
      <c r="BL14" s="16">
        <f>DSTDEV(PlotSort,"TMRed",$BK$35:$BK$36)/SQRT($BF14)</f>
        <v>3.8018183697629054E-3</v>
      </c>
      <c r="BM14" s="16">
        <f>DAVERAGE(PlotSort,"TMNIR",$BK$35:$BK$36)</f>
        <v>0.44273750000000001</v>
      </c>
      <c r="BN14" s="16">
        <f>DSTDEV(PlotSort,"TMNIR",$BK$35:$BK$36)/SQRT($BF14)</f>
        <v>1.6378364476243162E-2</v>
      </c>
      <c r="BO14" s="16">
        <f>DAVERAGE(PlotSort,"NRR",$BK$35:$BK$36)</f>
        <v>0.37601935510776885</v>
      </c>
      <c r="BP14" s="16">
        <f>DSTDEV(PlotSort,"NRR",$BK$35:$BK$36)/SQRT($BF14)</f>
        <v>7.2088036362491035E-3</v>
      </c>
      <c r="BQ14" s="16">
        <f>DAVERAGE(PlotSort,"rvi",$BK$35:$BK$36)</f>
        <v>7.5673593410070144</v>
      </c>
      <c r="BR14" s="16">
        <f>DSTDEV(PlotSort,"rvi",$BK$35:$BK$36)/SQRT($BF14)</f>
        <v>0.46280128373318019</v>
      </c>
      <c r="BS14" s="17">
        <f>DAVERAGE(PlotSort,"ndvi",$BK$35:$BK$36)</f>
        <v>0.7544065218395305</v>
      </c>
      <c r="BT14" s="16">
        <f>DSTDEV(PlotSort,"ndvi",$BK$35:$BK$36)/SQRT($BF14)</f>
        <v>1.5285354733866139E-2</v>
      </c>
    </row>
    <row r="15" spans="1:72" ht="13.5" customHeight="1" x14ac:dyDescent="0.2">
      <c r="B15" s="12">
        <v>189</v>
      </c>
      <c r="C15" s="12">
        <v>9.0009999999999994</v>
      </c>
      <c r="D15" s="12">
        <v>189.37504000000001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30.5</v>
      </c>
      <c r="Q15" s="56">
        <v>1.21</v>
      </c>
      <c r="R15" s="56">
        <v>3.15</v>
      </c>
      <c r="S15" s="56">
        <v>47.76</v>
      </c>
      <c r="T15" s="56">
        <v>88.59</v>
      </c>
      <c r="U15" s="12">
        <v>5</v>
      </c>
      <c r="V15" s="12">
        <v>1</v>
      </c>
      <c r="W15" s="12">
        <v>1</v>
      </c>
      <c r="X15" s="12">
        <v>1</v>
      </c>
      <c r="Y15" s="12">
        <v>6</v>
      </c>
      <c r="Z15" s="12">
        <v>1</v>
      </c>
      <c r="AA15" s="12">
        <v>270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0.73070000000000002</v>
      </c>
      <c r="AK15" s="12">
        <v>4.7999999999999996E-3</v>
      </c>
      <c r="AL15" s="14">
        <v>4.6300000000000001E-2</v>
      </c>
      <c r="AM15" s="14">
        <v>2.9999999999999997E-4</v>
      </c>
      <c r="AN15" s="14">
        <v>1.0079</v>
      </c>
      <c r="AO15" s="14">
        <v>6.1000000000000004E-3</v>
      </c>
      <c r="AP15" s="14">
        <v>0.1691</v>
      </c>
      <c r="AQ15" s="14">
        <v>1E-3</v>
      </c>
      <c r="AR15" s="14">
        <v>1.3660000000000001</v>
      </c>
      <c r="AS15" s="14">
        <v>1.12E-2</v>
      </c>
      <c r="AT15" s="14">
        <v>4.5999999999999999E-2</v>
      </c>
      <c r="AU15" s="14">
        <v>4.0000000000000002E-4</v>
      </c>
      <c r="AV15" s="14">
        <v>15.820499999999999</v>
      </c>
      <c r="AW15" s="14">
        <v>0.48259999999999997</v>
      </c>
      <c r="AX15" s="14">
        <v>0.39579999999999999</v>
      </c>
      <c r="AY15" s="14">
        <v>1.21E-2</v>
      </c>
      <c r="AZ15" s="14">
        <v>0.40130996636572847</v>
      </c>
      <c r="BA15" s="14">
        <v>8.6043478260869559</v>
      </c>
      <c r="BB15" s="14">
        <v>0.79176097781801724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4.2937499999999997E-2</v>
      </c>
      <c r="BH15" s="16">
        <f>DSTDEV(PlotSort,"PhxRed",$BL$35:$BL$36)/SQRT($BF15)</f>
        <v>4.6461173306321085E-3</v>
      </c>
      <c r="BI15" s="16">
        <f>DAVERAGE(PlotSort,"PhxRedEdge",$BL$35:$BL$36)</f>
        <v>0.20177499999999998</v>
      </c>
      <c r="BJ15" s="16">
        <f>DSTDEV(PlotSort,"PhxRedEdge",$BL$35:$BL$36)/SQRT($BF15)</f>
        <v>5.5067085709808797E-3</v>
      </c>
      <c r="BK15" s="16">
        <f>DAVERAGE(PlotSort,"TMRed",$BL$35:$BL$36)</f>
        <v>4.4062499999999998E-2</v>
      </c>
      <c r="BL15" s="16">
        <f>DSTDEV(PlotSort,"TMRed",$BL$35:$BL$36)/SQRT($BF15)</f>
        <v>4.2932229609999413E-3</v>
      </c>
      <c r="BM15" s="16">
        <f>DAVERAGE(PlotSort,"TMNIR",$BL$35:$BL$36)</f>
        <v>0.47423749999999998</v>
      </c>
      <c r="BN15" s="16">
        <f>DSTDEV(PlotSort,"TMNIR",$BL$35:$BL$36)/SQRT($BF15)</f>
        <v>1.1765657311186893E-2</v>
      </c>
      <c r="BO15" s="16">
        <f>DAVERAGE(PlotSort,"NRR",$BL$35:$BL$36)</f>
        <v>0.40316721900683322</v>
      </c>
      <c r="BP15" s="16">
        <f>DSTDEV(PlotSort,"NRR",$BL$35:$BL$36)/SQRT($BF15)</f>
        <v>5.1054461602103897E-3</v>
      </c>
      <c r="BQ15" s="16">
        <f>DAVERAGE(PlotSort,"rvi",$BL$35:$BL$36)</f>
        <v>11.41692505646829</v>
      </c>
      <c r="BR15" s="16">
        <f>DSTDEV(PlotSort,"rvi",$BL$35:$BL$36)/SQRT($BF15)</f>
        <v>1.0148037642163104</v>
      </c>
      <c r="BS15" s="17">
        <f>DAVERAGE(PlotSort,"ndvi",$BL$35:$BL$36)</f>
        <v>0.8308319216035146</v>
      </c>
      <c r="BT15" s="16">
        <f>DSTDEV(PlotSort,"ndvi",$BL$35:$BL$36)/SQRT($BF15)</f>
        <v>1.4281083493738937E-2</v>
      </c>
    </row>
    <row r="16" spans="1:72" ht="13.5" customHeight="1" x14ac:dyDescent="0.2">
      <c r="B16" s="12">
        <v>189</v>
      </c>
      <c r="C16" s="12">
        <v>8.9930000000000003</v>
      </c>
      <c r="D16" s="12">
        <v>189.37470999999999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30.5</v>
      </c>
      <c r="Q16" s="56">
        <v>1.21</v>
      </c>
      <c r="R16" s="56">
        <v>3.15</v>
      </c>
      <c r="S16" s="56">
        <v>47.87</v>
      </c>
      <c r="T16" s="56">
        <v>88.53</v>
      </c>
      <c r="U16" s="12">
        <v>5</v>
      </c>
      <c r="V16" s="12">
        <v>1</v>
      </c>
      <c r="W16" s="12">
        <v>1</v>
      </c>
      <c r="X16" s="12">
        <v>1</v>
      </c>
      <c r="Y16" s="12">
        <v>6</v>
      </c>
      <c r="Z16" s="12">
        <v>1</v>
      </c>
      <c r="AA16" s="12">
        <v>270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0.73960000000000004</v>
      </c>
      <c r="AK16" s="12">
        <v>6.1100000000000002E-2</v>
      </c>
      <c r="AL16" s="14">
        <v>4.7100000000000003E-2</v>
      </c>
      <c r="AM16" s="14">
        <v>3.8999999999999998E-3</v>
      </c>
      <c r="AN16" s="14">
        <v>1.0317000000000001</v>
      </c>
      <c r="AO16" s="14">
        <v>3.5900000000000001E-2</v>
      </c>
      <c r="AP16" s="14">
        <v>0.1741</v>
      </c>
      <c r="AQ16" s="14">
        <v>6.1000000000000004E-3</v>
      </c>
      <c r="AR16" s="14">
        <v>1.3768</v>
      </c>
      <c r="AS16" s="14">
        <v>7.3800000000000004E-2</v>
      </c>
      <c r="AT16" s="14">
        <v>4.6600000000000003E-2</v>
      </c>
      <c r="AU16" s="14">
        <v>2.5000000000000001E-3</v>
      </c>
      <c r="AV16" s="14">
        <v>14.9718</v>
      </c>
      <c r="AW16" s="14">
        <v>0.4909</v>
      </c>
      <c r="AX16" s="14">
        <v>0.3765</v>
      </c>
      <c r="AY16" s="14">
        <v>1.23E-2</v>
      </c>
      <c r="AZ16" s="14">
        <v>0.3675989829277152</v>
      </c>
      <c r="BA16" s="14">
        <v>8.0793991416309012</v>
      </c>
      <c r="BB16" s="14">
        <v>0.77972110612148415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6.1675000000000001E-2</v>
      </c>
      <c r="BH16" s="16">
        <f>DSTDEV(PlotSort,"PhxRed",$BI$31:$BI$32)/SQRT($BF16)</f>
        <v>5.483197820007348E-3</v>
      </c>
      <c r="BI16" s="16">
        <f>DAVERAGE(PlotSort,"PhxRedEdge",$BI$31:$BI$32)</f>
        <v>0.21483125000000003</v>
      </c>
      <c r="BJ16" s="16">
        <f>DSTDEV(PlotSort,"PhxRedEdge",$BI$31:$BI$32)/SQRT($BF16)</f>
        <v>6.9843737416105372E-3</v>
      </c>
      <c r="BK16" s="16">
        <f>DAVERAGE(PlotSort,"TMRed",$BI$31:$BI$32)</f>
        <v>6.2362500000000001E-2</v>
      </c>
      <c r="BL16" s="16">
        <f>DSTDEV(PlotSort,"TMRed",$BI$31:$BI$32)/SQRT($BF16)</f>
        <v>5.5889390391498537E-3</v>
      </c>
      <c r="BM16" s="16">
        <f>DAVERAGE(PlotSort,"TMNIR",$BI$31:$BI$32)</f>
        <v>0.47061249999999999</v>
      </c>
      <c r="BN16" s="16">
        <f>DSTDEV(PlotSort,"TMNIR",$BI$31:$BI$32)/SQRT($BF16)</f>
        <v>1.4701192907946938E-2</v>
      </c>
      <c r="BO16" s="16">
        <f>DAVERAGE(PlotSort,"NRR",$BI$31:$BI$32)</f>
        <v>0.37311489438364176</v>
      </c>
      <c r="BP16" s="16">
        <f>DSTDEV(PlotSort,"NRR",$BI$31:$BI$32)/SQRT($BF16)</f>
        <v>7.6531743094528717E-3</v>
      </c>
      <c r="BQ16" s="16">
        <f>DAVERAGE(PlotSort,"rvi",$BI$31:$BI$32)</f>
        <v>8.3249029518319908</v>
      </c>
      <c r="BR16" s="16">
        <f>DSTDEV(PlotSort,"rvi",$BI$31:$BI$32)/SQRT($BF16)</f>
        <v>0.66559980494354654</v>
      </c>
      <c r="BS16" s="17">
        <f>DAVERAGE(PlotSort,"ndvi",$BI$31:$BI$32)</f>
        <v>0.76775921210049092</v>
      </c>
      <c r="BT16" s="16">
        <f>DSTDEV(PlotSort,"ndvi",$BI$31:$BI$32)/SQRT($BF16)</f>
        <v>1.7526444084362693E-2</v>
      </c>
    </row>
    <row r="17" spans="2:72" ht="13.5" customHeight="1" x14ac:dyDescent="0.2">
      <c r="B17" s="12">
        <v>189</v>
      </c>
      <c r="C17" s="12">
        <v>8.9830000000000005</v>
      </c>
      <c r="D17" s="12">
        <v>189.37429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30.5</v>
      </c>
      <c r="Q17" s="56">
        <v>1.21</v>
      </c>
      <c r="R17" s="56">
        <v>3.15</v>
      </c>
      <c r="S17" s="56">
        <v>47.99</v>
      </c>
      <c r="T17" s="56">
        <v>88.45</v>
      </c>
      <c r="U17" s="12">
        <v>5</v>
      </c>
      <c r="V17" s="12">
        <v>1</v>
      </c>
      <c r="W17" s="12">
        <v>1</v>
      </c>
      <c r="X17" s="12">
        <v>1</v>
      </c>
      <c r="Y17" s="12">
        <v>6</v>
      </c>
      <c r="Z17" s="12">
        <v>1</v>
      </c>
      <c r="AA17" s="12">
        <v>270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0.75749999999999995</v>
      </c>
      <c r="AK17" s="12">
        <v>1.12E-2</v>
      </c>
      <c r="AL17" s="14">
        <v>4.8599999999999997E-2</v>
      </c>
      <c r="AM17" s="14">
        <v>6.9999999999999999E-4</v>
      </c>
      <c r="AN17" s="14">
        <v>0.88019999999999998</v>
      </c>
      <c r="AO17" s="14">
        <v>3.7499999999999999E-2</v>
      </c>
      <c r="AP17" s="14">
        <v>0.14949999999999999</v>
      </c>
      <c r="AQ17" s="14">
        <v>6.4000000000000003E-3</v>
      </c>
      <c r="AR17" s="14">
        <v>1.4182999999999999</v>
      </c>
      <c r="AS17" s="14">
        <v>2.5899999999999999E-2</v>
      </c>
      <c r="AT17" s="14">
        <v>4.8300000000000003E-2</v>
      </c>
      <c r="AU17" s="14">
        <v>8.9999999999999998E-4</v>
      </c>
      <c r="AV17" s="14">
        <v>13.961</v>
      </c>
      <c r="AW17" s="14">
        <v>1.0108999999999999</v>
      </c>
      <c r="AX17" s="14">
        <v>0.35349999999999998</v>
      </c>
      <c r="AY17" s="14">
        <v>2.5600000000000001E-2</v>
      </c>
      <c r="AZ17" s="14">
        <v>0.40556660039761427</v>
      </c>
      <c r="BA17" s="14">
        <v>7.3188405797101446</v>
      </c>
      <c r="BB17" s="14">
        <v>0.75958188153310102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5.7606250000000012E-2</v>
      </c>
      <c r="BH17" s="16">
        <f>DSTDEV(PlotSort,"PhxRed",$BJ$31:$BJ$32)/SQRT($BF17)</f>
        <v>5.2879538319813837E-3</v>
      </c>
      <c r="BI17" s="16">
        <f>DAVERAGE(PlotSort,"PhxRedEdge",$BJ$31:$BJ$32)</f>
        <v>0.19976249999999998</v>
      </c>
      <c r="BJ17" s="16">
        <f>DSTDEV(PlotSort,"PhxRedEdge",$BJ$31:$BJ$32)/SQRT($BF17)</f>
        <v>5.9403133685578466E-3</v>
      </c>
      <c r="BK17" s="16">
        <f>DAVERAGE(PlotSort,"TMRed",$BJ$31:$BJ$32)</f>
        <v>5.8287500000000006E-2</v>
      </c>
      <c r="BL17" s="16">
        <f>DSTDEV(PlotSort,"TMRed",$BJ$31:$BJ$32)/SQRT($BF17)</f>
        <v>5.367159979914886E-3</v>
      </c>
      <c r="BM17" s="16">
        <f>DAVERAGE(PlotSort,"TMNIR",$BJ$31:$BJ$32)</f>
        <v>0.45169999999999999</v>
      </c>
      <c r="BN17" s="16">
        <f>DSTDEV(PlotSort,"TMNIR",$BJ$31:$BJ$32)/SQRT($BF17)</f>
        <v>1.304589973899844E-2</v>
      </c>
      <c r="BO17" s="16">
        <f>DAVERAGE(PlotSort,"NRR",$BJ$31:$BJ$32)</f>
        <v>0.38639499100323765</v>
      </c>
      <c r="BP17" s="16">
        <f>DSTDEV(PlotSort,"NRR",$BJ$31:$BJ$32)/SQRT($BF17)</f>
        <v>8.5701680072823271E-3</v>
      </c>
      <c r="BQ17" s="16">
        <f>DAVERAGE(PlotSort,"rvi",$BJ$31:$BJ$32)</f>
        <v>8.6008363388483637</v>
      </c>
      <c r="BR17" s="16">
        <f>DSTDEV(PlotSort,"rvi",$BJ$31:$BJ$32)/SQRT($BF17)</f>
        <v>0.74293549432430828</v>
      </c>
      <c r="BS17" s="17">
        <f>DAVERAGE(PlotSort,"ndvi",$BJ$31:$BJ$32)</f>
        <v>0.77080663080536593</v>
      </c>
      <c r="BT17" s="16">
        <f>DSTDEV(PlotSort,"ndvi",$BJ$31:$BJ$32)/SQRT($BF17)</f>
        <v>1.9736398904510486E-2</v>
      </c>
    </row>
    <row r="18" spans="2:72" ht="13.5" customHeight="1" x14ac:dyDescent="0.2">
      <c r="B18" s="12">
        <v>189</v>
      </c>
      <c r="C18" s="12">
        <v>9.07</v>
      </c>
      <c r="D18" s="12">
        <v>189.37791999999999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30.5</v>
      </c>
      <c r="Q18" s="56">
        <v>1.21</v>
      </c>
      <c r="R18" s="56">
        <v>3.15</v>
      </c>
      <c r="S18" s="56">
        <v>46.9</v>
      </c>
      <c r="T18" s="56">
        <v>89.14</v>
      </c>
      <c r="U18" s="12">
        <v>5</v>
      </c>
      <c r="V18" s="12">
        <v>1</v>
      </c>
      <c r="W18" s="12">
        <v>1</v>
      </c>
      <c r="X18" s="12">
        <v>1</v>
      </c>
      <c r="Y18" s="12">
        <v>6</v>
      </c>
      <c r="Z18" s="12">
        <v>1</v>
      </c>
      <c r="AA18" s="12">
        <v>270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0.5262</v>
      </c>
      <c r="AK18" s="12">
        <v>1.06E-2</v>
      </c>
      <c r="AL18" s="14">
        <v>3.1800000000000002E-2</v>
      </c>
      <c r="AM18" s="14">
        <v>5.9999999999999995E-4</v>
      </c>
      <c r="AN18" s="14">
        <v>1.0962000000000001</v>
      </c>
      <c r="AO18" s="14">
        <v>5.5999999999999999E-3</v>
      </c>
      <c r="AP18" s="14">
        <v>0.17580000000000001</v>
      </c>
      <c r="AQ18" s="14">
        <v>8.9999999999999998E-4</v>
      </c>
      <c r="AR18" s="14">
        <v>1.0530999999999999</v>
      </c>
      <c r="AS18" s="14">
        <v>2.8199999999999999E-2</v>
      </c>
      <c r="AT18" s="14">
        <v>3.3799999999999997E-2</v>
      </c>
      <c r="AU18" s="14">
        <v>8.9999999999999998E-4</v>
      </c>
      <c r="AV18" s="14">
        <v>17.700800000000001</v>
      </c>
      <c r="AW18" s="14">
        <v>7.0699999999999999E-2</v>
      </c>
      <c r="AX18" s="14">
        <v>0.42370000000000002</v>
      </c>
      <c r="AY18" s="14">
        <v>1.6999999999999999E-3</v>
      </c>
      <c r="AZ18" s="14">
        <v>0.41351125938281902</v>
      </c>
      <c r="BA18" s="14">
        <v>12.535502958579883</v>
      </c>
      <c r="BB18" s="14">
        <v>0.85224043715846998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5.699375000000001E-2</v>
      </c>
      <c r="BH18" s="16">
        <f>DSTDEV(PlotSort,"PhxRed",$BH$35:$BH$36)/SQRT($BF18)</f>
        <v>5.541468433171234E-3</v>
      </c>
      <c r="BI18" s="16">
        <f>DAVERAGE(PlotSort,"PhxRedEdge",$BH$35:$BH$36)</f>
        <v>0.20036875000000001</v>
      </c>
      <c r="BJ18" s="16">
        <f>DSTDEV(PlotSort,"PhxRedEdge",$BH$35:$BH$36)/SQRT($BF18)</f>
        <v>8.311882652514169E-3</v>
      </c>
      <c r="BK18" s="16">
        <f>DAVERAGE(PlotSort,"TMRed",$BH$35:$BH$36)</f>
        <v>5.803125E-2</v>
      </c>
      <c r="BL18" s="16">
        <f>DSTDEV(PlotSort,"TMRed",$BH$35:$BH$36)/SQRT($BF18)</f>
        <v>5.6853006278618796E-3</v>
      </c>
      <c r="BM18" s="16">
        <f>DAVERAGE(PlotSort,"TMNIR",$BH$35:$BH$36)</f>
        <v>0.45278125000000002</v>
      </c>
      <c r="BN18" s="16">
        <f>DSTDEV(PlotSort,"TMNIR",$BH$35:$BH$36)/SQRT($BF18)</f>
        <v>1.7968087958818307E-2</v>
      </c>
      <c r="BO18" s="16">
        <f>DAVERAGE(PlotSort,"NRR",$BH$35:$BH$36)</f>
        <v>0.38633501336573051</v>
      </c>
      <c r="BP18" s="16">
        <f>DSTDEV(PlotSort,"NRR",$BH$35:$BH$36)/SQRT($BF18)</f>
        <v>8.3287313153489403E-3</v>
      </c>
      <c r="BQ18" s="16">
        <f>DAVERAGE(PlotSort,"rvi",$BH$35:$BH$36)</f>
        <v>8.717464774966583</v>
      </c>
      <c r="BR18" s="16">
        <f>DSTDEV(PlotSort,"rvi",$BH$35:$BH$36)/SQRT($BF18)</f>
        <v>0.75508052562689476</v>
      </c>
      <c r="BS18" s="17">
        <f>DAVERAGE(PlotSort,"ndvi",$BH$35:$BH$36)</f>
        <v>0.77320313515312822</v>
      </c>
      <c r="BT18" s="16">
        <f>DSTDEV(PlotSort,"ndvi",$BH$35:$BH$36)/SQRT($BF18)</f>
        <v>1.9267981367582444E-2</v>
      </c>
    </row>
    <row r="19" spans="2:72" ht="13.5" customHeight="1" x14ac:dyDescent="0.2">
      <c r="B19" s="12">
        <v>189</v>
      </c>
      <c r="C19" s="12">
        <v>9.0779999999999994</v>
      </c>
      <c r="D19" s="12">
        <v>189.37825000000001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30.5</v>
      </c>
      <c r="Q19" s="56">
        <v>1.21</v>
      </c>
      <c r="R19" s="56">
        <v>3.15</v>
      </c>
      <c r="S19" s="56">
        <v>46.8</v>
      </c>
      <c r="T19" s="56">
        <v>89.2</v>
      </c>
      <c r="U19" s="12">
        <v>5</v>
      </c>
      <c r="V19" s="12">
        <v>1</v>
      </c>
      <c r="W19" s="12">
        <v>1</v>
      </c>
      <c r="X19" s="12">
        <v>1</v>
      </c>
      <c r="Y19" s="12">
        <v>6</v>
      </c>
      <c r="Z19" s="12">
        <v>1</v>
      </c>
      <c r="AA19" s="12">
        <v>270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1.3668</v>
      </c>
      <c r="AK19" s="12">
        <v>4.6399999999999997E-2</v>
      </c>
      <c r="AL19" s="14">
        <v>8.2299999999999998E-2</v>
      </c>
      <c r="AM19" s="14">
        <v>2.8E-3</v>
      </c>
      <c r="AN19" s="14">
        <v>1.1275999999999999</v>
      </c>
      <c r="AO19" s="14">
        <v>3.44E-2</v>
      </c>
      <c r="AP19" s="14">
        <v>0.18</v>
      </c>
      <c r="AQ19" s="14">
        <v>5.4999999999999997E-3</v>
      </c>
      <c r="AR19" s="14">
        <v>2.665</v>
      </c>
      <c r="AS19" s="14">
        <v>3.8899999999999997E-2</v>
      </c>
      <c r="AT19" s="14">
        <v>8.5099999999999995E-2</v>
      </c>
      <c r="AU19" s="14">
        <v>1.1999999999999999E-3</v>
      </c>
      <c r="AV19" s="14">
        <v>15.0467</v>
      </c>
      <c r="AW19" s="14">
        <v>0.37440000000000001</v>
      </c>
      <c r="AX19" s="14">
        <v>0.35830000000000001</v>
      </c>
      <c r="AY19" s="14">
        <v>8.8999999999999999E-3</v>
      </c>
      <c r="AZ19" s="14">
        <v>0.33122793981051463</v>
      </c>
      <c r="BA19" s="14">
        <v>4.2103407755581674</v>
      </c>
      <c r="BB19" s="14">
        <v>0.61614794767704106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6.2287500000000003E-2</v>
      </c>
      <c r="BH19" s="16">
        <f>DSTDEV(PlotSort,"PhxRed",$BI$35:$BI$36)/SQRT($BF19)</f>
        <v>5.1901579536015362E-3</v>
      </c>
      <c r="BI19" s="16">
        <f>DAVERAGE(PlotSort,"PhxRedEdge",$BI$35:$BI$36)</f>
        <v>0.214225</v>
      </c>
      <c r="BJ19" s="16">
        <f>DSTDEV(PlotSort,"PhxRedEdge",$BI$35:$BI$36)/SQRT($BF19)</f>
        <v>4.0187632840630637E-3</v>
      </c>
      <c r="BK19" s="16">
        <f>DAVERAGE(PlotSort,"TMRed",$BI$35:$BI$36)</f>
        <v>6.2618750000000001E-2</v>
      </c>
      <c r="BL19" s="16">
        <f>DSTDEV(PlotSort,"TMRed",$BI$35:$BI$36)/SQRT($BF19)</f>
        <v>5.2509064197685555E-3</v>
      </c>
      <c r="BM19" s="16">
        <f>DAVERAGE(PlotSort,"TMNIR",$BI$35:$BI$36)</f>
        <v>0.46953124999999996</v>
      </c>
      <c r="BN19" s="16">
        <f>DSTDEV(PlotSort,"TMNIR",$BI$35:$BI$36)/SQRT($BF19)</f>
        <v>8.1264420194715782E-3</v>
      </c>
      <c r="BO19" s="16">
        <f>DAVERAGE(PlotSort,"NRR",$BI$35:$BI$36)</f>
        <v>0.37317487202114885</v>
      </c>
      <c r="BP19" s="16">
        <f>DSTDEV(PlotSort,"NRR",$BI$35:$BI$36)/SQRT($BF19)</f>
        <v>7.92191977329499E-3</v>
      </c>
      <c r="BQ19" s="16">
        <f>DAVERAGE(PlotSort,"rvi",$BI$35:$BI$36)</f>
        <v>8.2082745157137733</v>
      </c>
      <c r="BR19" s="16">
        <f>DSTDEV(PlotSort,"rvi",$BI$35:$BI$36)/SQRT($BF19)</f>
        <v>0.64708974082828363</v>
      </c>
      <c r="BS19" s="17">
        <f>DAVERAGE(PlotSort,"ndvi",$BI$35:$BI$36)</f>
        <v>0.76536270775272841</v>
      </c>
      <c r="BT19" s="16">
        <f>DSTDEV(PlotSort,"ndvi",$BI$35:$BI$36)/SQRT($BF19)</f>
        <v>1.7991860936086627E-2</v>
      </c>
    </row>
    <row r="20" spans="2:72" ht="13.5" customHeight="1" x14ac:dyDescent="0.2">
      <c r="B20" s="12">
        <v>189</v>
      </c>
      <c r="C20" s="12">
        <v>9.0850000000000009</v>
      </c>
      <c r="D20" s="12">
        <v>189.37853999999999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30.5</v>
      </c>
      <c r="Q20" s="56">
        <v>1.21</v>
      </c>
      <c r="R20" s="56">
        <v>3.15</v>
      </c>
      <c r="S20" s="56">
        <v>46.71</v>
      </c>
      <c r="T20" s="56">
        <v>89.26</v>
      </c>
      <c r="U20" s="12">
        <v>5</v>
      </c>
      <c r="V20" s="12">
        <v>1</v>
      </c>
      <c r="W20" s="12">
        <v>1</v>
      </c>
      <c r="X20" s="12">
        <v>1</v>
      </c>
      <c r="Y20" s="12">
        <v>6</v>
      </c>
      <c r="Z20" s="12">
        <v>1</v>
      </c>
      <c r="AA20" s="12">
        <v>270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0.88319999999999999</v>
      </c>
      <c r="AK20" s="12">
        <v>8.6400000000000005E-2</v>
      </c>
      <c r="AL20" s="14">
        <v>5.2900000000000003E-2</v>
      </c>
      <c r="AM20" s="14">
        <v>5.1999999999999998E-3</v>
      </c>
      <c r="AN20" s="14">
        <v>1.2183999999999999</v>
      </c>
      <c r="AO20" s="14">
        <v>3.2599999999999997E-2</v>
      </c>
      <c r="AP20" s="14">
        <v>0.19359999999999999</v>
      </c>
      <c r="AQ20" s="14">
        <v>5.1999999999999998E-3</v>
      </c>
      <c r="AR20" s="14">
        <v>1.6520999999999999</v>
      </c>
      <c r="AS20" s="14">
        <v>0.16139999999999999</v>
      </c>
      <c r="AT20" s="14">
        <v>5.2499999999999998E-2</v>
      </c>
      <c r="AU20" s="14">
        <v>5.1000000000000004E-3</v>
      </c>
      <c r="AV20" s="14">
        <v>18.965399999999999</v>
      </c>
      <c r="AW20" s="14">
        <v>0.22459999999999999</v>
      </c>
      <c r="AX20" s="14">
        <v>0.44969999999999999</v>
      </c>
      <c r="AY20" s="14">
        <v>5.3E-3</v>
      </c>
      <c r="AZ20" s="14">
        <v>0.39810352868024251</v>
      </c>
      <c r="BA20" s="14">
        <v>8.5657142857142858</v>
      </c>
      <c r="BB20" s="14">
        <v>0.79091995221027478</v>
      </c>
      <c r="BC20" s="15"/>
    </row>
    <row r="21" spans="2:72" ht="13.5" customHeight="1" x14ac:dyDescent="0.2">
      <c r="B21" s="12">
        <v>189</v>
      </c>
      <c r="C21" s="12">
        <v>9.0960000000000001</v>
      </c>
      <c r="D21" s="12">
        <v>189.37899999999999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30.5</v>
      </c>
      <c r="Q21" s="56">
        <v>1.21</v>
      </c>
      <c r="R21" s="56">
        <v>3.15</v>
      </c>
      <c r="S21" s="56">
        <v>46.57</v>
      </c>
      <c r="T21" s="56">
        <v>89.35</v>
      </c>
      <c r="U21" s="12">
        <v>5</v>
      </c>
      <c r="V21" s="12">
        <v>1</v>
      </c>
      <c r="W21" s="12">
        <v>1</v>
      </c>
      <c r="X21" s="12">
        <v>1</v>
      </c>
      <c r="Y21" s="12">
        <v>6</v>
      </c>
      <c r="Z21" s="12">
        <v>1</v>
      </c>
      <c r="AA21" s="12">
        <v>270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0.53649999999999998</v>
      </c>
      <c r="AK21" s="12">
        <v>3.2000000000000002E-3</v>
      </c>
      <c r="AL21" s="14">
        <v>3.1899999999999998E-2</v>
      </c>
      <c r="AM21" s="14">
        <v>2.0000000000000001E-4</v>
      </c>
      <c r="AN21" s="14">
        <v>1.2413000000000001</v>
      </c>
      <c r="AO21" s="14">
        <v>3.1899999999999998E-2</v>
      </c>
      <c r="AP21" s="14">
        <v>0.19589999999999999</v>
      </c>
      <c r="AQ21" s="14">
        <v>5.0000000000000001E-3</v>
      </c>
      <c r="AR21" s="14">
        <v>1.0691999999999999</v>
      </c>
      <c r="AS21" s="14">
        <v>2.46E-2</v>
      </c>
      <c r="AT21" s="14">
        <v>3.3799999999999997E-2</v>
      </c>
      <c r="AU21" s="14">
        <v>8.0000000000000004E-4</v>
      </c>
      <c r="AV21" s="14">
        <v>20.348600000000001</v>
      </c>
      <c r="AW21" s="14">
        <v>0.57199999999999995</v>
      </c>
      <c r="AX21" s="14">
        <v>0.47920000000000001</v>
      </c>
      <c r="AY21" s="14">
        <v>1.35E-2</v>
      </c>
      <c r="AZ21" s="14">
        <v>0.4196415345874685</v>
      </c>
      <c r="BA21" s="14">
        <v>14.177514792899411</v>
      </c>
      <c r="BB21" s="14">
        <v>0.86822612085769979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0.25190000000000001</v>
      </c>
      <c r="BH21" s="16"/>
      <c r="BI21" s="16">
        <f>DAVERAGE(PlotSort2,"PhxRedEdge",$BM$31:$BM$32)</f>
        <v>0.27400000000000002</v>
      </c>
      <c r="BJ21" s="16"/>
      <c r="BK21" s="16">
        <f>DAVERAGE(PlotSort2,"TMRed",$BM$31:$BM$32)</f>
        <v>0.25059999999999999</v>
      </c>
      <c r="BL21" s="16"/>
      <c r="BM21" s="16">
        <f>DAVERAGE(PlotSort2,"TMNIR",$BM$31:$BM$32)</f>
        <v>0.31259999999999999</v>
      </c>
      <c r="BN21" s="16"/>
      <c r="BO21" s="16">
        <f>DAVERAGE(PlotSort2,"NRR",$BM$31:$BM$32)</f>
        <v>6.5802932151380777E-2</v>
      </c>
      <c r="BP21" s="16"/>
      <c r="BQ21" s="16">
        <f>DAVERAGE(PlotSort2,"rvi",$BM$31:$BM$32)</f>
        <v>1.2474062250598563</v>
      </c>
      <c r="BR21" s="16"/>
      <c r="BS21" s="17">
        <f>DAVERAGE(PlotSort2,"ndvi",$BM$31:$BM$32)</f>
        <v>0.11008522727272729</v>
      </c>
      <c r="BT21" s="16"/>
    </row>
    <row r="22" spans="2:72" ht="13.5" customHeight="1" x14ac:dyDescent="0.2">
      <c r="B22" s="12">
        <v>189</v>
      </c>
      <c r="C22" s="12">
        <v>9.1029999999999998</v>
      </c>
      <c r="D22" s="12">
        <v>189.37929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30.5</v>
      </c>
      <c r="Q22" s="56">
        <v>1.21</v>
      </c>
      <c r="R22" s="56">
        <v>3.15</v>
      </c>
      <c r="S22" s="56">
        <v>46.48</v>
      </c>
      <c r="T22" s="56">
        <v>89.41</v>
      </c>
      <c r="U22" s="12">
        <v>5</v>
      </c>
      <c r="V22" s="12">
        <v>1</v>
      </c>
      <c r="W22" s="12">
        <v>1</v>
      </c>
      <c r="X22" s="12">
        <v>1</v>
      </c>
      <c r="Y22" s="12">
        <v>6</v>
      </c>
      <c r="Z22" s="12">
        <v>1</v>
      </c>
      <c r="AA22" s="12">
        <v>270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0.98729999999999996</v>
      </c>
      <c r="AK22" s="12">
        <v>9.4600000000000004E-2</v>
      </c>
      <c r="AL22" s="14">
        <v>5.8500000000000003E-2</v>
      </c>
      <c r="AM22" s="14">
        <v>5.5999999999999999E-3</v>
      </c>
      <c r="AN22" s="14">
        <v>1.4482999999999999</v>
      </c>
      <c r="AO22" s="14">
        <v>5.3699999999999998E-2</v>
      </c>
      <c r="AP22" s="14">
        <v>0.22750000000000001</v>
      </c>
      <c r="AQ22" s="14">
        <v>8.3999999999999995E-3</v>
      </c>
      <c r="AR22" s="14">
        <v>1.8680000000000001</v>
      </c>
      <c r="AS22" s="14">
        <v>0.1386</v>
      </c>
      <c r="AT22" s="14">
        <v>5.8700000000000002E-2</v>
      </c>
      <c r="AU22" s="14">
        <v>4.4000000000000003E-3</v>
      </c>
      <c r="AV22" s="14">
        <v>23.004799999999999</v>
      </c>
      <c r="AW22" s="14">
        <v>0.99839999999999995</v>
      </c>
      <c r="AX22" s="14">
        <v>0.53949999999999998</v>
      </c>
      <c r="AY22" s="14">
        <v>2.3400000000000001E-2</v>
      </c>
      <c r="AZ22" s="14">
        <v>0.40677966101694907</v>
      </c>
      <c r="BA22" s="14">
        <v>9.1908006814310053</v>
      </c>
      <c r="BB22" s="14">
        <v>0.80374456703443675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0.2944</v>
      </c>
      <c r="BH22" s="16">
        <f>DSTDEV(PlotSort2,"PhxRed",$BN$31:$BN$32)/SQRT($BF22)</f>
        <v>3.0099999999999977E-2</v>
      </c>
      <c r="BI22" s="16">
        <f>DAVERAGE(PlotSort2,"PhxRedEdge",$BN$31:$BN$32)</f>
        <v>0.32230000000000003</v>
      </c>
      <c r="BJ22" s="16">
        <f>DSTDEV(PlotSort2,"PhxRedEdge",$BN$31:$BN$32)/SQRT($BF22)</f>
        <v>3.3399999999999604E-2</v>
      </c>
      <c r="BK22" s="16">
        <f>DAVERAGE(PlotSort2,"TMRed",$BN$31:$BN$32)</f>
        <v>0.28944999999999999</v>
      </c>
      <c r="BL22" s="16">
        <f>DSTDEV(PlotSort2,"TMRed",$BN$31:$BN$32)/SQRT($BF22)</f>
        <v>2.8350000000000014E-2</v>
      </c>
      <c r="BM22" s="16">
        <f>DAVERAGE(PlotSort2,"TMNIR",$BN$31:$BN$32)</f>
        <v>0.36124999999999996</v>
      </c>
      <c r="BN22" s="16">
        <f>DSTDEV(PlotSort2,"TMNIR",$BN$31:$BN$32)/SQRT($BF22)</f>
        <v>3.595000000000001E-2</v>
      </c>
      <c r="BO22" s="16">
        <f>DAVERAGE(PlotSort2,"NRR",$BN$31:$BN$32)</f>
        <v>5.7192142623254755E-2</v>
      </c>
      <c r="BP22" s="16">
        <f>DSTDEV(PlotSort2,"NRR",$BN$31:$BN$32)/SQRT($BF22)</f>
        <v>2.0719407372141348E-3</v>
      </c>
      <c r="BQ22" s="16">
        <f>DAVERAGE(PlotSort2,"rvi",$BN$31:$BN$32)</f>
        <v>1.2478627359342125</v>
      </c>
      <c r="BR22" s="16">
        <f>DSTDEV(PlotSort2,"rvi",$BN$31:$BN$32)/SQRT($BF22)</f>
        <v>1.9799324106584137E-3</v>
      </c>
      <c r="BS22" s="17">
        <f>DAVERAGE(PlotSort2,"ndvi",$BN$31:$BN$32)</f>
        <v>0.11026526679323401</v>
      </c>
      <c r="BT22" s="16">
        <f>DSTDEV(PlotSort2,"ndvi",$BN$31:$BN$32)/SQRT($BF22)</f>
        <v>7.8368425571698902E-4</v>
      </c>
    </row>
    <row r="23" spans="2:72" ht="13.5" customHeight="1" x14ac:dyDescent="0.2">
      <c r="B23" s="12">
        <v>189</v>
      </c>
      <c r="C23" s="12">
        <v>9.1110000000000007</v>
      </c>
      <c r="D23" s="12">
        <v>189.37962999999999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30.5</v>
      </c>
      <c r="Q23" s="56">
        <v>1.21</v>
      </c>
      <c r="R23" s="56">
        <v>3.15</v>
      </c>
      <c r="S23" s="56">
        <v>46.38</v>
      </c>
      <c r="T23" s="56">
        <v>89.47</v>
      </c>
      <c r="U23" s="12">
        <v>5</v>
      </c>
      <c r="V23" s="12">
        <v>1</v>
      </c>
      <c r="W23" s="12">
        <v>1</v>
      </c>
      <c r="X23" s="12">
        <v>1</v>
      </c>
      <c r="Y23" s="12">
        <v>6</v>
      </c>
      <c r="Z23" s="12">
        <v>1</v>
      </c>
      <c r="AA23" s="12">
        <v>270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1.9944999999999999</v>
      </c>
      <c r="AK23" s="12">
        <v>9.7000000000000003E-2</v>
      </c>
      <c r="AL23" s="14">
        <v>0.1176</v>
      </c>
      <c r="AM23" s="14">
        <v>5.7000000000000002E-3</v>
      </c>
      <c r="AN23" s="14">
        <v>1.7195</v>
      </c>
      <c r="AO23" s="14">
        <v>1.5800000000000002E-2</v>
      </c>
      <c r="AP23" s="14">
        <v>0.26879999999999998</v>
      </c>
      <c r="AQ23" s="14">
        <v>2.5000000000000001E-3</v>
      </c>
      <c r="AR23" s="14">
        <v>3.8692000000000002</v>
      </c>
      <c r="AS23" s="14">
        <v>0.22309999999999999</v>
      </c>
      <c r="AT23" s="14">
        <v>0.121</v>
      </c>
      <c r="AU23" s="14">
        <v>7.0000000000000001E-3</v>
      </c>
      <c r="AV23" s="14">
        <v>21.530100000000001</v>
      </c>
      <c r="AW23" s="14">
        <v>5.62E-2</v>
      </c>
      <c r="AX23" s="14">
        <v>0.50239999999999996</v>
      </c>
      <c r="AY23" s="14">
        <v>1.2999999999999999E-3</v>
      </c>
      <c r="AZ23" s="14">
        <v>0.30290456431535273</v>
      </c>
      <c r="BA23" s="14">
        <v>4.1520661157024792</v>
      </c>
      <c r="BB23" s="14">
        <v>0.61180622393326911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0.1492</v>
      </c>
      <c r="BH23" s="16">
        <f>DSTDEV(PlotSort2,"PhxRed",$BR$31:$BR$32)/SQRT($BF23)</f>
        <v>2.3000000000000034E-2</v>
      </c>
      <c r="BI23" s="16">
        <f>DAVERAGE(PlotSort2,"PhxRedEdge",$BR$31:$BR$32)</f>
        <v>0.26529999999999998</v>
      </c>
      <c r="BJ23" s="16">
        <f>DSTDEV(PlotSort2,"PhxRedEdge",$BR$31:$BR$32)/SQRT($BF23)</f>
        <v>3.1099999999999933E-2</v>
      </c>
      <c r="BK23" s="16">
        <f>DAVERAGE(PlotSort2,"TMRed",$BR$31:$BR$32)</f>
        <v>0.1502</v>
      </c>
      <c r="BL23" s="16">
        <f>DSTDEV(PlotSort2,"TMRed",$BR$31:$BR$32)/SQRT($BF23)</f>
        <v>2.4800000000000013E-2</v>
      </c>
      <c r="BM23" s="16">
        <f>DAVERAGE(PlotSort2,"TMNIR",$BR$31:$BR$32)</f>
        <v>0.45979999999999999</v>
      </c>
      <c r="BN23" s="16">
        <f>DSTDEV(PlotSort2,"TMNIR",$BR$31:$BR$32)/SQRT($BF23)</f>
        <v>4.6599999999999878E-2</v>
      </c>
      <c r="BO23" s="16">
        <f>DAVERAGE(PlotSort2,"NRR",$BR$31:$BR$32)</f>
        <v>0.26903751605248177</v>
      </c>
      <c r="BP23" s="16">
        <f>DSTDEV(PlotSort2,"NRR",$BR$31:$BR$32)/SQRT($BF23)</f>
        <v>7.4530616429152596E-3</v>
      </c>
      <c r="BQ23" s="16">
        <f>DAVERAGE(PlotSort2,"rvi",$BR$31:$BR$32)</f>
        <v>3.0943850535429482</v>
      </c>
      <c r="BR23" s="16">
        <f>DSTDEV(PlotSort2,"rvi",$BR$31:$BR$32)/SQRT($BF23)</f>
        <v>0.20067076782866256</v>
      </c>
      <c r="BS23" s="17">
        <f>DAVERAGE(PlotSort2,"ndvi",$BR$31:$BR$32)</f>
        <v>0.51034996971678959</v>
      </c>
      <c r="BT23" s="16">
        <f>DSTDEV(PlotSort2,"ndvi",$BR$31:$BR$32)/SQRT($BF23)</f>
        <v>2.3998340717670152E-2</v>
      </c>
    </row>
    <row r="24" spans="2:72" ht="13.5" customHeight="1" x14ac:dyDescent="0.2">
      <c r="B24" s="12">
        <v>189</v>
      </c>
      <c r="C24" s="12">
        <v>9.1189999999999998</v>
      </c>
      <c r="D24" s="12">
        <v>189.37996000000001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30.5</v>
      </c>
      <c r="Q24" s="56">
        <v>1.21</v>
      </c>
      <c r="R24" s="56">
        <v>3.15</v>
      </c>
      <c r="S24" s="56">
        <v>46.28</v>
      </c>
      <c r="T24" s="56">
        <v>89.54</v>
      </c>
      <c r="U24" s="12">
        <v>5</v>
      </c>
      <c r="V24" s="12">
        <v>1</v>
      </c>
      <c r="W24" s="12">
        <v>1</v>
      </c>
      <c r="X24" s="12">
        <v>1</v>
      </c>
      <c r="Y24" s="12">
        <v>6</v>
      </c>
      <c r="Z24" s="12">
        <v>1</v>
      </c>
      <c r="AA24" s="12">
        <v>270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1.0307999999999999</v>
      </c>
      <c r="AK24" s="12">
        <v>6.3700000000000007E-2</v>
      </c>
      <c r="AL24" s="14">
        <v>6.0499999999999998E-2</v>
      </c>
      <c r="AM24" s="14">
        <v>3.7000000000000002E-3</v>
      </c>
      <c r="AN24" s="14">
        <v>1.6521999999999999</v>
      </c>
      <c r="AO24" s="14">
        <v>3.9600000000000003E-2</v>
      </c>
      <c r="AP24" s="14">
        <v>0.25700000000000001</v>
      </c>
      <c r="AQ24" s="14">
        <v>6.1999999999999998E-3</v>
      </c>
      <c r="AR24" s="14">
        <v>1.9645999999999999</v>
      </c>
      <c r="AS24" s="14">
        <v>0.1144</v>
      </c>
      <c r="AT24" s="14">
        <v>6.1100000000000002E-2</v>
      </c>
      <c r="AU24" s="14">
        <v>3.5999999999999999E-3</v>
      </c>
      <c r="AV24" s="14">
        <v>26.675999999999998</v>
      </c>
      <c r="AW24" s="14">
        <v>1.1794</v>
      </c>
      <c r="AX24" s="14">
        <v>0.61950000000000005</v>
      </c>
      <c r="AY24" s="14">
        <v>2.7400000000000001E-2</v>
      </c>
      <c r="AZ24" s="14">
        <v>0.4135767256132345</v>
      </c>
      <c r="BA24" s="14">
        <v>10.13911620294599</v>
      </c>
      <c r="BB24" s="14">
        <v>0.8204525418748162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0.66500000000000004</v>
      </c>
      <c r="BH24" s="16"/>
      <c r="BI24" s="16">
        <f>DAVERAGE(PlotSort2,"PhxRedEdge",$BP$31:$BP$32)</f>
        <v>0.65250000000000008</v>
      </c>
      <c r="BJ24" s="16"/>
      <c r="BK24" s="16">
        <f>DAVERAGE(PlotSort2,"TMRed",$BP$31:$BP$32)</f>
        <v>0.66549999999999998</v>
      </c>
      <c r="BL24" s="16"/>
      <c r="BM24" s="16">
        <f>DAVERAGE(PlotSort2,"TMNIR",$BP$31:$BP$32)</f>
        <v>0.63280000000000003</v>
      </c>
      <c r="BN24" s="16"/>
      <c r="BO24" s="16">
        <f>DAVERAGE(PlotSort2,"NRR",$BP$31:$BP$32)</f>
        <v>-1.532716097409169E-2</v>
      </c>
      <c r="BP24" s="16"/>
      <c r="BQ24" s="16">
        <f>DAVERAGE(PlotSort2,"rvi",$BP$31:$BP$32)</f>
        <v>23.771600300525925</v>
      </c>
      <c r="BR24" s="16"/>
      <c r="BS24" s="17">
        <f>DAVERAGE(PlotSort2,"ndvi",$BP$31:$BP$32)</f>
        <v>-2.5186782715859161E-2</v>
      </c>
      <c r="BT24" s="16"/>
    </row>
    <row r="25" spans="2:72" ht="13.5" customHeight="1" x14ac:dyDescent="0.2">
      <c r="B25" s="12">
        <v>189</v>
      </c>
      <c r="C25" s="12">
        <v>9.1280000000000001</v>
      </c>
      <c r="D25" s="12">
        <v>189.38032999999999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30.5</v>
      </c>
      <c r="Q25" s="56">
        <v>1.21</v>
      </c>
      <c r="R25" s="56">
        <v>3.15</v>
      </c>
      <c r="S25" s="56">
        <v>46.17</v>
      </c>
      <c r="T25" s="56">
        <v>89.61</v>
      </c>
      <c r="U25" s="12">
        <v>5</v>
      </c>
      <c r="V25" s="12">
        <v>1</v>
      </c>
      <c r="W25" s="12">
        <v>1</v>
      </c>
      <c r="X25" s="12">
        <v>1</v>
      </c>
      <c r="Y25" s="12">
        <v>6</v>
      </c>
      <c r="Z25" s="12">
        <v>1</v>
      </c>
      <c r="AA25" s="12">
        <v>270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1.3593</v>
      </c>
      <c r="AK25" s="12">
        <v>0.17879999999999999</v>
      </c>
      <c r="AL25" s="14">
        <v>7.9299999999999995E-2</v>
      </c>
      <c r="AM25" s="14">
        <v>1.04E-2</v>
      </c>
      <c r="AN25" s="14">
        <v>1.605</v>
      </c>
      <c r="AO25" s="14">
        <v>1.55E-2</v>
      </c>
      <c r="AP25" s="14">
        <v>0.24829999999999999</v>
      </c>
      <c r="AQ25" s="14">
        <v>2.3999999999999998E-3</v>
      </c>
      <c r="AR25" s="14">
        <v>2.5510000000000002</v>
      </c>
      <c r="AS25" s="14">
        <v>0.27179999999999999</v>
      </c>
      <c r="AT25" s="14">
        <v>7.8899999999999998E-2</v>
      </c>
      <c r="AU25" s="14">
        <v>8.3999999999999995E-3</v>
      </c>
      <c r="AV25" s="14">
        <v>23.050599999999999</v>
      </c>
      <c r="AW25" s="14">
        <v>0.624</v>
      </c>
      <c r="AX25" s="14">
        <v>0.53239999999999998</v>
      </c>
      <c r="AY25" s="14">
        <v>1.44E-2</v>
      </c>
      <c r="AZ25" s="14">
        <v>0.36390418854873835</v>
      </c>
      <c r="BA25" s="14">
        <v>6.7477820025348541</v>
      </c>
      <c r="BB25" s="14">
        <v>0.74186160641256349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1.0021333333333333</v>
      </c>
      <c r="BH25" s="16">
        <f>DSTDEV(PlotSort2,"PhxRed",$BQ$31:$BQ$32)/SQRT($BF25)</f>
        <v>4.7160482515673048E-3</v>
      </c>
      <c r="BI25" s="16">
        <f>DAVERAGE(PlotSort2,"PhxRedEdge",$BQ$31:$BQ$32)</f>
        <v>1.0019</v>
      </c>
      <c r="BJ25" s="16">
        <f>DSTDEV(PlotSort2,"PhxRedEdge",$BQ$31:$BQ$32)/SQRT($BF25)</f>
        <v>4.7759815745038077E-3</v>
      </c>
      <c r="BK25" s="16">
        <f>DAVERAGE(PlotSort2,"TMRed",$BQ$31:$BQ$32)</f>
        <v>1.0021333333333333</v>
      </c>
      <c r="BL25" s="16">
        <f>DSTDEV(PlotSort2,"TMRed",$BQ$31:$BQ$32)/SQRT($BF25)</f>
        <v>4.7160482515673048E-3</v>
      </c>
      <c r="BM25" s="16">
        <f>DAVERAGE(PlotSort2,"TMNIR",$BQ$31:$BQ$32)</f>
        <v>1.0019</v>
      </c>
      <c r="BN25" s="16">
        <f>DSTDEV(PlotSort2,"TMNIR",$BQ$31:$BQ$32)/SQRT($BF25)</f>
        <v>4.7759815745038077E-3</v>
      </c>
      <c r="BO25" s="16">
        <f>DAVERAGE(PlotSort2,"NRR",$BQ$31:$BQ$32)</f>
        <v>0.74049026996981759</v>
      </c>
      <c r="BP25" s="16">
        <f>DSTDEV(PlotSort2,"NRR",$BQ$31:$BQ$32)/SQRT($BF25)</f>
        <v>1.9836701249641695E-4</v>
      </c>
      <c r="BQ25" s="16">
        <f>DAVERAGE(PlotSort2,"rvi",$BQ$31:$BQ$32)</f>
        <v>1.3480794018520112</v>
      </c>
      <c r="BR25" s="16">
        <f>DSTDEV(PlotSort2,"rvi",$BQ$31:$BQ$32)/SQRT($BF25)</f>
        <v>6.2323412965884176E-3</v>
      </c>
      <c r="BS25" s="17">
        <f>DAVERAGE(PlotSort2,"ndvi",$BQ$31:$BQ$32)</f>
        <v>0.14822804179114829</v>
      </c>
      <c r="BT25" s="16">
        <f>DSTDEV(PlotSort2,"ndvi",$BQ$31:$BQ$32)/SQRT($BF25)</f>
        <v>2.2616093644355368E-3</v>
      </c>
    </row>
    <row r="26" spans="2:72" ht="13.5" customHeight="1" x14ac:dyDescent="0.2">
      <c r="B26" s="12">
        <v>189</v>
      </c>
      <c r="C26" s="12">
        <v>9.3729999999999993</v>
      </c>
      <c r="D26" s="12">
        <v>189.39053999999999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30.5</v>
      </c>
      <c r="Q26" s="56">
        <v>1.21</v>
      </c>
      <c r="R26" s="56">
        <v>3.15</v>
      </c>
      <c r="S26" s="56">
        <v>43.09</v>
      </c>
      <c r="T26" s="56">
        <v>91.65</v>
      </c>
      <c r="U26" s="12">
        <v>5</v>
      </c>
      <c r="V26" s="12">
        <v>1</v>
      </c>
      <c r="W26" s="12">
        <v>1</v>
      </c>
      <c r="X26" s="12">
        <v>1</v>
      </c>
      <c r="Y26" s="12">
        <v>6</v>
      </c>
      <c r="Z26" s="12">
        <v>1</v>
      </c>
      <c r="AA26" s="12">
        <v>270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2.4588999999999999</v>
      </c>
      <c r="AK26" s="12">
        <v>0.11990000000000001</v>
      </c>
      <c r="AL26" s="14">
        <v>8.5800000000000001E-2</v>
      </c>
      <c r="AM26" s="14">
        <v>4.1999999999999997E-3</v>
      </c>
      <c r="AN26" s="14">
        <v>2.5911</v>
      </c>
      <c r="AO26" s="14">
        <v>5.8700000000000002E-2</v>
      </c>
      <c r="AP26" s="14">
        <v>0.23630000000000001</v>
      </c>
      <c r="AQ26" s="14">
        <v>5.4000000000000003E-3</v>
      </c>
      <c r="AR26" s="14">
        <v>4.8432000000000004</v>
      </c>
      <c r="AS26" s="14">
        <v>0.41120000000000001</v>
      </c>
      <c r="AT26" s="14">
        <v>8.9200000000000002E-2</v>
      </c>
      <c r="AU26" s="14">
        <v>7.6E-3</v>
      </c>
      <c r="AV26" s="14">
        <v>36.104599999999998</v>
      </c>
      <c r="AW26" s="14">
        <v>1.0234000000000001</v>
      </c>
      <c r="AX26" s="14">
        <v>0.49099999999999999</v>
      </c>
      <c r="AY26" s="14">
        <v>1.3899999999999999E-2</v>
      </c>
      <c r="AZ26" s="14">
        <v>0.35019936752371783</v>
      </c>
      <c r="BA26" s="14">
        <v>5.5044843049327357</v>
      </c>
      <c r="BB26" s="14">
        <v>0.6925198207514649</v>
      </c>
      <c r="BC26" s="15"/>
    </row>
    <row r="27" spans="2:72" ht="13.5" customHeight="1" x14ac:dyDescent="0.2">
      <c r="B27" s="12">
        <v>189</v>
      </c>
      <c r="C27" s="12">
        <v>9.3640000000000008</v>
      </c>
      <c r="D27" s="12">
        <v>189.39017000000001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30.5</v>
      </c>
      <c r="Q27" s="56">
        <v>1.21</v>
      </c>
      <c r="R27" s="56">
        <v>3.15</v>
      </c>
      <c r="S27" s="56">
        <v>43.2</v>
      </c>
      <c r="T27" s="56">
        <v>91.57</v>
      </c>
      <c r="U27" s="12">
        <v>5</v>
      </c>
      <c r="V27" s="12">
        <v>1</v>
      </c>
      <c r="W27" s="12">
        <v>1</v>
      </c>
      <c r="X27" s="12">
        <v>1</v>
      </c>
      <c r="Y27" s="12">
        <v>6</v>
      </c>
      <c r="Z27" s="12">
        <v>1</v>
      </c>
      <c r="AA27" s="12">
        <v>270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1.5278</v>
      </c>
      <c r="AK27" s="12">
        <v>0.17630000000000001</v>
      </c>
      <c r="AL27" s="14">
        <v>5.4199999999999998E-2</v>
      </c>
      <c r="AM27" s="14">
        <v>6.3E-3</v>
      </c>
      <c r="AN27" s="14">
        <v>2.2755000000000001</v>
      </c>
      <c r="AO27" s="14">
        <v>6.6400000000000001E-2</v>
      </c>
      <c r="AP27" s="14">
        <v>0.2112</v>
      </c>
      <c r="AQ27" s="14">
        <v>6.1999999999999998E-3</v>
      </c>
      <c r="AR27" s="14">
        <v>2.8647999999999998</v>
      </c>
      <c r="AS27" s="14">
        <v>0.3281</v>
      </c>
      <c r="AT27" s="14">
        <v>5.3699999999999998E-2</v>
      </c>
      <c r="AU27" s="14">
        <v>6.1000000000000004E-3</v>
      </c>
      <c r="AV27" s="14">
        <v>35.231000000000002</v>
      </c>
      <c r="AW27" s="14">
        <v>2.2963</v>
      </c>
      <c r="AX27" s="14">
        <v>0.48759999999999998</v>
      </c>
      <c r="AY27" s="14">
        <v>3.1800000000000002E-2</v>
      </c>
      <c r="AZ27" s="14">
        <v>0.39553520320549512</v>
      </c>
      <c r="BA27" s="14">
        <v>9.0800744878957165</v>
      </c>
      <c r="BB27" s="14">
        <v>0.8015887677812672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0.1492</v>
      </c>
      <c r="BH27" s="16">
        <f>DSTDEV(PlotSort2,"PhxRed",$BR$31:$BR$32)/SQRT($BF27)</f>
        <v>2.3000000000000034E-2</v>
      </c>
      <c r="BI27" s="16">
        <f>DAVERAGE(PlotSort2,"PhxRedEdge",$BR$31:$BR$32)</f>
        <v>0.26529999999999998</v>
      </c>
      <c r="BJ27" s="16">
        <f>DSTDEV(PlotSort2,"PhxRedEdge",$BR$31:$BR$32)/SQRT($BF27)</f>
        <v>3.1099999999999933E-2</v>
      </c>
      <c r="BK27" s="16">
        <f>DAVERAGE(PlotSort2,"TMRed",$BR$31:$BR$32)</f>
        <v>0.1502</v>
      </c>
      <c r="BL27" s="16">
        <f>DSTDEV(PlotSort2,"TMRed",$BR$31:$BR$32)/SQRT($BF27)</f>
        <v>2.4800000000000013E-2</v>
      </c>
      <c r="BM27" s="16">
        <f>DAVERAGE(PlotSort2,"TMNIR",$BR$31:$BR$32)</f>
        <v>0.45979999999999999</v>
      </c>
      <c r="BN27" s="16">
        <f>DSTDEV(PlotSort2,"TMNIR",$BR$31:$BR$32)/SQRT($BF27)</f>
        <v>4.6599999999999878E-2</v>
      </c>
      <c r="BO27" s="16">
        <f>DAVERAGE(PlotSort2,"NRR",$BR$31:$BR$32)</f>
        <v>0.26903751605248177</v>
      </c>
      <c r="BP27" s="16">
        <f>DSTDEV(PlotSort2,"NRR",$BR$31:$BR$32)/SQRT($BF27)</f>
        <v>7.4530616429152596E-3</v>
      </c>
      <c r="BQ27" s="16">
        <f>DAVERAGE(PlotSort2,"rvi",$BR$31:$BR$32)</f>
        <v>3.0943850535429482</v>
      </c>
      <c r="BR27" s="16">
        <f>DSTDEV(PlotSort2,"rvi",$BR$31:$BR$32)/SQRT($BF27)</f>
        <v>0.20067076782866256</v>
      </c>
      <c r="BS27" s="17">
        <f>DAVERAGE(PlotSort2,"ndvi",$BR$31:$BR$32)</f>
        <v>0.51034996971678959</v>
      </c>
      <c r="BT27" s="16">
        <f>DSTDEV(PlotSort2,"ndvi",$BR$31:$BR$32)/SQRT($BF27)</f>
        <v>2.3998340717670152E-2</v>
      </c>
    </row>
    <row r="28" spans="2:72" ht="13.5" customHeight="1" x14ac:dyDescent="0.2">
      <c r="B28" s="12">
        <v>189</v>
      </c>
      <c r="C28" s="12">
        <v>9.3550000000000004</v>
      </c>
      <c r="D28" s="12">
        <v>189.38979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30.5</v>
      </c>
      <c r="Q28" s="56">
        <v>1.21</v>
      </c>
      <c r="R28" s="56">
        <v>3.15</v>
      </c>
      <c r="S28" s="56">
        <v>43.32</v>
      </c>
      <c r="T28" s="56">
        <v>91.5</v>
      </c>
      <c r="U28" s="12">
        <v>5</v>
      </c>
      <c r="V28" s="12">
        <v>1</v>
      </c>
      <c r="W28" s="12">
        <v>1</v>
      </c>
      <c r="X28" s="12">
        <v>1</v>
      </c>
      <c r="Y28" s="12">
        <v>6</v>
      </c>
      <c r="Z28" s="12">
        <v>1</v>
      </c>
      <c r="AA28" s="12">
        <v>270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1.5496000000000001</v>
      </c>
      <c r="AK28" s="12">
        <v>0.23649999999999999</v>
      </c>
      <c r="AL28" s="14">
        <v>5.6000000000000001E-2</v>
      </c>
      <c r="AM28" s="14">
        <v>8.5000000000000006E-3</v>
      </c>
      <c r="AN28" s="14">
        <v>2.2902999999999998</v>
      </c>
      <c r="AO28" s="14">
        <v>4.4400000000000002E-2</v>
      </c>
      <c r="AP28" s="14">
        <v>0.21640000000000001</v>
      </c>
      <c r="AQ28" s="14">
        <v>4.1999999999999997E-3</v>
      </c>
      <c r="AR28" s="14">
        <v>2.9399000000000002</v>
      </c>
      <c r="AS28" s="14">
        <v>0.28339999999999999</v>
      </c>
      <c r="AT28" s="14">
        <v>5.6000000000000001E-2</v>
      </c>
      <c r="AU28" s="14">
        <v>5.4000000000000003E-3</v>
      </c>
      <c r="AV28" s="14">
        <v>32.558199999999999</v>
      </c>
      <c r="AW28" s="14">
        <v>1.6701999999999999</v>
      </c>
      <c r="AX28" s="14">
        <v>0.4587</v>
      </c>
      <c r="AY28" s="14">
        <v>2.35E-2</v>
      </c>
      <c r="AZ28" s="14">
        <v>0.35890979114205301</v>
      </c>
      <c r="BA28" s="14">
        <v>8.1910714285714281</v>
      </c>
      <c r="BB28" s="14">
        <v>0.78239751311443551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5.645E-2</v>
      </c>
      <c r="BH28" s="16">
        <f>DSTDEV(PlotSort2,"PhxRed",$BS$31:$BS$32)/SQRT($BF28)</f>
        <v>7.6500000000000439E-3</v>
      </c>
      <c r="BI28" s="16">
        <f>DAVERAGE(PlotSort2,"PhxRedEdge",$BS$31:$BS$32)</f>
        <v>0.21825</v>
      </c>
      <c r="BJ28" s="16">
        <f>DSTDEV(PlotSort2,"PhxRedEdge",$BS$31:$BS$32)/SQRT($BF28)</f>
        <v>4.4500000000000086E-3</v>
      </c>
      <c r="BK28" s="16">
        <f>DAVERAGE(PlotSort2,"TMRed",$BS$31:$BS$32)</f>
        <v>5.6300000000000003E-2</v>
      </c>
      <c r="BL28" s="16">
        <f>DSTDEV(PlotSort2,"TMRed",$BS$31:$BS$32)/SQRT($BF28)</f>
        <v>7.300000000000007E-3</v>
      </c>
      <c r="BM28" s="16">
        <f>DAVERAGE(PlotSort2,"TMNIR",$BS$31:$BS$32)</f>
        <v>0.48845</v>
      </c>
      <c r="BN28" s="16">
        <f>DSTDEV(PlotSort2,"TMNIR",$BS$31:$BS$32)/SQRT($BF28)</f>
        <v>6.2499999999999778E-3</v>
      </c>
      <c r="BO28" s="16">
        <f>DAVERAGE(PlotSort2,"NRR",$BS$31:$BS$32)</f>
        <v>0.38230437146647528</v>
      </c>
      <c r="BP28" s="16">
        <f>DSTDEV(PlotSort2,"NRR",$BS$31:$BS$32)/SQRT($BF28)</f>
        <v>1.4167047023291855E-2</v>
      </c>
      <c r="BQ28" s="16">
        <f>DAVERAGE(PlotSort2,"rvi",$BS$31:$BS$32)</f>
        <v>8.8388396868181225</v>
      </c>
      <c r="BR28" s="16">
        <f>DSTDEV(PlotSort2,"rvi",$BS$31:$BS$32)/SQRT($BF28)</f>
        <v>1.257078680528819</v>
      </c>
      <c r="BS28" s="17">
        <f>DAVERAGE(PlotSort2,"ndvi",$BS$31:$BS$32)</f>
        <v>0.79335057020443966</v>
      </c>
      <c r="BT28" s="16">
        <f>DSTDEV(PlotSort2,"ndvi",$BS$31:$BS$32)/SQRT($BF28)</f>
        <v>2.6402970351013629E-2</v>
      </c>
    </row>
    <row r="29" spans="2:72" ht="13.5" customHeight="1" x14ac:dyDescent="0.2">
      <c r="B29" s="12">
        <v>189</v>
      </c>
      <c r="C29" s="12">
        <v>9.3420000000000005</v>
      </c>
      <c r="D29" s="12">
        <v>189.38925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30.5</v>
      </c>
      <c r="Q29" s="56">
        <v>1.21</v>
      </c>
      <c r="R29" s="56">
        <v>3.15</v>
      </c>
      <c r="S29" s="56">
        <v>43.48</v>
      </c>
      <c r="T29" s="56">
        <v>91.38</v>
      </c>
      <c r="U29" s="12">
        <v>5</v>
      </c>
      <c r="V29" s="12">
        <v>1</v>
      </c>
      <c r="W29" s="12">
        <v>1</v>
      </c>
      <c r="X29" s="12">
        <v>1</v>
      </c>
      <c r="Y29" s="12">
        <v>6</v>
      </c>
      <c r="Z29" s="12">
        <v>1</v>
      </c>
      <c r="AA29" s="12">
        <v>270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1.3472</v>
      </c>
      <c r="AK29" s="12">
        <v>4.7500000000000001E-2</v>
      </c>
      <c r="AL29" s="14">
        <v>4.99E-2</v>
      </c>
      <c r="AM29" s="14">
        <v>1.8E-3</v>
      </c>
      <c r="AN29" s="14">
        <v>2.3096000000000001</v>
      </c>
      <c r="AO29" s="14">
        <v>5.1499999999999997E-2</v>
      </c>
      <c r="AP29" s="14">
        <v>0.224</v>
      </c>
      <c r="AQ29" s="14">
        <v>5.0000000000000001E-3</v>
      </c>
      <c r="AR29" s="14">
        <v>2.5649000000000002</v>
      </c>
      <c r="AS29" s="14">
        <v>0.08</v>
      </c>
      <c r="AT29" s="14">
        <v>5.0200000000000002E-2</v>
      </c>
      <c r="AU29" s="14">
        <v>1.6000000000000001E-3</v>
      </c>
      <c r="AV29" s="14">
        <v>35.291400000000003</v>
      </c>
      <c r="AW29" s="14">
        <v>1.1794</v>
      </c>
      <c r="AX29" s="14">
        <v>0.51039999999999996</v>
      </c>
      <c r="AY29" s="14">
        <v>1.7100000000000001E-2</v>
      </c>
      <c r="AZ29" s="14">
        <v>0.38997821350762529</v>
      </c>
      <c r="BA29" s="14">
        <v>10.167330677290837</v>
      </c>
      <c r="BB29" s="14">
        <v>0.8209061719586157</v>
      </c>
      <c r="BC29" s="15"/>
      <c r="BD29" s="28"/>
    </row>
    <row r="30" spans="2:72" ht="13.5" customHeight="1" x14ac:dyDescent="0.2">
      <c r="B30" s="12">
        <v>189</v>
      </c>
      <c r="C30" s="12">
        <v>9.3320000000000007</v>
      </c>
      <c r="D30" s="12">
        <v>189.38883000000001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30.5</v>
      </c>
      <c r="Q30" s="56">
        <v>1.21</v>
      </c>
      <c r="R30" s="56">
        <v>3.15</v>
      </c>
      <c r="S30" s="56">
        <v>43.61</v>
      </c>
      <c r="T30" s="56">
        <v>91.3</v>
      </c>
      <c r="U30" s="12">
        <v>5</v>
      </c>
      <c r="V30" s="12">
        <v>1</v>
      </c>
      <c r="W30" s="12">
        <v>1</v>
      </c>
      <c r="X30" s="12">
        <v>1</v>
      </c>
      <c r="Y30" s="12">
        <v>6</v>
      </c>
      <c r="Z30" s="12">
        <v>1</v>
      </c>
      <c r="AA30" s="12">
        <v>270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0.87160000000000004</v>
      </c>
      <c r="AK30" s="12">
        <v>8.6E-3</v>
      </c>
      <c r="AL30" s="14">
        <v>3.3000000000000002E-2</v>
      </c>
      <c r="AM30" s="14">
        <v>2.9999999999999997E-4</v>
      </c>
      <c r="AN30" s="14">
        <v>2.2254</v>
      </c>
      <c r="AO30" s="14">
        <v>3.5000000000000003E-2</v>
      </c>
      <c r="AP30" s="14">
        <v>0.22040000000000001</v>
      </c>
      <c r="AQ30" s="14">
        <v>3.5000000000000001E-3</v>
      </c>
      <c r="AR30" s="14">
        <v>1.7701</v>
      </c>
      <c r="AS30" s="14">
        <v>9.7900000000000001E-2</v>
      </c>
      <c r="AT30" s="14">
        <v>3.5299999999999998E-2</v>
      </c>
      <c r="AU30" s="14">
        <v>2E-3</v>
      </c>
      <c r="AV30" s="14">
        <v>35.8446</v>
      </c>
      <c r="AW30" s="14">
        <v>0.60109999999999997</v>
      </c>
      <c r="AX30" s="14">
        <v>0.52929999999999999</v>
      </c>
      <c r="AY30" s="14">
        <v>8.8999999999999999E-3</v>
      </c>
      <c r="AZ30" s="14">
        <v>0.41203147925836991</v>
      </c>
      <c r="BA30" s="14">
        <v>14.994334277620398</v>
      </c>
      <c r="BB30" s="14">
        <v>0.87495572086432871</v>
      </c>
      <c r="BC30" s="15"/>
      <c r="BD30" s="28"/>
      <c r="BF30" s="29" t="s">
        <v>175</v>
      </c>
    </row>
    <row r="31" spans="2:72" ht="13.5" customHeight="1" x14ac:dyDescent="0.2">
      <c r="B31" s="12">
        <v>189</v>
      </c>
      <c r="C31" s="12">
        <v>9.3239999999999998</v>
      </c>
      <c r="D31" s="12">
        <v>189.38849999999999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30.5</v>
      </c>
      <c r="Q31" s="56">
        <v>1.21</v>
      </c>
      <c r="R31" s="56">
        <v>3.15</v>
      </c>
      <c r="S31" s="56">
        <v>43.71</v>
      </c>
      <c r="T31" s="56">
        <v>91.23</v>
      </c>
      <c r="U31" s="12">
        <v>5</v>
      </c>
      <c r="V31" s="12">
        <v>1</v>
      </c>
      <c r="W31" s="12">
        <v>1</v>
      </c>
      <c r="X31" s="12">
        <v>1</v>
      </c>
      <c r="Y31" s="12">
        <v>6</v>
      </c>
      <c r="Z31" s="12">
        <v>1</v>
      </c>
      <c r="AA31" s="12">
        <v>270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1.4946999999999999</v>
      </c>
      <c r="AK31" s="12">
        <v>3.09E-2</v>
      </c>
      <c r="AL31" s="14">
        <v>5.7500000000000002E-2</v>
      </c>
      <c r="AM31" s="14">
        <v>1.1999999999999999E-3</v>
      </c>
      <c r="AN31" s="14">
        <v>2.2686000000000002</v>
      </c>
      <c r="AO31" s="14">
        <v>7.4899999999999994E-2</v>
      </c>
      <c r="AP31" s="14">
        <v>0.22850000000000001</v>
      </c>
      <c r="AQ31" s="14">
        <v>7.4999999999999997E-3</v>
      </c>
      <c r="AR31" s="14">
        <v>2.7406000000000001</v>
      </c>
      <c r="AS31" s="14">
        <v>1.9699999999999999E-2</v>
      </c>
      <c r="AT31" s="14">
        <v>5.5599999999999997E-2</v>
      </c>
      <c r="AU31" s="14">
        <v>4.0000000000000002E-4</v>
      </c>
      <c r="AV31" s="14">
        <v>33.4651</v>
      </c>
      <c r="AW31" s="14">
        <v>1.5122</v>
      </c>
      <c r="AX31" s="14">
        <v>0.50260000000000005</v>
      </c>
      <c r="AY31" s="14">
        <v>2.2700000000000001E-2</v>
      </c>
      <c r="AZ31" s="14">
        <v>0.37491451237860757</v>
      </c>
      <c r="BA31" s="14">
        <v>9.0395683453237421</v>
      </c>
      <c r="BB31" s="14">
        <v>0.80078824793980663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189</v>
      </c>
      <c r="C32" s="12">
        <v>9.3160000000000007</v>
      </c>
      <c r="D32" s="12">
        <v>189.38817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30.5</v>
      </c>
      <c r="Q32" s="56">
        <v>1.21</v>
      </c>
      <c r="R32" s="56">
        <v>3.15</v>
      </c>
      <c r="S32" s="56">
        <v>43.81</v>
      </c>
      <c r="T32" s="56">
        <v>91.16</v>
      </c>
      <c r="U32" s="12">
        <v>5</v>
      </c>
      <c r="V32" s="12">
        <v>1</v>
      </c>
      <c r="W32" s="12">
        <v>1</v>
      </c>
      <c r="X32" s="12">
        <v>1</v>
      </c>
      <c r="Y32" s="12">
        <v>6</v>
      </c>
      <c r="Z32" s="12">
        <v>1</v>
      </c>
      <c r="AA32" s="12">
        <v>270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2.1316999999999999</v>
      </c>
      <c r="AK32" s="12">
        <v>0.2</v>
      </c>
      <c r="AL32" s="14">
        <v>8.3299999999999999E-2</v>
      </c>
      <c r="AM32" s="14">
        <v>7.7999999999999996E-3</v>
      </c>
      <c r="AN32" s="14">
        <v>2.1593</v>
      </c>
      <c r="AO32" s="14">
        <v>8.4900000000000003E-2</v>
      </c>
      <c r="AP32" s="14">
        <v>0.22120000000000001</v>
      </c>
      <c r="AQ32" s="14">
        <v>8.6999999999999994E-3</v>
      </c>
      <c r="AR32" s="14">
        <v>3.8008000000000002</v>
      </c>
      <c r="AS32" s="14">
        <v>0.41299999999999998</v>
      </c>
      <c r="AT32" s="14">
        <v>7.8399999999999997E-2</v>
      </c>
      <c r="AU32" s="14">
        <v>8.5000000000000006E-3</v>
      </c>
      <c r="AV32" s="14">
        <v>29.908300000000001</v>
      </c>
      <c r="AW32" s="14">
        <v>1.0920000000000001</v>
      </c>
      <c r="AX32" s="14">
        <v>0.45700000000000002</v>
      </c>
      <c r="AY32" s="14">
        <v>1.67E-2</v>
      </c>
      <c r="AZ32" s="14">
        <v>0.34768504865821293</v>
      </c>
      <c r="BA32" s="14">
        <v>5.8290816326530619</v>
      </c>
      <c r="BB32" s="14">
        <v>0.70713485244676888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189</v>
      </c>
      <c r="C33" s="12">
        <v>9.3079999999999998</v>
      </c>
      <c r="D33" s="12">
        <v>189.38783000000001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30.5</v>
      </c>
      <c r="Q33" s="56">
        <v>1.21</v>
      </c>
      <c r="R33" s="56">
        <v>3.15</v>
      </c>
      <c r="S33" s="56">
        <v>43.91</v>
      </c>
      <c r="T33" s="56">
        <v>91.1</v>
      </c>
      <c r="U33" s="12">
        <v>5</v>
      </c>
      <c r="V33" s="12">
        <v>1</v>
      </c>
      <c r="W33" s="12">
        <v>1</v>
      </c>
      <c r="X33" s="12">
        <v>1</v>
      </c>
      <c r="Y33" s="12">
        <v>6</v>
      </c>
      <c r="Z33" s="12">
        <v>1</v>
      </c>
      <c r="AA33" s="12">
        <v>270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1.5348999999999999</v>
      </c>
      <c r="AK33" s="12">
        <v>0.18379999999999999</v>
      </c>
      <c r="AL33" s="14">
        <v>6.0999999999999999E-2</v>
      </c>
      <c r="AM33" s="14">
        <v>7.3000000000000001E-3</v>
      </c>
      <c r="AN33" s="14">
        <v>2.1236999999999999</v>
      </c>
      <c r="AO33" s="14">
        <v>0.1085</v>
      </c>
      <c r="AP33" s="14">
        <v>0.22140000000000001</v>
      </c>
      <c r="AQ33" s="14">
        <v>1.1299999999999999E-2</v>
      </c>
      <c r="AR33" s="14">
        <v>2.9538000000000002</v>
      </c>
      <c r="AS33" s="14">
        <v>0.3473</v>
      </c>
      <c r="AT33" s="14">
        <v>6.2E-2</v>
      </c>
      <c r="AU33" s="14">
        <v>7.3000000000000001E-3</v>
      </c>
      <c r="AV33" s="14">
        <v>32.816200000000002</v>
      </c>
      <c r="AW33" s="14">
        <v>0.75919999999999999</v>
      </c>
      <c r="AX33" s="14">
        <v>0.51029999999999998</v>
      </c>
      <c r="AY33" s="14">
        <v>1.18E-2</v>
      </c>
      <c r="AZ33" s="14">
        <v>0.39483394833948332</v>
      </c>
      <c r="BA33" s="14">
        <v>8.2306451612903224</v>
      </c>
      <c r="BB33" s="14">
        <v>0.78333042110781048</v>
      </c>
      <c r="BC33" s="15"/>
      <c r="BD33" s="28"/>
    </row>
    <row r="34" spans="2:64" ht="13.5" customHeight="1" x14ac:dyDescent="0.2">
      <c r="B34" s="12">
        <v>189</v>
      </c>
      <c r="C34" s="12">
        <v>9.4060000000000006</v>
      </c>
      <c r="D34" s="12">
        <v>189.39192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30.5</v>
      </c>
      <c r="Q34" s="56">
        <v>1.21</v>
      </c>
      <c r="R34" s="56">
        <v>3.15</v>
      </c>
      <c r="S34" s="56">
        <v>42.68</v>
      </c>
      <c r="T34" s="56">
        <v>91.93</v>
      </c>
      <c r="U34" s="12">
        <v>5</v>
      </c>
      <c r="V34" s="12">
        <v>1</v>
      </c>
      <c r="W34" s="12">
        <v>1</v>
      </c>
      <c r="X34" s="12">
        <v>1</v>
      </c>
      <c r="Y34" s="12">
        <v>6</v>
      </c>
      <c r="Z34" s="12">
        <v>1</v>
      </c>
      <c r="AA34" s="12">
        <v>270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3.5541</v>
      </c>
      <c r="AK34" s="12">
        <v>0.48320000000000002</v>
      </c>
      <c r="AL34" s="14">
        <v>0.1168</v>
      </c>
      <c r="AM34" s="14">
        <v>1.5900000000000001E-2</v>
      </c>
      <c r="AN34" s="14">
        <v>2.8563999999999998</v>
      </c>
      <c r="AO34" s="14">
        <v>0.18440000000000001</v>
      </c>
      <c r="AP34" s="14">
        <v>0.245</v>
      </c>
      <c r="AQ34" s="14">
        <v>1.5800000000000002E-2</v>
      </c>
      <c r="AR34" s="14">
        <v>6.9722999999999997</v>
      </c>
      <c r="AS34" s="14">
        <v>0.99099999999999999</v>
      </c>
      <c r="AT34" s="14">
        <v>0.1208</v>
      </c>
      <c r="AU34" s="14">
        <v>1.72E-2</v>
      </c>
      <c r="AV34" s="14">
        <v>35.486899999999999</v>
      </c>
      <c r="AW34" s="14">
        <v>0.73419999999999996</v>
      </c>
      <c r="AX34" s="14">
        <v>0.45379999999999998</v>
      </c>
      <c r="AY34" s="14">
        <v>9.4000000000000004E-3</v>
      </c>
      <c r="AZ34" s="14">
        <v>0.29879793932455639</v>
      </c>
      <c r="BA34" s="14">
        <v>3.7566225165562912</v>
      </c>
      <c r="BB34" s="14">
        <v>0.57953358858336224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189</v>
      </c>
      <c r="C35" s="12">
        <v>9.4139999999999997</v>
      </c>
      <c r="D35" s="12">
        <v>189.39224999999999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30.5</v>
      </c>
      <c r="Q35" s="56">
        <v>1.21</v>
      </c>
      <c r="R35" s="56">
        <v>3.15</v>
      </c>
      <c r="S35" s="56">
        <v>42.58</v>
      </c>
      <c r="T35" s="56">
        <v>92</v>
      </c>
      <c r="U35" s="12">
        <v>5</v>
      </c>
      <c r="V35" s="12">
        <v>1</v>
      </c>
      <c r="W35" s="12">
        <v>1</v>
      </c>
      <c r="X35" s="12">
        <v>1</v>
      </c>
      <c r="Y35" s="12">
        <v>6</v>
      </c>
      <c r="Z35" s="12">
        <v>1</v>
      </c>
      <c r="AA35" s="12">
        <v>270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1.8333999999999999</v>
      </c>
      <c r="AK35" s="12">
        <v>1.0200000000000001E-2</v>
      </c>
      <c r="AL35" s="14">
        <v>5.9400000000000001E-2</v>
      </c>
      <c r="AM35" s="14">
        <v>2.9999999999999997E-4</v>
      </c>
      <c r="AN35" s="14">
        <v>2.4729999999999999</v>
      </c>
      <c r="AO35" s="14">
        <v>0.10630000000000001</v>
      </c>
      <c r="AP35" s="14">
        <v>0.20910000000000001</v>
      </c>
      <c r="AQ35" s="14">
        <v>8.9999999999999993E-3</v>
      </c>
      <c r="AR35" s="14">
        <v>3.5777999999999999</v>
      </c>
      <c r="AS35" s="14">
        <v>0.20069999999999999</v>
      </c>
      <c r="AT35" s="14">
        <v>6.1100000000000002E-2</v>
      </c>
      <c r="AU35" s="14">
        <v>3.3999999999999998E-3</v>
      </c>
      <c r="AV35" s="14">
        <v>35.066699999999997</v>
      </c>
      <c r="AW35" s="14">
        <v>1.1086</v>
      </c>
      <c r="AX35" s="14">
        <v>0.442</v>
      </c>
      <c r="AY35" s="14">
        <v>1.4E-2</v>
      </c>
      <c r="AZ35" s="14">
        <v>0.35770234986945171</v>
      </c>
      <c r="BA35" s="14">
        <v>7.2340425531914896</v>
      </c>
      <c r="BB35" s="14">
        <v>0.75710594315245483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189</v>
      </c>
      <c r="C36" s="12">
        <v>9.423</v>
      </c>
      <c r="D36" s="12">
        <v>189.39263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30.5</v>
      </c>
      <c r="Q36" s="56">
        <v>1.21</v>
      </c>
      <c r="R36" s="56">
        <v>3.15</v>
      </c>
      <c r="S36" s="56">
        <v>42.46</v>
      </c>
      <c r="T36" s="56">
        <v>92.08</v>
      </c>
      <c r="U36" s="12">
        <v>5</v>
      </c>
      <c r="V36" s="12">
        <v>1</v>
      </c>
      <c r="W36" s="12">
        <v>1</v>
      </c>
      <c r="X36" s="12">
        <v>1</v>
      </c>
      <c r="Y36" s="12">
        <v>6</v>
      </c>
      <c r="Z36" s="12">
        <v>1</v>
      </c>
      <c r="AA36" s="12">
        <v>270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1.5449999999999999</v>
      </c>
      <c r="AK36" s="12">
        <v>2.81E-2</v>
      </c>
      <c r="AL36" s="14">
        <v>4.9299999999999997E-2</v>
      </c>
      <c r="AM36" s="14">
        <v>8.9999999999999998E-4</v>
      </c>
      <c r="AN36" s="14">
        <v>2.3849999999999998</v>
      </c>
      <c r="AO36" s="14">
        <v>4.3200000000000002E-2</v>
      </c>
      <c r="AP36" s="14">
        <v>0.19850000000000001</v>
      </c>
      <c r="AQ36" s="14">
        <v>3.5999999999999999E-3</v>
      </c>
      <c r="AR36" s="14">
        <v>2.9872999999999998</v>
      </c>
      <c r="AS36" s="14">
        <v>2.3199999999999998E-2</v>
      </c>
      <c r="AT36" s="14">
        <v>5.0299999999999997E-2</v>
      </c>
      <c r="AU36" s="14">
        <v>4.0000000000000002E-4</v>
      </c>
      <c r="AV36" s="14">
        <v>36.999000000000002</v>
      </c>
      <c r="AW36" s="14">
        <v>0.60319999999999996</v>
      </c>
      <c r="AX36" s="14">
        <v>0.45900000000000002</v>
      </c>
      <c r="AY36" s="14">
        <v>7.4999999999999997E-3</v>
      </c>
      <c r="AZ36" s="14">
        <v>0.39619771863117875</v>
      </c>
      <c r="BA36" s="14">
        <v>9.1252485089463224</v>
      </c>
      <c r="BB36" s="14">
        <v>0.80247398389946989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189</v>
      </c>
      <c r="C37" s="12">
        <v>9.4309999999999992</v>
      </c>
      <c r="D37" s="12">
        <v>189.39295999999999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30.5</v>
      </c>
      <c r="Q37" s="56">
        <v>1.21</v>
      </c>
      <c r="R37" s="56">
        <v>3.15</v>
      </c>
      <c r="S37" s="56">
        <v>42.36</v>
      </c>
      <c r="T37" s="56">
        <v>92.15</v>
      </c>
      <c r="U37" s="12">
        <v>5</v>
      </c>
      <c r="V37" s="12">
        <v>1</v>
      </c>
      <c r="W37" s="12">
        <v>1</v>
      </c>
      <c r="X37" s="12">
        <v>1</v>
      </c>
      <c r="Y37" s="12">
        <v>6</v>
      </c>
      <c r="Z37" s="12">
        <v>1</v>
      </c>
      <c r="AA37" s="12">
        <v>270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1.4427000000000001</v>
      </c>
      <c r="AK37" s="12">
        <v>4.8000000000000001E-2</v>
      </c>
      <c r="AL37" s="14">
        <v>4.5400000000000003E-2</v>
      </c>
      <c r="AM37" s="14">
        <v>1.5E-3</v>
      </c>
      <c r="AN37" s="14">
        <v>2.3298999999999999</v>
      </c>
      <c r="AO37" s="14">
        <v>3.0999999999999999E-3</v>
      </c>
      <c r="AP37" s="14">
        <v>0.19120000000000001</v>
      </c>
      <c r="AQ37" s="14">
        <v>2.9999999999999997E-4</v>
      </c>
      <c r="AR37" s="14">
        <v>2.7557999999999998</v>
      </c>
      <c r="AS37" s="14">
        <v>1.1599999999999999E-2</v>
      </c>
      <c r="AT37" s="14">
        <v>4.5699999999999998E-2</v>
      </c>
      <c r="AU37" s="14">
        <v>2.0000000000000001E-4</v>
      </c>
      <c r="AV37" s="14">
        <v>37.512799999999999</v>
      </c>
      <c r="AW37" s="14">
        <v>0.95469999999999999</v>
      </c>
      <c r="AX37" s="14">
        <v>0.45889999999999997</v>
      </c>
      <c r="AY37" s="14">
        <v>1.17E-2</v>
      </c>
      <c r="AZ37" s="14">
        <v>0.41178280264574668</v>
      </c>
      <c r="BA37" s="14">
        <v>10.041575492341357</v>
      </c>
      <c r="BB37" s="14">
        <v>0.81886642885453831</v>
      </c>
      <c r="BC37" s="15"/>
      <c r="BD37" s="28"/>
      <c r="BG37" s="30">
        <v>2</v>
      </c>
    </row>
    <row r="38" spans="2:64" ht="13.5" customHeight="1" x14ac:dyDescent="0.2">
      <c r="B38" s="12">
        <v>189</v>
      </c>
      <c r="C38" s="12">
        <v>9.44</v>
      </c>
      <c r="D38" s="12">
        <v>189.39332999999999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30.5</v>
      </c>
      <c r="Q38" s="56">
        <v>1.21</v>
      </c>
      <c r="R38" s="56">
        <v>3.15</v>
      </c>
      <c r="S38" s="56">
        <v>42.25</v>
      </c>
      <c r="T38" s="56">
        <v>92.23</v>
      </c>
      <c r="U38" s="12">
        <v>5</v>
      </c>
      <c r="V38" s="12">
        <v>1</v>
      </c>
      <c r="W38" s="12">
        <v>1</v>
      </c>
      <c r="X38" s="12">
        <v>1</v>
      </c>
      <c r="Y38" s="12">
        <v>6</v>
      </c>
      <c r="Z38" s="12">
        <v>1</v>
      </c>
      <c r="AA38" s="12">
        <v>270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1.9564999999999999</v>
      </c>
      <c r="AK38" s="12">
        <v>0.32029999999999997</v>
      </c>
      <c r="AL38" s="14">
        <v>6.0699999999999997E-2</v>
      </c>
      <c r="AM38" s="14">
        <v>9.9000000000000008E-3</v>
      </c>
      <c r="AN38" s="14">
        <v>2.6322000000000001</v>
      </c>
      <c r="AO38" s="14">
        <v>0.1575</v>
      </c>
      <c r="AP38" s="14">
        <v>0.21279999999999999</v>
      </c>
      <c r="AQ38" s="14">
        <v>1.2699999999999999E-2</v>
      </c>
      <c r="AR38" s="14">
        <v>3.6395</v>
      </c>
      <c r="AS38" s="14">
        <v>0.49569999999999997</v>
      </c>
      <c r="AT38" s="14">
        <v>5.9499999999999997E-2</v>
      </c>
      <c r="AU38" s="14">
        <v>8.0999999999999996E-3</v>
      </c>
      <c r="AV38" s="14">
        <v>38.806600000000003</v>
      </c>
      <c r="AW38" s="14">
        <v>1.6162000000000001</v>
      </c>
      <c r="AX38" s="14">
        <v>0.46750000000000003</v>
      </c>
      <c r="AY38" s="14">
        <v>1.95E-2</v>
      </c>
      <c r="AZ38" s="14">
        <v>0.37439364986035578</v>
      </c>
      <c r="BA38" s="14">
        <v>7.8571428571428577</v>
      </c>
      <c r="BB38" s="14">
        <v>0.77419354838709675</v>
      </c>
      <c r="BC38" s="15"/>
      <c r="BD38" s="28"/>
      <c r="BG38" s="30">
        <v>3</v>
      </c>
      <c r="BH38" s="34"/>
    </row>
    <row r="39" spans="2:64" ht="13.5" customHeight="1" x14ac:dyDescent="0.2">
      <c r="B39" s="12">
        <v>189</v>
      </c>
      <c r="C39" s="12">
        <v>9.452</v>
      </c>
      <c r="D39" s="12">
        <v>189.39383000000001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30.5</v>
      </c>
      <c r="Q39" s="56">
        <v>1.21</v>
      </c>
      <c r="R39" s="56">
        <v>3.15</v>
      </c>
      <c r="S39" s="56">
        <v>42.1</v>
      </c>
      <c r="T39" s="56">
        <v>92.33</v>
      </c>
      <c r="U39" s="12">
        <v>5</v>
      </c>
      <c r="V39" s="12">
        <v>1</v>
      </c>
      <c r="W39" s="12">
        <v>1</v>
      </c>
      <c r="X39" s="12">
        <v>1</v>
      </c>
      <c r="Y39" s="12">
        <v>6</v>
      </c>
      <c r="Z39" s="12">
        <v>1</v>
      </c>
      <c r="AA39" s="12">
        <v>270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1.599</v>
      </c>
      <c r="AK39" s="12">
        <v>8.9999999999999998E-4</v>
      </c>
      <c r="AL39" s="14">
        <v>4.8599999999999997E-2</v>
      </c>
      <c r="AM39" s="14">
        <v>0</v>
      </c>
      <c r="AN39" s="14">
        <v>2.4156</v>
      </c>
      <c r="AO39" s="14">
        <v>2.9399999999999999E-2</v>
      </c>
      <c r="AP39" s="14">
        <v>0.19139999999999999</v>
      </c>
      <c r="AQ39" s="14">
        <v>2.3E-3</v>
      </c>
      <c r="AR39" s="14">
        <v>3.1168999999999998</v>
      </c>
      <c r="AS39" s="14">
        <v>0.14929999999999999</v>
      </c>
      <c r="AT39" s="14">
        <v>4.99E-2</v>
      </c>
      <c r="AU39" s="14">
        <v>2.3999999999999998E-3</v>
      </c>
      <c r="AV39" s="14">
        <v>37.5565</v>
      </c>
      <c r="AW39" s="14">
        <v>5.8200000000000002E-2</v>
      </c>
      <c r="AX39" s="14">
        <v>0.44340000000000002</v>
      </c>
      <c r="AY39" s="14">
        <v>6.9999999999999999E-4</v>
      </c>
      <c r="AZ39" s="14">
        <v>0.39697542533081281</v>
      </c>
      <c r="BA39" s="14">
        <v>8.8857715430861735</v>
      </c>
      <c r="BB39" s="14">
        <v>0.79768903304277317</v>
      </c>
      <c r="BC39" s="15"/>
      <c r="BD39" s="28"/>
    </row>
    <row r="40" spans="2:64" ht="13.5" customHeight="1" x14ac:dyDescent="0.2">
      <c r="B40" s="12">
        <v>189</v>
      </c>
      <c r="C40" s="12">
        <v>9.4600000000000009</v>
      </c>
      <c r="D40" s="12">
        <v>189.39417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30.5</v>
      </c>
      <c r="Q40" s="56">
        <v>1.21</v>
      </c>
      <c r="R40" s="56">
        <v>3.15</v>
      </c>
      <c r="S40" s="56">
        <v>42</v>
      </c>
      <c r="T40" s="56">
        <v>92.4</v>
      </c>
      <c r="U40" s="12">
        <v>5</v>
      </c>
      <c r="V40" s="12">
        <v>1</v>
      </c>
      <c r="W40" s="12">
        <v>1</v>
      </c>
      <c r="X40" s="12">
        <v>1</v>
      </c>
      <c r="Y40" s="12">
        <v>6</v>
      </c>
      <c r="Z40" s="12">
        <v>1</v>
      </c>
      <c r="AA40" s="12">
        <v>270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1.6613</v>
      </c>
      <c r="AK40" s="12">
        <v>0.27089999999999997</v>
      </c>
      <c r="AL40" s="14">
        <v>4.99E-2</v>
      </c>
      <c r="AM40" s="14">
        <v>8.0999999999999996E-3</v>
      </c>
      <c r="AN40" s="14">
        <v>2.4129</v>
      </c>
      <c r="AO40" s="14">
        <v>0.16900000000000001</v>
      </c>
      <c r="AP40" s="14">
        <v>0.18859999999999999</v>
      </c>
      <c r="AQ40" s="14">
        <v>1.32E-2</v>
      </c>
      <c r="AR40" s="14">
        <v>3.1924999999999999</v>
      </c>
      <c r="AS40" s="14">
        <v>0.43759999999999999</v>
      </c>
      <c r="AT40" s="14">
        <v>5.0500000000000003E-2</v>
      </c>
      <c r="AU40" s="14">
        <v>6.8999999999999999E-3</v>
      </c>
      <c r="AV40" s="14">
        <v>36.582999999999998</v>
      </c>
      <c r="AW40" s="14">
        <v>0.78210000000000002</v>
      </c>
      <c r="AX40" s="14">
        <v>0.42620000000000002</v>
      </c>
      <c r="AY40" s="14">
        <v>9.1000000000000004E-3</v>
      </c>
      <c r="AZ40" s="14">
        <v>0.3864671437865973</v>
      </c>
      <c r="BA40" s="14">
        <v>8.43960396039604</v>
      </c>
      <c r="BB40" s="14">
        <v>0.78812670442626398</v>
      </c>
      <c r="BC40" s="15"/>
      <c r="BD40" s="28"/>
    </row>
    <row r="41" spans="2:64" ht="13.5" customHeight="1" x14ac:dyDescent="0.2">
      <c r="B41" s="12">
        <v>189</v>
      </c>
      <c r="C41" s="12">
        <v>9.4730000000000008</v>
      </c>
      <c r="D41" s="12">
        <v>189.39471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30.5</v>
      </c>
      <c r="Q41" s="56">
        <v>1.21</v>
      </c>
      <c r="R41" s="56">
        <v>3.15</v>
      </c>
      <c r="S41" s="56">
        <v>41.83</v>
      </c>
      <c r="T41" s="56">
        <v>92.52</v>
      </c>
      <c r="U41" s="12">
        <v>5</v>
      </c>
      <c r="V41" s="12">
        <v>1</v>
      </c>
      <c r="W41" s="12">
        <v>1</v>
      </c>
      <c r="X41" s="12">
        <v>1</v>
      </c>
      <c r="Y41" s="12">
        <v>6</v>
      </c>
      <c r="Z41" s="12">
        <v>1</v>
      </c>
      <c r="AA41" s="12">
        <v>270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2.9171</v>
      </c>
      <c r="AK41" s="12">
        <v>0.1106</v>
      </c>
      <c r="AL41" s="14">
        <v>8.5800000000000001E-2</v>
      </c>
      <c r="AM41" s="14">
        <v>3.3E-3</v>
      </c>
      <c r="AN41" s="14">
        <v>2.7637</v>
      </c>
      <c r="AO41" s="14">
        <v>8.9099999999999999E-2</v>
      </c>
      <c r="AP41" s="14">
        <v>0.21160000000000001</v>
      </c>
      <c r="AQ41" s="14">
        <v>6.7999999999999996E-3</v>
      </c>
      <c r="AR41" s="14">
        <v>5.4006999999999996</v>
      </c>
      <c r="AS41" s="14">
        <v>0.3715</v>
      </c>
      <c r="AT41" s="14">
        <v>8.3699999999999997E-2</v>
      </c>
      <c r="AU41" s="14">
        <v>5.7999999999999996E-3</v>
      </c>
      <c r="AV41" s="14">
        <v>36.3626</v>
      </c>
      <c r="AW41" s="14">
        <v>0.3952</v>
      </c>
      <c r="AX41" s="14">
        <v>0.4148</v>
      </c>
      <c r="AY41" s="14">
        <v>4.4999999999999997E-3</v>
      </c>
      <c r="AZ41" s="14">
        <v>0.32439335887611742</v>
      </c>
      <c r="BA41" s="14">
        <v>4.9557945041816014</v>
      </c>
      <c r="BB41" s="14">
        <v>0.66419257773319962</v>
      </c>
      <c r="BC41" s="15"/>
      <c r="BD41" s="28"/>
    </row>
    <row r="42" spans="2:64" ht="13.5" customHeight="1" x14ac:dyDescent="0.2">
      <c r="B42" s="12">
        <v>189</v>
      </c>
      <c r="C42" s="12">
        <v>9.23</v>
      </c>
      <c r="D42" s="12">
        <v>189.38458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30.5</v>
      </c>
      <c r="Q42" s="56">
        <v>1.21</v>
      </c>
      <c r="R42" s="56">
        <v>3.15</v>
      </c>
      <c r="S42" s="56">
        <v>44.89</v>
      </c>
      <c r="T42" s="56">
        <v>90.44</v>
      </c>
      <c r="U42" s="12">
        <v>5</v>
      </c>
      <c r="V42" s="12">
        <v>1</v>
      </c>
      <c r="W42" s="12">
        <v>1</v>
      </c>
      <c r="X42" s="12">
        <v>1</v>
      </c>
      <c r="Y42" s="12">
        <v>6</v>
      </c>
      <c r="Z42" s="12">
        <v>1</v>
      </c>
      <c r="AA42" s="12">
        <v>270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4.2187000000000001</v>
      </c>
      <c r="AK42" s="12">
        <v>0.1547</v>
      </c>
      <c r="AL42" s="14">
        <v>0.2016</v>
      </c>
      <c r="AM42" s="14">
        <v>7.4000000000000003E-3</v>
      </c>
      <c r="AN42" s="14">
        <v>1.869</v>
      </c>
      <c r="AO42" s="14">
        <v>6.1100000000000002E-2</v>
      </c>
      <c r="AP42" s="14">
        <v>0.2354</v>
      </c>
      <c r="AQ42" s="14">
        <v>7.7000000000000002E-3</v>
      </c>
      <c r="AR42" s="14">
        <v>7.8667999999999996</v>
      </c>
      <c r="AS42" s="14">
        <v>0.23960000000000001</v>
      </c>
      <c r="AT42" s="14">
        <v>0.1988</v>
      </c>
      <c r="AU42" s="14">
        <v>6.1000000000000004E-3</v>
      </c>
      <c r="AV42" s="14">
        <v>14.322900000000001</v>
      </c>
      <c r="AW42" s="14">
        <v>0.33700000000000002</v>
      </c>
      <c r="AX42" s="14">
        <v>0.26919999999999999</v>
      </c>
      <c r="AY42" s="14">
        <v>6.3E-3</v>
      </c>
      <c r="AZ42" s="14">
        <v>6.6983749504558071E-2</v>
      </c>
      <c r="BA42" s="14">
        <v>1.3541247484909456</v>
      </c>
      <c r="BB42" s="14">
        <v>0.15042735042735042</v>
      </c>
      <c r="BC42" s="37"/>
      <c r="BD42" s="28"/>
    </row>
    <row r="43" spans="2:64" ht="13.5" customHeight="1" x14ac:dyDescent="0.2">
      <c r="B43" s="12">
        <v>189</v>
      </c>
      <c r="C43" s="12">
        <v>9.2379999999999995</v>
      </c>
      <c r="D43" s="12">
        <v>189.38491999999999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30.5</v>
      </c>
      <c r="Q43" s="56">
        <v>1.21</v>
      </c>
      <c r="R43" s="56">
        <v>3.15</v>
      </c>
      <c r="S43" s="56">
        <v>44.79</v>
      </c>
      <c r="T43" s="56">
        <v>90.51</v>
      </c>
      <c r="U43" s="12">
        <v>5</v>
      </c>
      <c r="V43" s="12">
        <v>1</v>
      </c>
      <c r="W43" s="12">
        <v>1</v>
      </c>
      <c r="X43" s="12">
        <v>1</v>
      </c>
      <c r="Y43" s="12">
        <v>6</v>
      </c>
      <c r="Z43" s="12">
        <v>1</v>
      </c>
      <c r="AA43" s="12">
        <v>270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1.3694</v>
      </c>
      <c r="AK43" s="12">
        <v>0.14149999999999999</v>
      </c>
      <c r="AL43" s="14">
        <v>6.4100000000000004E-2</v>
      </c>
      <c r="AM43" s="14">
        <v>6.6E-3</v>
      </c>
      <c r="AN43" s="14">
        <v>1.8059000000000001</v>
      </c>
      <c r="AO43" s="14">
        <v>4.7999999999999996E-3</v>
      </c>
      <c r="AP43" s="14">
        <v>0.22270000000000001</v>
      </c>
      <c r="AQ43" s="14">
        <v>5.9999999999999995E-4</v>
      </c>
      <c r="AR43" s="14">
        <v>2.5697999999999999</v>
      </c>
      <c r="AS43" s="14">
        <v>0.2253</v>
      </c>
      <c r="AT43" s="14">
        <v>6.3600000000000004E-2</v>
      </c>
      <c r="AU43" s="14">
        <v>5.5999999999999999E-3</v>
      </c>
      <c r="AV43" s="14">
        <v>26.201799999999999</v>
      </c>
      <c r="AW43" s="14">
        <v>0.16020000000000001</v>
      </c>
      <c r="AX43" s="14">
        <v>0.48220000000000002</v>
      </c>
      <c r="AY43" s="14">
        <v>2.8999999999999998E-3</v>
      </c>
      <c r="AZ43" s="14">
        <v>0.36813732444318342</v>
      </c>
      <c r="BA43" s="14">
        <v>7.5817610062893079</v>
      </c>
      <c r="BB43" s="14">
        <v>0.76694759985342609</v>
      </c>
      <c r="BC43" s="37"/>
      <c r="BD43" s="28"/>
    </row>
    <row r="44" spans="2:64" ht="13.5" customHeight="1" x14ac:dyDescent="0.2">
      <c r="B44" s="12">
        <v>189</v>
      </c>
      <c r="C44" s="12">
        <v>9.2449999999999992</v>
      </c>
      <c r="D44" s="12">
        <v>189.38521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30.5</v>
      </c>
      <c r="Q44" s="56">
        <v>1.21</v>
      </c>
      <c r="R44" s="56">
        <v>3.15</v>
      </c>
      <c r="S44" s="56">
        <v>44.7</v>
      </c>
      <c r="T44" s="56">
        <v>90.57</v>
      </c>
      <c r="U44" s="12">
        <v>5</v>
      </c>
      <c r="V44" s="12">
        <v>1</v>
      </c>
      <c r="W44" s="12">
        <v>1</v>
      </c>
      <c r="X44" s="12">
        <v>1</v>
      </c>
      <c r="Y44" s="12">
        <v>6</v>
      </c>
      <c r="Z44" s="12">
        <v>1</v>
      </c>
      <c r="AA44" s="12">
        <v>270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7.0542999999999996</v>
      </c>
      <c r="AK44" s="12">
        <v>0.27600000000000002</v>
      </c>
      <c r="AL44" s="14">
        <v>0.32450000000000001</v>
      </c>
      <c r="AM44" s="14">
        <v>1.2699999999999999E-2</v>
      </c>
      <c r="AN44" s="14">
        <v>2.9376000000000002</v>
      </c>
      <c r="AO44" s="14">
        <v>0.11700000000000001</v>
      </c>
      <c r="AP44" s="14">
        <v>0.35570000000000002</v>
      </c>
      <c r="AQ44" s="14">
        <v>1.4200000000000001E-2</v>
      </c>
      <c r="AR44" s="14">
        <v>13.0694</v>
      </c>
      <c r="AS44" s="14">
        <v>0.37319999999999998</v>
      </c>
      <c r="AT44" s="14">
        <v>0.31780000000000003</v>
      </c>
      <c r="AU44" s="14">
        <v>9.1000000000000004E-3</v>
      </c>
      <c r="AV44" s="14">
        <v>21.983499999999999</v>
      </c>
      <c r="AW44" s="14">
        <v>0.70930000000000004</v>
      </c>
      <c r="AX44" s="14">
        <v>0.3972</v>
      </c>
      <c r="AY44" s="14">
        <v>1.2800000000000001E-2</v>
      </c>
      <c r="AZ44" s="14">
        <v>5.5120201886040616E-2</v>
      </c>
      <c r="BA44" s="14">
        <v>1.2498426683448709</v>
      </c>
      <c r="BB44" s="14">
        <v>0.11104895104895099</v>
      </c>
      <c r="BC44" s="37"/>
      <c r="BD44" s="28"/>
    </row>
    <row r="45" spans="2:64" ht="13.5" customHeight="1" x14ac:dyDescent="0.2">
      <c r="B45" s="12">
        <v>189</v>
      </c>
      <c r="C45" s="12">
        <v>9.2550000000000008</v>
      </c>
      <c r="D45" s="12">
        <v>189.38562999999999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30.5</v>
      </c>
      <c r="Q45" s="56">
        <v>1.21</v>
      </c>
      <c r="R45" s="56">
        <v>3.15</v>
      </c>
      <c r="S45" s="56">
        <v>44.57</v>
      </c>
      <c r="T45" s="56">
        <v>90.65</v>
      </c>
      <c r="U45" s="12">
        <v>5</v>
      </c>
      <c r="V45" s="12">
        <v>1</v>
      </c>
      <c r="W45" s="12">
        <v>1</v>
      </c>
      <c r="X45" s="12">
        <v>1</v>
      </c>
      <c r="Y45" s="12">
        <v>6</v>
      </c>
      <c r="Z45" s="12">
        <v>1</v>
      </c>
      <c r="AA45" s="12">
        <v>270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3.8370000000000002</v>
      </c>
      <c r="AK45" s="12">
        <v>0.59289999999999998</v>
      </c>
      <c r="AL45" s="14">
        <v>0.17219999999999999</v>
      </c>
      <c r="AM45" s="14">
        <v>2.6599999999999999E-2</v>
      </c>
      <c r="AN45" s="14">
        <v>2.5104000000000002</v>
      </c>
      <c r="AO45" s="14">
        <v>0.1265</v>
      </c>
      <c r="AP45" s="14">
        <v>0.2964</v>
      </c>
      <c r="AQ45" s="14">
        <v>1.49E-2</v>
      </c>
      <c r="AR45" s="14">
        <v>7.3785999999999996</v>
      </c>
      <c r="AS45" s="14">
        <v>1.0639000000000001</v>
      </c>
      <c r="AT45" s="14">
        <v>0.17499999999999999</v>
      </c>
      <c r="AU45" s="14">
        <v>2.52E-2</v>
      </c>
      <c r="AV45" s="14">
        <v>28.7456</v>
      </c>
      <c r="AW45" s="14">
        <v>0.20380000000000001</v>
      </c>
      <c r="AX45" s="14">
        <v>0.50639999999999996</v>
      </c>
      <c r="AY45" s="14">
        <v>3.5999999999999999E-3</v>
      </c>
      <c r="AZ45" s="14">
        <v>0.26158445440956651</v>
      </c>
      <c r="BA45" s="14">
        <v>2.8937142857142857</v>
      </c>
      <c r="BB45" s="14">
        <v>0.48635162899911943</v>
      </c>
      <c r="BC45" s="37"/>
      <c r="BD45" s="28"/>
    </row>
    <row r="46" spans="2:64" ht="13.5" customHeight="1" x14ac:dyDescent="0.2">
      <c r="B46" s="12">
        <v>189</v>
      </c>
      <c r="C46" s="12">
        <v>9.2629999999999999</v>
      </c>
      <c r="D46" s="12">
        <v>189.38596000000001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30.5</v>
      </c>
      <c r="Q46" s="56">
        <v>1.21</v>
      </c>
      <c r="R46" s="56">
        <v>3.15</v>
      </c>
      <c r="S46" s="56">
        <v>44.47</v>
      </c>
      <c r="T46" s="56">
        <v>90.72</v>
      </c>
      <c r="U46" s="12">
        <v>5</v>
      </c>
      <c r="V46" s="12">
        <v>1</v>
      </c>
      <c r="W46" s="12">
        <v>1</v>
      </c>
      <c r="X46" s="12">
        <v>1</v>
      </c>
      <c r="Y46" s="12">
        <v>6</v>
      </c>
      <c r="Z46" s="12">
        <v>1</v>
      </c>
      <c r="AA46" s="12">
        <v>270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4.4707999999999997</v>
      </c>
      <c r="AK46" s="12">
        <v>4.1000000000000003E-3</v>
      </c>
      <c r="AL46" s="14">
        <v>0.1968</v>
      </c>
      <c r="AM46" s="14">
        <v>2.0000000000000001E-4</v>
      </c>
      <c r="AN46" s="14">
        <v>1.9643999999999999</v>
      </c>
      <c r="AO46" s="14">
        <v>5.9999999999999995E-4</v>
      </c>
      <c r="AP46" s="14">
        <v>0.22739999999999999</v>
      </c>
      <c r="AQ46" s="14">
        <v>1E-4</v>
      </c>
      <c r="AR46" s="14">
        <v>8.3665000000000003</v>
      </c>
      <c r="AS46" s="14">
        <v>2.3199999999999998E-2</v>
      </c>
      <c r="AT46" s="14">
        <v>0.1946</v>
      </c>
      <c r="AU46" s="14">
        <v>5.0000000000000001E-4</v>
      </c>
      <c r="AV46" s="14">
        <v>14.9282</v>
      </c>
      <c r="AW46" s="14">
        <v>5.62E-2</v>
      </c>
      <c r="AX46" s="14">
        <v>0.25779999999999997</v>
      </c>
      <c r="AY46" s="14">
        <v>1E-3</v>
      </c>
      <c r="AZ46" s="14">
        <v>6.265457543281118E-2</v>
      </c>
      <c r="BA46" s="14">
        <v>1.3247687564234325</v>
      </c>
      <c r="BB46" s="14">
        <v>0.1396993810786914</v>
      </c>
      <c r="BC46" s="37"/>
      <c r="BD46" s="28"/>
    </row>
    <row r="47" spans="2:64" ht="13.5" customHeight="1" x14ac:dyDescent="0.2">
      <c r="B47" s="12">
        <v>189</v>
      </c>
      <c r="C47" s="12">
        <v>9.2729999999999997</v>
      </c>
      <c r="D47" s="12">
        <v>189.38637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30.5</v>
      </c>
      <c r="Q47" s="56">
        <v>1.21</v>
      </c>
      <c r="R47" s="56">
        <v>3.15</v>
      </c>
      <c r="S47" s="56">
        <v>44.35</v>
      </c>
      <c r="T47" s="56">
        <v>90.8</v>
      </c>
      <c r="U47" s="12">
        <v>5</v>
      </c>
      <c r="V47" s="12">
        <v>1</v>
      </c>
      <c r="W47" s="12">
        <v>1</v>
      </c>
      <c r="X47" s="12">
        <v>1</v>
      </c>
      <c r="Y47" s="12">
        <v>6</v>
      </c>
      <c r="Z47" s="12">
        <v>1</v>
      </c>
      <c r="AA47" s="12">
        <v>270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1.1351</v>
      </c>
      <c r="AK47" s="12">
        <v>6.4999999999999997E-3</v>
      </c>
      <c r="AL47" s="14">
        <v>4.8800000000000003E-2</v>
      </c>
      <c r="AM47" s="14">
        <v>2.9999999999999997E-4</v>
      </c>
      <c r="AN47" s="14">
        <v>1.8927</v>
      </c>
      <c r="AO47" s="14">
        <v>6.2100000000000002E-2</v>
      </c>
      <c r="AP47" s="14">
        <v>0.21379999999999999</v>
      </c>
      <c r="AQ47" s="14">
        <v>7.0000000000000001E-3</v>
      </c>
      <c r="AR47" s="14">
        <v>2.1558999999999999</v>
      </c>
      <c r="AS47" s="14">
        <v>7.1999999999999998E-3</v>
      </c>
      <c r="AT47" s="14">
        <v>4.9000000000000002E-2</v>
      </c>
      <c r="AU47" s="14">
        <v>2.0000000000000001E-4</v>
      </c>
      <c r="AV47" s="14">
        <v>29.350899999999999</v>
      </c>
      <c r="AW47" s="14">
        <v>0.17680000000000001</v>
      </c>
      <c r="AX47" s="14">
        <v>0.49469999999999997</v>
      </c>
      <c r="AY47" s="14">
        <v>3.0000000000000001E-3</v>
      </c>
      <c r="AZ47" s="14">
        <v>0.39647141848976714</v>
      </c>
      <c r="BA47" s="14">
        <v>10.095918367346938</v>
      </c>
      <c r="BB47" s="14">
        <v>0.81975354055545335</v>
      </c>
      <c r="BC47" s="37"/>
      <c r="BD47" s="28"/>
    </row>
    <row r="48" spans="2:64" ht="13.5" customHeight="1" x14ac:dyDescent="0.2">
      <c r="B48" s="12">
        <v>189</v>
      </c>
      <c r="C48" s="12">
        <v>9.2829999999999995</v>
      </c>
      <c r="D48" s="12">
        <v>189.38678999999999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30.5</v>
      </c>
      <c r="Q48" s="56">
        <v>1.21</v>
      </c>
      <c r="R48" s="56">
        <v>3.15</v>
      </c>
      <c r="S48" s="56">
        <v>44.22</v>
      </c>
      <c r="T48" s="56">
        <v>90.89</v>
      </c>
      <c r="U48" s="12">
        <v>5</v>
      </c>
      <c r="V48" s="12">
        <v>1</v>
      </c>
      <c r="W48" s="12">
        <v>1</v>
      </c>
      <c r="X48" s="12">
        <v>1</v>
      </c>
      <c r="Y48" s="12">
        <v>6</v>
      </c>
      <c r="Z48" s="12">
        <v>1</v>
      </c>
      <c r="AA48" s="12">
        <v>270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6.2888000000000002</v>
      </c>
      <c r="AK48" s="12">
        <v>1.8599999999999998E-2</v>
      </c>
      <c r="AL48" s="14">
        <v>0.26429999999999998</v>
      </c>
      <c r="AM48" s="14">
        <v>8.0000000000000004E-4</v>
      </c>
      <c r="AN48" s="14">
        <v>2.6187</v>
      </c>
      <c r="AO48" s="14">
        <v>1.6999999999999999E-3</v>
      </c>
      <c r="AP48" s="14">
        <v>0.28889999999999999</v>
      </c>
      <c r="AQ48" s="14">
        <v>2.0000000000000001E-4</v>
      </c>
      <c r="AR48" s="14">
        <v>11.764099999999999</v>
      </c>
      <c r="AS48" s="14">
        <v>6.93E-2</v>
      </c>
      <c r="AT48" s="14">
        <v>0.2611</v>
      </c>
      <c r="AU48" s="14">
        <v>1.5E-3</v>
      </c>
      <c r="AV48" s="14">
        <v>19.7621</v>
      </c>
      <c r="AW48" s="14">
        <v>1.46E-2</v>
      </c>
      <c r="AX48" s="14">
        <v>0.32529999999999998</v>
      </c>
      <c r="AY48" s="14">
        <v>2.0000000000000001E-4</v>
      </c>
      <c r="AZ48" s="14">
        <v>5.9264083360468886E-2</v>
      </c>
      <c r="BA48" s="14">
        <v>1.2458828035235541</v>
      </c>
      <c r="BB48" s="14">
        <v>0.10948158253751701</v>
      </c>
      <c r="BC48" s="37"/>
      <c r="BD48" s="28"/>
    </row>
    <row r="49" spans="2:54" ht="13.5" customHeight="1" x14ac:dyDescent="0.2">
      <c r="B49" s="12">
        <v>189</v>
      </c>
      <c r="C49" s="12">
        <v>9.2940000000000005</v>
      </c>
      <c r="D49" s="12">
        <v>189.38724999999999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30.5</v>
      </c>
      <c r="Q49" s="56">
        <v>1.21</v>
      </c>
      <c r="R49" s="56">
        <v>3.15</v>
      </c>
      <c r="S49" s="56">
        <v>44.08</v>
      </c>
      <c r="T49" s="56">
        <v>90.98</v>
      </c>
      <c r="U49" s="12">
        <v>5</v>
      </c>
      <c r="V49" s="12">
        <v>1</v>
      </c>
      <c r="W49" s="12">
        <v>1</v>
      </c>
      <c r="X49" s="12">
        <v>1</v>
      </c>
      <c r="Y49" s="12">
        <v>6</v>
      </c>
      <c r="Z49" s="12">
        <v>1</v>
      </c>
      <c r="AA49" s="12">
        <v>270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3.0773999999999999</v>
      </c>
      <c r="AK49" s="12">
        <v>3.5900000000000001E-2</v>
      </c>
      <c r="AL49" s="14">
        <v>0.12620000000000001</v>
      </c>
      <c r="AM49" s="14">
        <v>1.5E-3</v>
      </c>
      <c r="AN49" s="14">
        <v>2.1768999999999998</v>
      </c>
      <c r="AO49" s="14">
        <v>1.6799999999999999E-2</v>
      </c>
      <c r="AP49" s="14">
        <v>0.23419999999999999</v>
      </c>
      <c r="AQ49" s="14">
        <v>1.8E-3</v>
      </c>
      <c r="AR49" s="14">
        <v>5.7922000000000002</v>
      </c>
      <c r="AS49" s="14">
        <v>0.16850000000000001</v>
      </c>
      <c r="AT49" s="14">
        <v>0.12540000000000001</v>
      </c>
      <c r="AU49" s="14">
        <v>3.5999999999999999E-3</v>
      </c>
      <c r="AV49" s="14">
        <v>25.750399999999999</v>
      </c>
      <c r="AW49" s="14">
        <v>8.3000000000000001E-3</v>
      </c>
      <c r="AX49" s="14">
        <v>0.41320000000000001</v>
      </c>
      <c r="AY49" s="14">
        <v>1E-4</v>
      </c>
      <c r="AZ49" s="14">
        <v>0.27649057769539703</v>
      </c>
      <c r="BA49" s="14">
        <v>3.2950558213716108</v>
      </c>
      <c r="BB49" s="14">
        <v>0.53434831043445974</v>
      </c>
    </row>
    <row r="50" spans="2:54" ht="13.5" customHeight="1" x14ac:dyDescent="0.2">
      <c r="B50" s="12">
        <v>189</v>
      </c>
      <c r="C50" s="12">
        <v>9.1780000000000008</v>
      </c>
      <c r="D50" s="12">
        <v>189.38242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30.5</v>
      </c>
      <c r="Q50" s="56">
        <v>1.21</v>
      </c>
      <c r="R50" s="56">
        <v>3.15</v>
      </c>
      <c r="S50" s="56">
        <v>45.54</v>
      </c>
      <c r="T50" s="56">
        <v>90.02</v>
      </c>
      <c r="U50" s="12">
        <v>5</v>
      </c>
      <c r="V50" s="12">
        <v>1</v>
      </c>
      <c r="W50" s="12">
        <v>1</v>
      </c>
      <c r="X50" s="12">
        <v>1</v>
      </c>
      <c r="Y50" s="12">
        <v>6</v>
      </c>
      <c r="Z50" s="12">
        <v>1</v>
      </c>
      <c r="AA50" s="12">
        <v>270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4.5598000000000001</v>
      </c>
      <c r="AK50" s="12">
        <v>0.13500000000000001</v>
      </c>
      <c r="AL50" s="14">
        <v>0.25190000000000001</v>
      </c>
      <c r="AM50" s="14">
        <v>7.4999999999999997E-3</v>
      </c>
      <c r="AN50" s="14">
        <v>1.873</v>
      </c>
      <c r="AO50" s="14">
        <v>4.3999999999999997E-2</v>
      </c>
      <c r="AP50" s="14">
        <v>0.27400000000000002</v>
      </c>
      <c r="AQ50" s="14">
        <v>6.4000000000000003E-3</v>
      </c>
      <c r="AR50" s="14">
        <v>8.5680999999999994</v>
      </c>
      <c r="AS50" s="14">
        <v>0.25169999999999998</v>
      </c>
      <c r="AT50" s="14">
        <v>0.25059999999999999</v>
      </c>
      <c r="AU50" s="14">
        <v>7.4000000000000003E-3</v>
      </c>
      <c r="AV50" s="14">
        <v>14.308299999999999</v>
      </c>
      <c r="AW50" s="14">
        <v>0.34739999999999999</v>
      </c>
      <c r="AX50" s="14">
        <v>0.31259999999999999</v>
      </c>
      <c r="AY50" s="14">
        <v>7.6E-3</v>
      </c>
      <c r="AZ50" s="14">
        <v>6.5802932151380777E-2</v>
      </c>
      <c r="BA50" s="14">
        <v>1.2474062250598563</v>
      </c>
      <c r="BB50" s="14">
        <v>0.11008522727272729</v>
      </c>
    </row>
    <row r="51" spans="2:54" ht="13.5" customHeight="1" x14ac:dyDescent="0.2">
      <c r="B51" s="12">
        <v>189</v>
      </c>
      <c r="C51" s="12">
        <v>8.9350000000000005</v>
      </c>
      <c r="D51" s="12">
        <v>189.37228999999999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30.5</v>
      </c>
      <c r="Q51" s="56">
        <v>1.21</v>
      </c>
      <c r="R51" s="56">
        <v>3.15</v>
      </c>
      <c r="S51" s="56">
        <v>48.59</v>
      </c>
      <c r="T51" s="56">
        <v>88.07</v>
      </c>
      <c r="U51" s="12">
        <v>5</v>
      </c>
      <c r="V51" s="12">
        <v>1</v>
      </c>
      <c r="W51" s="12">
        <v>1</v>
      </c>
      <c r="X51" s="12">
        <v>1</v>
      </c>
      <c r="Y51" s="12">
        <v>6</v>
      </c>
      <c r="Z51" s="12">
        <v>1</v>
      </c>
      <c r="AA51" s="12">
        <v>270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10.0265</v>
      </c>
      <c r="AK51" s="55">
        <v>0.22550000000000001</v>
      </c>
      <c r="AL51" s="55">
        <v>0.66500000000000004</v>
      </c>
      <c r="AM51" s="55">
        <v>1.4999999999999999E-2</v>
      </c>
      <c r="AN51" s="55">
        <v>3.7155</v>
      </c>
      <c r="AO51" s="55">
        <v>8.9499999999999996E-2</v>
      </c>
      <c r="AP51" s="55">
        <v>0.65250000000000008</v>
      </c>
      <c r="AQ51" s="55">
        <v>1.55E-2</v>
      </c>
      <c r="AR51" s="55">
        <v>18.865500000000001</v>
      </c>
      <c r="AS51" s="55">
        <v>0.42899999999999999</v>
      </c>
      <c r="AT51" s="55">
        <v>0.66549999999999998</v>
      </c>
      <c r="AU51" s="55">
        <v>1.4999999999999999E-2</v>
      </c>
      <c r="AV51" s="55">
        <v>24.194600000000001</v>
      </c>
      <c r="AW51" s="55">
        <v>0.58660000000000001</v>
      </c>
      <c r="AX51" s="55">
        <v>0.63280000000000003</v>
      </c>
      <c r="AY51" s="55">
        <v>1.5299999999999999E-2</v>
      </c>
      <c r="AZ51" s="14">
        <v>-1.532716097409169E-2</v>
      </c>
      <c r="BA51" s="14">
        <v>23.771600300525925</v>
      </c>
      <c r="BB51" s="14">
        <v>-2.5186782715859161E-2</v>
      </c>
    </row>
    <row r="52" spans="2:54" ht="13.5" customHeight="1" x14ac:dyDescent="0.2">
      <c r="B52" s="12">
        <v>189</v>
      </c>
      <c r="C52" s="12">
        <v>8.9260000000000002</v>
      </c>
      <c r="D52" s="12">
        <v>189.37191999999999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30.5</v>
      </c>
      <c r="Q52" s="56">
        <v>1.21</v>
      </c>
      <c r="R52" s="56">
        <v>3.15</v>
      </c>
      <c r="S52" s="56">
        <v>48.71</v>
      </c>
      <c r="T52" s="56">
        <v>88</v>
      </c>
      <c r="U52" s="12">
        <v>5</v>
      </c>
      <c r="V52" s="12">
        <v>1</v>
      </c>
      <c r="W52" s="12">
        <v>1</v>
      </c>
      <c r="X52" s="12">
        <v>1</v>
      </c>
      <c r="Y52" s="12">
        <v>6</v>
      </c>
      <c r="Z52" s="12">
        <v>1</v>
      </c>
      <c r="AA52" s="12">
        <v>270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14.9008</v>
      </c>
      <c r="AK52" s="12">
        <v>0.1021</v>
      </c>
      <c r="AL52" s="14">
        <v>0.99429999999999996</v>
      </c>
      <c r="AM52" s="14">
        <v>6.7999999999999996E-3</v>
      </c>
      <c r="AN52" s="14">
        <v>5.6254</v>
      </c>
      <c r="AO52" s="14">
        <v>3.6299999999999999E-2</v>
      </c>
      <c r="AP52" s="14">
        <v>0.99399999999999999</v>
      </c>
      <c r="AQ52" s="14">
        <v>6.4000000000000003E-3</v>
      </c>
      <c r="AR52" s="14">
        <v>28.006799999999998</v>
      </c>
      <c r="AS52" s="14">
        <v>0.17530000000000001</v>
      </c>
      <c r="AT52" s="14">
        <v>0.99429999999999996</v>
      </c>
      <c r="AU52" s="14">
        <v>6.1999999999999998E-3</v>
      </c>
      <c r="AV52" s="14">
        <v>37.770699999999998</v>
      </c>
      <c r="AW52" s="14">
        <v>0.24479999999999999</v>
      </c>
      <c r="AX52" s="14">
        <v>0.99399999999999999</v>
      </c>
      <c r="AY52" s="14">
        <v>6.4000000000000003E-3</v>
      </c>
      <c r="AZ52" s="38">
        <v>0.74074167955184911</v>
      </c>
      <c r="BA52" s="38">
        <v>1.3486260479597811</v>
      </c>
      <c r="BB52" s="38">
        <v>0.14843829576983009</v>
      </c>
    </row>
    <row r="53" spans="2:54" ht="13.5" customHeight="1" x14ac:dyDescent="0.2">
      <c r="B53" s="12">
        <v>189</v>
      </c>
      <c r="C53" s="12">
        <v>9.1679999999999993</v>
      </c>
      <c r="D53" s="12">
        <v>189.38200000000001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30.5</v>
      </c>
      <c r="Q53" s="56">
        <v>1.21</v>
      </c>
      <c r="R53" s="56">
        <v>3.15</v>
      </c>
      <c r="S53" s="56">
        <v>45.67</v>
      </c>
      <c r="T53" s="56">
        <v>89.93</v>
      </c>
      <c r="U53" s="12">
        <v>5</v>
      </c>
      <c r="V53" s="12">
        <v>1</v>
      </c>
      <c r="W53" s="12">
        <v>1</v>
      </c>
      <c r="X53" s="12">
        <v>1</v>
      </c>
      <c r="Y53" s="12">
        <v>6</v>
      </c>
      <c r="Z53" s="12">
        <v>1</v>
      </c>
      <c r="AA53" s="12">
        <v>270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17.585599999999999</v>
      </c>
      <c r="AK53" s="12">
        <v>1.9400000000000001E-2</v>
      </c>
      <c r="AL53" s="14">
        <v>1.0015000000000001</v>
      </c>
      <c r="AM53" s="14">
        <v>1.1000000000000001E-3</v>
      </c>
      <c r="AN53" s="14">
        <v>6.6306000000000003</v>
      </c>
      <c r="AO53" s="14">
        <v>6.8999999999999999E-3</v>
      </c>
      <c r="AP53" s="14">
        <v>1.0012000000000001</v>
      </c>
      <c r="AQ53" s="14">
        <v>1E-3</v>
      </c>
      <c r="AR53" s="14">
        <v>33.203200000000002</v>
      </c>
      <c r="AS53" s="14">
        <v>2.4500000000000001E-2</v>
      </c>
      <c r="AT53" s="14">
        <v>1.0015000000000001</v>
      </c>
      <c r="AU53" s="14">
        <v>6.9999999999999999E-4</v>
      </c>
      <c r="AV53" s="14">
        <v>44.3934</v>
      </c>
      <c r="AW53" s="14">
        <v>3.5299999999999998E-2</v>
      </c>
      <c r="AX53" s="14">
        <v>1.0012000000000001</v>
      </c>
      <c r="AY53" s="14">
        <v>8.0000000000000004E-4</v>
      </c>
      <c r="AZ53" s="38">
        <v>0.74009877704609595</v>
      </c>
      <c r="BA53" s="38">
        <v>1.3370217328450269</v>
      </c>
      <c r="BB53" s="38">
        <v>0.14420992672359353</v>
      </c>
    </row>
    <row r="54" spans="2:54" ht="13.5" customHeight="1" x14ac:dyDescent="0.2">
      <c r="B54" s="12">
        <v>189</v>
      </c>
      <c r="C54" s="12">
        <v>9.5009999999999994</v>
      </c>
      <c r="D54" s="12">
        <v>189.39587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30.5</v>
      </c>
      <c r="Q54" s="56">
        <v>1.21</v>
      </c>
      <c r="R54" s="56">
        <v>3.15</v>
      </c>
      <c r="S54" s="56">
        <v>41.48</v>
      </c>
      <c r="T54" s="56">
        <v>92.77</v>
      </c>
      <c r="U54" s="12">
        <v>5</v>
      </c>
      <c r="V54" s="12">
        <v>1</v>
      </c>
      <c r="W54" s="12">
        <v>1</v>
      </c>
      <c r="X54" s="12">
        <v>1</v>
      </c>
      <c r="Y54" s="12">
        <v>6</v>
      </c>
      <c r="Z54" s="12">
        <v>1</v>
      </c>
      <c r="AA54" s="12">
        <v>270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35.892699999999998</v>
      </c>
      <c r="AK54" s="12">
        <v>2.46E-2</v>
      </c>
      <c r="AL54" s="14">
        <v>1.0105999999999999</v>
      </c>
      <c r="AM54" s="14">
        <v>6.9999999999999999E-4</v>
      </c>
      <c r="AN54" s="14">
        <v>13.793200000000001</v>
      </c>
      <c r="AO54" s="14">
        <v>9.5999999999999992E-3</v>
      </c>
      <c r="AP54" s="14">
        <v>1.0105</v>
      </c>
      <c r="AQ54" s="14">
        <v>6.9999999999999999E-4</v>
      </c>
      <c r="AR54" s="14">
        <v>68.134</v>
      </c>
      <c r="AS54" s="14">
        <v>5.3100000000000001E-2</v>
      </c>
      <c r="AT54" s="14">
        <v>1.0105999999999999</v>
      </c>
      <c r="AU54" s="14">
        <v>8.0000000000000004E-4</v>
      </c>
      <c r="AV54" s="14">
        <v>92.566199999999995</v>
      </c>
      <c r="AW54" s="14">
        <v>9.6699999999999994E-2</v>
      </c>
      <c r="AX54" s="14">
        <v>1.0105</v>
      </c>
      <c r="AY54" s="14">
        <v>1.1000000000000001E-3</v>
      </c>
      <c r="AZ54" s="38">
        <v>0.74063035331150795</v>
      </c>
      <c r="BA54" s="38">
        <v>1.3585904247512255</v>
      </c>
      <c r="BB54" s="38">
        <v>0.15203590288002128</v>
      </c>
    </row>
  </sheetData>
  <autoFilter ref="B9:BB54" xr:uid="{1D34559C-149A-46CA-AB70-7710BA098D9F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551D-2CB3-4F0C-B769-8439C5C3D08E}">
  <sheetPr codeName="Sheet28"/>
  <dimension ref="A1:BT54"/>
  <sheetViews>
    <sheetView workbookViewId="0">
      <selection activeCell="A42" sqref="A42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191</v>
      </c>
      <c r="C10" s="12">
        <v>9.1259999999999994</v>
      </c>
      <c r="D10" s="12">
        <v>191.38024999999999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31.7</v>
      </c>
      <c r="Q10" s="56">
        <v>2.74</v>
      </c>
      <c r="R10" s="56">
        <v>1.93</v>
      </c>
      <c r="S10" s="56">
        <v>46.36</v>
      </c>
      <c r="T10" s="56">
        <v>89.85</v>
      </c>
      <c r="U10" s="12">
        <v>3</v>
      </c>
      <c r="V10" s="12">
        <v>0.5</v>
      </c>
      <c r="W10" s="12">
        <v>1</v>
      </c>
      <c r="X10" s="12">
        <v>1</v>
      </c>
      <c r="Y10" s="12">
        <v>1</v>
      </c>
      <c r="Z10" s="12">
        <v>0</v>
      </c>
      <c r="AA10" s="12">
        <v>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1.0195000000000001</v>
      </c>
      <c r="AK10" s="12">
        <v>0.1037</v>
      </c>
      <c r="AL10" s="14">
        <v>3.5400000000000001E-2</v>
      </c>
      <c r="AM10" s="14">
        <v>3.5999999999999999E-3</v>
      </c>
      <c r="AN10" s="14">
        <v>1.9577</v>
      </c>
      <c r="AO10" s="14">
        <v>0.15179999999999999</v>
      </c>
      <c r="AP10" s="14">
        <v>0.19370000000000001</v>
      </c>
      <c r="AQ10" s="14">
        <v>1.4999999999999999E-2</v>
      </c>
      <c r="AR10" s="14">
        <v>1.9376</v>
      </c>
      <c r="AS10" s="14">
        <v>0.25700000000000001</v>
      </c>
      <c r="AT10" s="14">
        <v>3.5799999999999998E-2</v>
      </c>
      <c r="AU10" s="14">
        <v>4.7999999999999996E-3</v>
      </c>
      <c r="AV10" s="14">
        <v>31.736599999999999</v>
      </c>
      <c r="AW10" s="14">
        <v>4.1516999999999999</v>
      </c>
      <c r="AX10" s="14">
        <v>0.43730000000000002</v>
      </c>
      <c r="AY10" s="14">
        <v>5.7200000000000001E-2</v>
      </c>
      <c r="AZ10" s="14">
        <v>0.38605388272583202</v>
      </c>
      <c r="BA10" s="14">
        <v>12.215083798882683</v>
      </c>
      <c r="BB10" s="14">
        <v>0.84865778905094058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3.5834375000000002E-2</v>
      </c>
      <c r="BH10" s="16">
        <f>DSTDEV(PlotSort,"PhxRed",$BG$35:$BG$38)/SQRT($BF10)</f>
        <v>1.4989149931714017E-3</v>
      </c>
      <c r="BI10" s="16">
        <f>DAVERAGE(PlotSort,"PhxRedEdge",$BG$35:$BG$38)</f>
        <v>0.19589687499999997</v>
      </c>
      <c r="BJ10" s="16">
        <f>DSTDEV(PlotSort,"PhxRedEdge",$BG$35:$BG$38)/SQRT($BF10)</f>
        <v>2.8263823493964572E-3</v>
      </c>
      <c r="BK10" s="16">
        <f>DAVERAGE(PlotSort,"TMRed",$BG$35:$BG$38)</f>
        <v>3.6809374999999998E-2</v>
      </c>
      <c r="BL10" s="16">
        <f>DSTDEV(PlotSort,"TMRed",$BG$35:$BG$38)/SQRT($BF10)</f>
        <v>1.5042705295620446E-3</v>
      </c>
      <c r="BM10" s="16">
        <f>DAVERAGE(PlotSort,"TMNIR",$BG$35:$BG$38)</f>
        <v>0.44852500000000006</v>
      </c>
      <c r="BN10" s="16">
        <f>DSTDEV(PlotSort,"TMNIR",$BG$35:$BG$38)/SQRT($BF10)</f>
        <v>9.3104368249274719E-3</v>
      </c>
      <c r="BO10" s="16">
        <f>DAVERAGE(PlotSort,"NRR",$BG$35:$BG$38)</f>
        <v>0.39026770314189396</v>
      </c>
      <c r="BP10" s="16">
        <f>DSTDEV(PlotSort,"NRR",$BG$35:$BG$38)/SQRT($BF10)</f>
        <v>3.9446897656001982E-3</v>
      </c>
      <c r="BQ10" s="16">
        <f>DAVERAGE(PlotSort,"rvi",$BG$35:$BG$38)</f>
        <v>12.876354565047226</v>
      </c>
      <c r="BR10" s="16">
        <f>DSTDEV(PlotSort,"rvi",$BG$35:$BG$38)/SQRT($BF10)</f>
        <v>0.59027001802760948</v>
      </c>
      <c r="BS10" s="17">
        <f>DAVERAGE(PlotSort,"ndvi",$BG$35:$BG$38)</f>
        <v>0.84458265159989176</v>
      </c>
      <c r="BT10" s="16">
        <f>DSTDEV(PlotSort,"ndvi",$BG$35:$BG$38)/SQRT($BF10)</f>
        <v>8.8880582413027771E-3</v>
      </c>
    </row>
    <row r="11" spans="1:72" ht="13.5" customHeight="1" x14ac:dyDescent="0.2">
      <c r="B11" s="12">
        <v>191</v>
      </c>
      <c r="C11" s="12">
        <v>9.1180000000000003</v>
      </c>
      <c r="D11" s="12">
        <v>191.37992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31.7</v>
      </c>
      <c r="Q11" s="56">
        <v>2.74</v>
      </c>
      <c r="R11" s="56">
        <v>1.93</v>
      </c>
      <c r="S11" s="56">
        <v>46.46</v>
      </c>
      <c r="T11" s="56">
        <v>89.79</v>
      </c>
      <c r="U11" s="12">
        <v>3</v>
      </c>
      <c r="V11" s="12">
        <v>0.5</v>
      </c>
      <c r="W11" s="12">
        <v>1</v>
      </c>
      <c r="X11" s="12">
        <v>1</v>
      </c>
      <c r="Y11" s="12">
        <v>1</v>
      </c>
      <c r="Z11" s="12">
        <v>0</v>
      </c>
      <c r="AA11" s="12">
        <v>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0.9415</v>
      </c>
      <c r="AK11" s="12">
        <v>1.4E-2</v>
      </c>
      <c r="AL11" s="14">
        <v>3.2800000000000003E-2</v>
      </c>
      <c r="AM11" s="14">
        <v>5.0000000000000001E-4</v>
      </c>
      <c r="AN11" s="14">
        <v>2.0478000000000001</v>
      </c>
      <c r="AO11" s="14">
        <v>0.11890000000000001</v>
      </c>
      <c r="AP11" s="14">
        <v>0.2029</v>
      </c>
      <c r="AQ11" s="14">
        <v>1.18E-2</v>
      </c>
      <c r="AR11" s="14">
        <v>1.8317000000000001</v>
      </c>
      <c r="AS11" s="14">
        <v>8.9300000000000004E-2</v>
      </c>
      <c r="AT11" s="14">
        <v>3.39E-2</v>
      </c>
      <c r="AU11" s="14">
        <v>1.6999999999999999E-3</v>
      </c>
      <c r="AV11" s="14">
        <v>33.604500000000002</v>
      </c>
      <c r="AW11" s="14">
        <v>2.2172999999999998</v>
      </c>
      <c r="AX11" s="14">
        <v>0.4637</v>
      </c>
      <c r="AY11" s="14">
        <v>3.0599999999999999E-2</v>
      </c>
      <c r="AZ11" s="14">
        <v>0.3912391239123913</v>
      </c>
      <c r="BA11" s="14">
        <v>13.678466076696166</v>
      </c>
      <c r="BB11" s="14">
        <v>0.8637459807073955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3.1574999999999992E-2</v>
      </c>
      <c r="BH11" s="16">
        <f>DSTDEV(PlotSort,"PhxRed",$BG$31:$BG$32)/SQRT($BF11)</f>
        <v>5.4440334311978665E-4</v>
      </c>
      <c r="BI11" s="16">
        <f>DAVERAGE(PlotSort,"PhxRedEdge",$BG$31:$BG$32)</f>
        <v>0.19852500000000001</v>
      </c>
      <c r="BJ11" s="16">
        <f>DSTDEV(PlotSort,"PhxRedEdge",$BG$31:$BG$32)/SQRT($BF11)</f>
        <v>2.1586164550470746E-3</v>
      </c>
      <c r="BK11" s="16">
        <f>DAVERAGE(PlotSort,"TMRed",$BG$31:$BG$32)</f>
        <v>3.2425000000000002E-2</v>
      </c>
      <c r="BL11" s="16">
        <f>DSTDEV(PlotSort,"TMRed",$BG$31:$BG$32)/SQRT($BF11)</f>
        <v>6.1118055161029684E-4</v>
      </c>
      <c r="BM11" s="16">
        <f>DAVERAGE(PlotSort,"TMNIR",$BG$31:$BG$32)</f>
        <v>0.46006250000000004</v>
      </c>
      <c r="BN11" s="16">
        <f>DSTDEV(PlotSort,"TMNIR",$BG$31:$BG$32)/SQRT($BF11)</f>
        <v>5.6384016278256252E-3</v>
      </c>
      <c r="BO11" s="16">
        <f>DAVERAGE(PlotSort,"NRR",$BG$31:$BG$32)</f>
        <v>0.39692712177127698</v>
      </c>
      <c r="BP11" s="16">
        <f>DSTDEV(PlotSort,"NRR",$BG$31:$BG$32)/SQRT($BF11)</f>
        <v>3.5343252055136465E-3</v>
      </c>
      <c r="BQ11" s="16">
        <f>DAVERAGE(PlotSort,"rvi",$BG$31:$BG$32)</f>
        <v>14.26279043550019</v>
      </c>
      <c r="BR11" s="16">
        <f>DSTDEV(PlotSort,"rvi",$BG$31:$BG$32)/SQRT($BF11)</f>
        <v>0.31496039062159964</v>
      </c>
      <c r="BS11" s="17">
        <f>DAVERAGE(PlotSort,"ndvi",$BG$31:$BG$32)</f>
        <v>0.86809153963304886</v>
      </c>
      <c r="BT11" s="16">
        <f>DSTDEV(PlotSort,"ndvi",$BG$31:$BG$32)/SQRT($BF11)</f>
        <v>2.8230992064654254E-3</v>
      </c>
    </row>
    <row r="12" spans="1:72" ht="13.5" customHeight="1" x14ac:dyDescent="0.2">
      <c r="B12" s="12">
        <v>191</v>
      </c>
      <c r="C12" s="12">
        <v>9.109</v>
      </c>
      <c r="D12" s="12">
        <v>191.37953999999999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31.7</v>
      </c>
      <c r="Q12" s="56">
        <v>2.74</v>
      </c>
      <c r="R12" s="56">
        <v>1.93</v>
      </c>
      <c r="S12" s="56">
        <v>46.57</v>
      </c>
      <c r="T12" s="56">
        <v>89.72</v>
      </c>
      <c r="U12" s="12">
        <v>3</v>
      </c>
      <c r="V12" s="12">
        <v>0.5</v>
      </c>
      <c r="W12" s="12">
        <v>1</v>
      </c>
      <c r="X12" s="12">
        <v>1</v>
      </c>
      <c r="Y12" s="12">
        <v>1</v>
      </c>
      <c r="Z12" s="12">
        <v>0</v>
      </c>
      <c r="AA12" s="12">
        <v>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0.82320000000000004</v>
      </c>
      <c r="AK12" s="12">
        <v>2.3999999999999998E-3</v>
      </c>
      <c r="AL12" s="14">
        <v>2.87E-2</v>
      </c>
      <c r="AM12" s="14">
        <v>1E-4</v>
      </c>
      <c r="AN12" s="14">
        <v>2.0186000000000002</v>
      </c>
      <c r="AO12" s="14">
        <v>3.4799999999999998E-2</v>
      </c>
      <c r="AP12" s="14">
        <v>0.20039999999999999</v>
      </c>
      <c r="AQ12" s="14">
        <v>3.5000000000000001E-3</v>
      </c>
      <c r="AR12" s="14">
        <v>1.6202000000000001</v>
      </c>
      <c r="AS12" s="14">
        <v>0.09</v>
      </c>
      <c r="AT12" s="14">
        <v>0.03</v>
      </c>
      <c r="AU12" s="14">
        <v>1.6999999999999999E-3</v>
      </c>
      <c r="AV12" s="14">
        <v>35.239400000000003</v>
      </c>
      <c r="AW12" s="14">
        <v>2.0301</v>
      </c>
      <c r="AX12" s="14">
        <v>0.48709999999999998</v>
      </c>
      <c r="AY12" s="14">
        <v>2.81E-2</v>
      </c>
      <c r="AZ12" s="14">
        <v>0.41701818181818173</v>
      </c>
      <c r="BA12" s="14">
        <v>16.236666666666668</v>
      </c>
      <c r="BB12" s="14">
        <v>0.88396828466447486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4.0093749999999997E-2</v>
      </c>
      <c r="BH12" s="16">
        <f>DSTDEV(PlotSort,"PhxRed",$BH$31:$BH$32)/SQRT($BF12)</f>
        <v>2.5634363126800482E-3</v>
      </c>
      <c r="BI12" s="16">
        <f>DAVERAGE(PlotSort,"PhxRedEdge",$BH$31:$BH$32)</f>
        <v>0.19326874999999999</v>
      </c>
      <c r="BJ12" s="16">
        <f>DSTDEV(PlotSort,"PhxRedEdge",$BH$31:$BH$32)/SQRT($BF12)</f>
        <v>5.2381590178070259E-3</v>
      </c>
      <c r="BK12" s="16">
        <f>DAVERAGE(PlotSort,"TMRed",$BH$31:$BH$32)</f>
        <v>4.1193750000000001E-2</v>
      </c>
      <c r="BL12" s="16">
        <f>DSTDEV(PlotSort,"TMRed",$BH$31:$BH$32)/SQRT($BF12)</f>
        <v>2.5330723892472251E-3</v>
      </c>
      <c r="BM12" s="16">
        <f>DAVERAGE(PlotSort,"TMNIR",$BH$31:$BH$32)</f>
        <v>0.43698749999999997</v>
      </c>
      <c r="BN12" s="16">
        <f>DSTDEV(PlotSort,"TMNIR",$BH$31:$BH$32)/SQRT($BF12)</f>
        <v>1.7571418257594677E-2</v>
      </c>
      <c r="BO12" s="16">
        <f>DAVERAGE(PlotSort,"NRR",$BH$31:$BH$32)</f>
        <v>0.38360828451251106</v>
      </c>
      <c r="BP12" s="16">
        <f>DSTDEV(PlotSort,"NRR",$BH$31:$BH$32)/SQRT($BF12)</f>
        <v>6.7758800789557393E-3</v>
      </c>
      <c r="BQ12" s="16">
        <f>DAVERAGE(PlotSort,"rvi",$BH$31:$BH$32)</f>
        <v>11.48991869459427</v>
      </c>
      <c r="BR12" s="16">
        <f>DSTDEV(PlotSort,"rvi",$BH$31:$BH$32)/SQRT($BF12)</f>
        <v>1.0414588959287976</v>
      </c>
      <c r="BS12" s="17">
        <f>DAVERAGE(PlotSort,"ndvi",$BH$31:$BH$32)</f>
        <v>0.821073763566735</v>
      </c>
      <c r="BT12" s="16">
        <f>DSTDEV(PlotSort,"ndvi",$BH$31:$BH$32)/SQRT($BF12)</f>
        <v>1.5648143546109643E-2</v>
      </c>
    </row>
    <row r="13" spans="1:72" ht="13.5" customHeight="1" x14ac:dyDescent="0.2">
      <c r="B13" s="12">
        <v>191</v>
      </c>
      <c r="C13" s="12">
        <v>9.1</v>
      </c>
      <c r="D13" s="12">
        <v>191.37916999999999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31.7</v>
      </c>
      <c r="Q13" s="56">
        <v>2.74</v>
      </c>
      <c r="R13" s="56">
        <v>1.93</v>
      </c>
      <c r="S13" s="56">
        <v>46.68</v>
      </c>
      <c r="T13" s="56">
        <v>89.64</v>
      </c>
      <c r="U13" s="12">
        <v>3</v>
      </c>
      <c r="V13" s="12">
        <v>0.5</v>
      </c>
      <c r="W13" s="12">
        <v>1</v>
      </c>
      <c r="X13" s="12">
        <v>1</v>
      </c>
      <c r="Y13" s="12">
        <v>1</v>
      </c>
      <c r="Z13" s="12">
        <v>0</v>
      </c>
      <c r="AA13" s="12">
        <v>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1.1547000000000001</v>
      </c>
      <c r="AK13" s="12">
        <v>2.4199999999999999E-2</v>
      </c>
      <c r="AL13" s="14">
        <v>4.0300000000000002E-2</v>
      </c>
      <c r="AM13" s="14">
        <v>8.0000000000000004E-4</v>
      </c>
      <c r="AN13" s="14">
        <v>1.7915000000000001</v>
      </c>
      <c r="AO13" s="14">
        <v>0.1739</v>
      </c>
      <c r="AP13" s="14">
        <v>0.1782</v>
      </c>
      <c r="AQ13" s="14">
        <v>1.7299999999999999E-2</v>
      </c>
      <c r="AR13" s="14">
        <v>2.2395999999999998</v>
      </c>
      <c r="AS13" s="14">
        <v>1.14E-2</v>
      </c>
      <c r="AT13" s="14">
        <v>4.1599999999999998E-2</v>
      </c>
      <c r="AU13" s="14">
        <v>2.0000000000000001E-4</v>
      </c>
      <c r="AV13" s="14">
        <v>28.342099999999999</v>
      </c>
      <c r="AW13" s="14">
        <v>3.1741000000000001</v>
      </c>
      <c r="AX13" s="14">
        <v>0.39240000000000003</v>
      </c>
      <c r="AY13" s="14">
        <v>4.3900000000000002E-2</v>
      </c>
      <c r="AZ13" s="14">
        <v>0.37539432176656157</v>
      </c>
      <c r="BA13" s="14">
        <v>9.4326923076923084</v>
      </c>
      <c r="BB13" s="14">
        <v>0.80829493087557591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3.9449999999999999E-2</v>
      </c>
      <c r="BH13" s="16">
        <f>DSTDEV(PlotSort,"PhxRed",$BJ$35:$BJ$36)/SQRT($BF13)</f>
        <v>4.3549233222706886E-3</v>
      </c>
      <c r="BI13" s="16">
        <f>DAVERAGE(PlotSort,"PhxRedEdge",$BJ$35:$BJ$36)</f>
        <v>0.19122499999999998</v>
      </c>
      <c r="BJ13" s="16">
        <f>DSTDEV(PlotSort,"PhxRedEdge",$BJ$35:$BJ$36)/SQRT($BF13)</f>
        <v>3.9151149408414559E-3</v>
      </c>
      <c r="BK13" s="16">
        <f>DAVERAGE(PlotSort,"TMRed",$BJ$35:$BJ$36)</f>
        <v>4.0724999999999997E-2</v>
      </c>
      <c r="BL13" s="16">
        <f>DSTDEV(PlotSort,"TMRed",$BJ$35:$BJ$36)/SQRT($BF13)</f>
        <v>4.5019341081679234E-3</v>
      </c>
      <c r="BM13" s="16">
        <f>DAVERAGE(PlotSort,"TMNIR",$BJ$35:$BJ$36)</f>
        <v>0.42377500000000001</v>
      </c>
      <c r="BN13" s="16">
        <f>DSTDEV(PlotSort,"TMNIR",$BJ$35:$BJ$36)/SQRT($BF13)</f>
        <v>1.4664239179523968E-2</v>
      </c>
      <c r="BO13" s="16">
        <f>DAVERAGE(PlotSort,"NRR",$BJ$35:$BJ$36)</f>
        <v>0.37669425421969316</v>
      </c>
      <c r="BP13" s="16">
        <f>DSTDEV(PlotSort,"NRR",$BJ$35:$BJ$36)/SQRT($BF13)</f>
        <v>7.7800558459523708E-3</v>
      </c>
      <c r="BQ13" s="16">
        <f>DAVERAGE(PlotSort,"rvi",$BJ$35:$BJ$36)</f>
        <v>11.349288750019669</v>
      </c>
      <c r="BR13" s="16">
        <f>DSTDEV(PlotSort,"rvi",$BJ$35:$BJ$36)/SQRT($BF13)</f>
        <v>1.2424543216277772</v>
      </c>
      <c r="BS13" s="17">
        <f>DAVERAGE(PlotSort,"ndvi",$BJ$35:$BJ$36)</f>
        <v>0.82139532594345022</v>
      </c>
      <c r="BT13" s="16">
        <f>DSTDEV(PlotSort,"ndvi",$BJ$35:$BJ$36)/SQRT($BF13)</f>
        <v>2.4038213770100503E-2</v>
      </c>
    </row>
    <row r="14" spans="1:72" ht="13.5" customHeight="1" x14ac:dyDescent="0.2">
      <c r="B14" s="12">
        <v>191</v>
      </c>
      <c r="C14" s="12">
        <v>9.0920000000000005</v>
      </c>
      <c r="D14" s="12">
        <v>191.37882999999999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31.7</v>
      </c>
      <c r="Q14" s="56">
        <v>2.74</v>
      </c>
      <c r="R14" s="56">
        <v>1.93</v>
      </c>
      <c r="S14" s="56">
        <v>46.79</v>
      </c>
      <c r="T14" s="56">
        <v>89.58</v>
      </c>
      <c r="U14" s="12">
        <v>3</v>
      </c>
      <c r="V14" s="12">
        <v>0.5</v>
      </c>
      <c r="W14" s="12">
        <v>1</v>
      </c>
      <c r="X14" s="12">
        <v>1</v>
      </c>
      <c r="Y14" s="12">
        <v>1</v>
      </c>
      <c r="Z14" s="12">
        <v>0</v>
      </c>
      <c r="AA14" s="12">
        <v>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0.83199999999999996</v>
      </c>
      <c r="AK14" s="12">
        <v>6.8999999999999999E-3</v>
      </c>
      <c r="AL14" s="14">
        <v>2.9100000000000001E-2</v>
      </c>
      <c r="AM14" s="14">
        <v>2.0000000000000001E-4</v>
      </c>
      <c r="AN14" s="14">
        <v>2.2294</v>
      </c>
      <c r="AO14" s="14">
        <v>1.4E-2</v>
      </c>
      <c r="AP14" s="14">
        <v>0.22209999999999999</v>
      </c>
      <c r="AQ14" s="14">
        <v>1.4E-3</v>
      </c>
      <c r="AR14" s="14">
        <v>1.7479</v>
      </c>
      <c r="AS14" s="14">
        <v>1.7000000000000001E-2</v>
      </c>
      <c r="AT14" s="14">
        <v>3.2500000000000001E-2</v>
      </c>
      <c r="AU14" s="14">
        <v>2.9999999999999997E-4</v>
      </c>
      <c r="AV14" s="14">
        <v>38.619399999999999</v>
      </c>
      <c r="AW14" s="14">
        <v>0.23499999999999999</v>
      </c>
      <c r="AX14" s="14">
        <v>0.53539999999999999</v>
      </c>
      <c r="AY14" s="14">
        <v>3.3E-3</v>
      </c>
      <c r="AZ14" s="14">
        <v>0.41359735973597367</v>
      </c>
      <c r="BA14" s="14">
        <v>16.473846153846154</v>
      </c>
      <c r="BB14" s="14">
        <v>0.88554322944180319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3.6343750000000001E-2</v>
      </c>
      <c r="BH14" s="16">
        <f>DSTDEV(PlotSort,"PhxRed",$BK$35:$BK$36)/SQRT($BF14)</f>
        <v>1.8629494703739742E-3</v>
      </c>
      <c r="BI14" s="16">
        <f>DAVERAGE(PlotSort,"PhxRedEdge",$BK$35:$BK$36)</f>
        <v>0.18921249999999998</v>
      </c>
      <c r="BJ14" s="16">
        <f>DSTDEV(PlotSort,"PhxRedEdge",$BK$35:$BK$36)/SQRT($BF14)</f>
        <v>3.2152614590418619E-3</v>
      </c>
      <c r="BK14" s="16">
        <f>DAVERAGE(PlotSort,"TMRed",$BK$35:$BK$36)</f>
        <v>3.6818749999999997E-2</v>
      </c>
      <c r="BL14" s="16">
        <f>DSTDEV(PlotSort,"TMRed",$BK$35:$BK$36)/SQRT($BF14)</f>
        <v>1.8351934219131589E-3</v>
      </c>
      <c r="BM14" s="16">
        <f>DAVERAGE(PlotSort,"TMNIR",$BK$35:$BK$36)</f>
        <v>0.43224374999999998</v>
      </c>
      <c r="BN14" s="16">
        <f>DSTDEV(PlotSort,"TMNIR",$BK$35:$BK$36)/SQRT($BF14)</f>
        <v>1.0895109639764991E-2</v>
      </c>
      <c r="BO14" s="16">
        <f>DAVERAGE(PlotSort,"NRR",$BK$35:$BK$36)</f>
        <v>0.38968414635025206</v>
      </c>
      <c r="BP14" s="16">
        <f>DSTDEV(PlotSort,"NRR",$BK$35:$BK$36)/SQRT($BF14)</f>
        <v>5.3581696905494244E-3</v>
      </c>
      <c r="BQ14" s="16">
        <f>DAVERAGE(PlotSort,"rvi",$BK$35:$BK$36)</f>
        <v>12.309905178482946</v>
      </c>
      <c r="BR14" s="16">
        <f>DSTDEV(PlotSort,"rvi",$BK$35:$BK$36)/SQRT($BF14)</f>
        <v>0.77923562095622756</v>
      </c>
      <c r="BS14" s="17">
        <f>DAVERAGE(PlotSort,"ndvi",$BK$35:$BK$36)</f>
        <v>0.83993232777412186</v>
      </c>
      <c r="BT14" s="16">
        <f>DSTDEV(PlotSort,"ndvi",$BK$35:$BK$36)/SQRT($BF14)</f>
        <v>1.1330044600560672E-2</v>
      </c>
    </row>
    <row r="15" spans="1:72" ht="13.5" customHeight="1" x14ac:dyDescent="0.2">
      <c r="B15" s="12">
        <v>191</v>
      </c>
      <c r="C15" s="12">
        <v>9.0839999999999996</v>
      </c>
      <c r="D15" s="12">
        <v>191.3785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31.7</v>
      </c>
      <c r="Q15" s="56">
        <v>2.74</v>
      </c>
      <c r="R15" s="56">
        <v>1.93</v>
      </c>
      <c r="S15" s="56">
        <v>46.89</v>
      </c>
      <c r="T15" s="56">
        <v>89.51</v>
      </c>
      <c r="U15" s="12">
        <v>3</v>
      </c>
      <c r="V15" s="12">
        <v>0.5</v>
      </c>
      <c r="W15" s="12">
        <v>1</v>
      </c>
      <c r="X15" s="12">
        <v>1</v>
      </c>
      <c r="Y15" s="12">
        <v>1</v>
      </c>
      <c r="Z15" s="12">
        <v>0</v>
      </c>
      <c r="AA15" s="12">
        <v>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0.99319999999999997</v>
      </c>
      <c r="AK15" s="12">
        <v>2.1999999999999999E-2</v>
      </c>
      <c r="AL15" s="14">
        <v>3.4700000000000002E-2</v>
      </c>
      <c r="AM15" s="14">
        <v>8.0000000000000004E-4</v>
      </c>
      <c r="AN15" s="14">
        <v>2.0062000000000002</v>
      </c>
      <c r="AO15" s="14">
        <v>9.0200000000000002E-2</v>
      </c>
      <c r="AP15" s="14">
        <v>0.20019999999999999</v>
      </c>
      <c r="AQ15" s="14">
        <v>8.9999999999999993E-3</v>
      </c>
      <c r="AR15" s="14">
        <v>1.8321000000000001</v>
      </c>
      <c r="AS15" s="14">
        <v>0.107</v>
      </c>
      <c r="AT15" s="14">
        <v>3.4099999999999998E-2</v>
      </c>
      <c r="AU15" s="14">
        <v>2E-3</v>
      </c>
      <c r="AV15" s="14">
        <v>32.886899999999997</v>
      </c>
      <c r="AW15" s="14">
        <v>3.6337999999999999</v>
      </c>
      <c r="AX15" s="14">
        <v>0.45660000000000001</v>
      </c>
      <c r="AY15" s="14">
        <v>5.04E-2</v>
      </c>
      <c r="AZ15" s="14">
        <v>0.39037758830694275</v>
      </c>
      <c r="BA15" s="14">
        <v>13.390029325513197</v>
      </c>
      <c r="BB15" s="14">
        <v>0.86101487670674537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3.1200000000000006E-2</v>
      </c>
      <c r="BH15" s="16">
        <f>DSTDEV(PlotSort,"PhxRed",$BL$35:$BL$36)/SQRT($BF15)</f>
        <v>9.7486262768512323E-4</v>
      </c>
      <c r="BI15" s="16">
        <f>DAVERAGE(PlotSort,"PhxRedEdge",$BL$35:$BL$36)</f>
        <v>0.21393749999999997</v>
      </c>
      <c r="BJ15" s="16">
        <f>DSTDEV(PlotSort,"PhxRedEdge",$BL$35:$BL$36)/SQRT($BF15)</f>
        <v>4.4155543859989189E-3</v>
      </c>
      <c r="BK15" s="16">
        <f>DAVERAGE(PlotSort,"TMRed",$BL$35:$BL$36)</f>
        <v>3.2875000000000001E-2</v>
      </c>
      <c r="BL15" s="16">
        <f>DSTDEV(PlotSort,"TMRed",$BL$35:$BL$36)/SQRT($BF15)</f>
        <v>9.9062570414576142E-4</v>
      </c>
      <c r="BM15" s="16">
        <f>DAVERAGE(PlotSort,"TMNIR",$BL$35:$BL$36)</f>
        <v>0.50583749999999994</v>
      </c>
      <c r="BN15" s="16">
        <f>DSTDEV(PlotSort,"TMNIR",$BL$35:$BL$36)/SQRT($BF15)</f>
        <v>1.3389867404389884E-2</v>
      </c>
      <c r="BO15" s="16">
        <f>DAVERAGE(PlotSort,"NRR",$BL$35:$BL$36)</f>
        <v>0.40500826564737868</v>
      </c>
      <c r="BP15" s="16">
        <f>DSTDEV(PlotSort,"NRR",$BL$35:$BL$36)/SQRT($BF15)</f>
        <v>5.883432666425735E-3</v>
      </c>
      <c r="BQ15" s="16">
        <f>DAVERAGE(PlotSort,"rvi",$BL$35:$BL$36)</f>
        <v>15.536319153203349</v>
      </c>
      <c r="BR15" s="16">
        <f>DSTDEV(PlotSort,"rvi",$BL$35:$BL$36)/SQRT($BF15)</f>
        <v>0.76837052738957357</v>
      </c>
      <c r="BS15" s="17">
        <f>DAVERAGE(PlotSort,"ndvi",$BL$35:$BL$36)</f>
        <v>0.87707062490787369</v>
      </c>
      <c r="BT15" s="16">
        <f>DSTDEV(PlotSort,"ndvi",$BL$35:$BL$36)/SQRT($BF15)</f>
        <v>6.1339914859826049E-3</v>
      </c>
    </row>
    <row r="16" spans="1:72" ht="13.5" customHeight="1" x14ac:dyDescent="0.2">
      <c r="B16" s="12">
        <v>191</v>
      </c>
      <c r="C16" s="12">
        <v>9.077</v>
      </c>
      <c r="D16" s="12">
        <v>191.37821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31.7</v>
      </c>
      <c r="Q16" s="56">
        <v>2.74</v>
      </c>
      <c r="R16" s="56">
        <v>1.93</v>
      </c>
      <c r="S16" s="56">
        <v>46.97</v>
      </c>
      <c r="T16" s="56">
        <v>89.46</v>
      </c>
      <c r="U16" s="12">
        <v>3</v>
      </c>
      <c r="V16" s="12">
        <v>0.5</v>
      </c>
      <c r="W16" s="12">
        <v>1</v>
      </c>
      <c r="X16" s="12">
        <v>1</v>
      </c>
      <c r="Y16" s="12">
        <v>1</v>
      </c>
      <c r="Z16" s="12">
        <v>0</v>
      </c>
      <c r="AA16" s="12">
        <v>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0.93330000000000002</v>
      </c>
      <c r="AK16" s="12">
        <v>1.49E-2</v>
      </c>
      <c r="AL16" s="14">
        <v>3.27E-2</v>
      </c>
      <c r="AM16" s="14">
        <v>5.0000000000000001E-4</v>
      </c>
      <c r="AN16" s="14">
        <v>1.9355</v>
      </c>
      <c r="AO16" s="14">
        <v>0.11210000000000001</v>
      </c>
      <c r="AP16" s="14">
        <v>0.19350000000000001</v>
      </c>
      <c r="AQ16" s="14">
        <v>1.12E-2</v>
      </c>
      <c r="AR16" s="14">
        <v>1.7943</v>
      </c>
      <c r="AS16" s="14">
        <v>1.04E-2</v>
      </c>
      <c r="AT16" s="14">
        <v>3.3500000000000002E-2</v>
      </c>
      <c r="AU16" s="14">
        <v>2.0000000000000001E-4</v>
      </c>
      <c r="AV16" s="14">
        <v>32.724600000000002</v>
      </c>
      <c r="AW16" s="14">
        <v>1.0962000000000001</v>
      </c>
      <c r="AX16" s="14">
        <v>0.45490000000000003</v>
      </c>
      <c r="AY16" s="14">
        <v>1.52E-2</v>
      </c>
      <c r="AZ16" s="14">
        <v>0.40314620604565082</v>
      </c>
      <c r="BA16" s="14">
        <v>13.57910447761194</v>
      </c>
      <c r="BB16" s="14">
        <v>0.86281736281736277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3.6206249999999995E-2</v>
      </c>
      <c r="BH16" s="16">
        <f>DSTDEV(PlotSort,"PhxRed",$BI$31:$BI$32)/SQRT($BF16)</f>
        <v>2.0852151917328263E-3</v>
      </c>
      <c r="BI16" s="16">
        <f>DAVERAGE(PlotSort,"PhxRedEdge",$BI$31:$BI$32)</f>
        <v>0.19656874999999996</v>
      </c>
      <c r="BJ16" s="16">
        <f>DSTDEV(PlotSort,"PhxRedEdge",$BI$31:$BI$32)/SQRT($BF16)</f>
        <v>3.9336234223889127E-3</v>
      </c>
      <c r="BK16" s="16">
        <f>DAVERAGE(PlotSort,"TMRed",$BI$31:$BI$32)</f>
        <v>3.7337499999999996E-2</v>
      </c>
      <c r="BL16" s="16">
        <f>DSTDEV(PlotSort,"TMRed",$BI$31:$BI$32)/SQRT($BF16)</f>
        <v>1.9835547845555874E-3</v>
      </c>
      <c r="BM16" s="16">
        <f>DAVERAGE(PlotSort,"TMNIR",$BI$31:$BI$32)</f>
        <v>0.44593749999999999</v>
      </c>
      <c r="BN16" s="16">
        <f>DSTDEV(PlotSort,"TMNIR",$BI$31:$BI$32)/SQRT($BF16)</f>
        <v>1.3294685263292154E-2</v>
      </c>
      <c r="BO16" s="16">
        <f>DAVERAGE(PlotSort,"NRR",$BI$31:$BI$32)</f>
        <v>0.38622504673606145</v>
      </c>
      <c r="BP16" s="16">
        <f>DSTDEV(PlotSort,"NRR",$BI$31:$BI$32)/SQRT($BF16)</f>
        <v>6.0243417356401702E-3</v>
      </c>
      <c r="BQ16" s="16">
        <f>DAVERAGE(PlotSort,"rvi",$BI$31:$BI$32)</f>
        <v>12.541974715533616</v>
      </c>
      <c r="BR16" s="16">
        <f>DSTDEV(PlotSort,"rvi",$BI$31:$BI$32)/SQRT($BF16)</f>
        <v>0.79788567832190371</v>
      </c>
      <c r="BS16" s="17">
        <f>DAVERAGE(PlotSort,"ndvi",$BI$31:$BI$32)</f>
        <v>0.84180506383681986</v>
      </c>
      <c r="BT16" s="16">
        <f>DSTDEV(PlotSort,"ndvi",$BI$31:$BI$32)/SQRT($BF16)</f>
        <v>1.2211456197349953E-2</v>
      </c>
    </row>
    <row r="17" spans="2:72" ht="13.5" customHeight="1" x14ac:dyDescent="0.2">
      <c r="B17" s="12">
        <v>191</v>
      </c>
      <c r="C17" s="12">
        <v>9.0690000000000008</v>
      </c>
      <c r="D17" s="12">
        <v>191.37788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31.7</v>
      </c>
      <c r="Q17" s="56">
        <v>2.74</v>
      </c>
      <c r="R17" s="56">
        <v>1.93</v>
      </c>
      <c r="S17" s="56">
        <v>47.07</v>
      </c>
      <c r="T17" s="56">
        <v>89.39</v>
      </c>
      <c r="U17" s="12">
        <v>3</v>
      </c>
      <c r="V17" s="12">
        <v>0.5</v>
      </c>
      <c r="W17" s="12">
        <v>1</v>
      </c>
      <c r="X17" s="12">
        <v>1</v>
      </c>
      <c r="Y17" s="12">
        <v>1</v>
      </c>
      <c r="Z17" s="12">
        <v>0</v>
      </c>
      <c r="AA17" s="12">
        <v>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0.86050000000000004</v>
      </c>
      <c r="AK17" s="12">
        <v>3.5900000000000001E-2</v>
      </c>
      <c r="AL17" s="14">
        <v>3.0200000000000001E-2</v>
      </c>
      <c r="AM17" s="14">
        <v>1.2999999999999999E-3</v>
      </c>
      <c r="AN17" s="14">
        <v>2.0666000000000002</v>
      </c>
      <c r="AO17" s="14">
        <v>0.224</v>
      </c>
      <c r="AP17" s="14">
        <v>0.2069</v>
      </c>
      <c r="AQ17" s="14">
        <v>2.24E-2</v>
      </c>
      <c r="AR17" s="14">
        <v>1.6897</v>
      </c>
      <c r="AS17" s="14">
        <v>0.14369999999999999</v>
      </c>
      <c r="AT17" s="14">
        <v>3.1600000000000003E-2</v>
      </c>
      <c r="AU17" s="14">
        <v>2.7000000000000001E-3</v>
      </c>
      <c r="AV17" s="14">
        <v>35.152000000000001</v>
      </c>
      <c r="AW17" s="14">
        <v>5.1085000000000003</v>
      </c>
      <c r="AX17" s="14">
        <v>0.48930000000000001</v>
      </c>
      <c r="AY17" s="14">
        <v>7.1099999999999997E-2</v>
      </c>
      <c r="AZ17" s="14">
        <v>0.40563056592933061</v>
      </c>
      <c r="BA17" s="14">
        <v>15.484177215189872</v>
      </c>
      <c r="BB17" s="14">
        <v>0.87867153004415433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3.5462499999999994E-2</v>
      </c>
      <c r="BH17" s="16">
        <f>DSTDEV(PlotSort,"PhxRed",$BJ$31:$BJ$32)/SQRT($BF17)</f>
        <v>2.2181049531826407E-3</v>
      </c>
      <c r="BI17" s="16">
        <f>DAVERAGE(PlotSort,"PhxRedEdge",$BJ$31:$BJ$32)</f>
        <v>0.19522500000000001</v>
      </c>
      <c r="BJ17" s="16">
        <f>DSTDEV(PlotSort,"PhxRedEdge",$BJ$31:$BJ$32)/SQRT($BF17)</f>
        <v>4.1815417810499838E-3</v>
      </c>
      <c r="BK17" s="16">
        <f>DAVERAGE(PlotSort,"TMRed",$BJ$31:$BJ$32)</f>
        <v>3.6281250000000001E-2</v>
      </c>
      <c r="BL17" s="16">
        <f>DSTDEV(PlotSort,"TMRed",$BJ$31:$BJ$32)/SQRT($BF17)</f>
        <v>2.3197740326376605E-3</v>
      </c>
      <c r="BM17" s="16">
        <f>DAVERAGE(PlotSort,"TMNIR",$BJ$31:$BJ$32)</f>
        <v>0.45111250000000003</v>
      </c>
      <c r="BN17" s="16">
        <f>DSTDEV(PlotSort,"TMNIR",$BJ$31:$BJ$32)/SQRT($BF17)</f>
        <v>1.3440739919488383E-2</v>
      </c>
      <c r="BO17" s="16">
        <f>DAVERAGE(PlotSort,"NRR",$BJ$31:$BJ$32)</f>
        <v>0.39431035954772653</v>
      </c>
      <c r="BP17" s="16">
        <f>DSTDEV(PlotSort,"NRR",$BJ$31:$BJ$32)/SQRT($BF17)</f>
        <v>5.0838256831880731E-3</v>
      </c>
      <c r="BQ17" s="16">
        <f>DAVERAGE(PlotSort,"rvi",$BJ$31:$BJ$32)</f>
        <v>13.210734414560839</v>
      </c>
      <c r="BR17" s="16">
        <f>DSTDEV(PlotSort,"rvi",$BJ$31:$BJ$32)/SQRT($BF17)</f>
        <v>0.88803212917528318</v>
      </c>
      <c r="BS17" s="17">
        <f>DAVERAGE(PlotSort,"ndvi",$BJ$31:$BJ$32)</f>
        <v>0.8473602393629639</v>
      </c>
      <c r="BT17" s="16">
        <f>DSTDEV(PlotSort,"ndvi",$BJ$31:$BJ$32)/SQRT($BF17)</f>
        <v>1.3280624965688203E-2</v>
      </c>
    </row>
    <row r="18" spans="2:72" ht="13.5" customHeight="1" x14ac:dyDescent="0.2">
      <c r="B18" s="12">
        <v>191</v>
      </c>
      <c r="C18" s="12">
        <v>9.1449999999999996</v>
      </c>
      <c r="D18" s="12">
        <v>191.38104000000001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31.7</v>
      </c>
      <c r="Q18" s="56">
        <v>2.74</v>
      </c>
      <c r="R18" s="56">
        <v>1.93</v>
      </c>
      <c r="S18" s="56">
        <v>46.12</v>
      </c>
      <c r="T18" s="56">
        <v>90.01</v>
      </c>
      <c r="U18" s="12">
        <v>3</v>
      </c>
      <c r="V18" s="12">
        <v>0.5</v>
      </c>
      <c r="W18" s="12">
        <v>1</v>
      </c>
      <c r="X18" s="12">
        <v>1</v>
      </c>
      <c r="Y18" s="12">
        <v>1</v>
      </c>
      <c r="Z18" s="12">
        <v>0</v>
      </c>
      <c r="AA18" s="12">
        <v>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0.88370000000000004</v>
      </c>
      <c r="AK18" s="12">
        <v>3.3500000000000002E-2</v>
      </c>
      <c r="AL18" s="14">
        <v>3.0599999999999999E-2</v>
      </c>
      <c r="AM18" s="14">
        <v>1.1999999999999999E-3</v>
      </c>
      <c r="AN18" s="14">
        <v>2.2795999999999998</v>
      </c>
      <c r="AO18" s="14">
        <v>8.5300000000000001E-2</v>
      </c>
      <c r="AP18" s="14">
        <v>0.22459999999999999</v>
      </c>
      <c r="AQ18" s="14">
        <v>8.3999999999999995E-3</v>
      </c>
      <c r="AR18" s="14">
        <v>1.7495000000000001</v>
      </c>
      <c r="AS18" s="14">
        <v>3.73E-2</v>
      </c>
      <c r="AT18" s="14">
        <v>3.2199999999999999E-2</v>
      </c>
      <c r="AU18" s="14">
        <v>6.9999999999999999E-4</v>
      </c>
      <c r="AV18" s="14">
        <v>38.348999999999997</v>
      </c>
      <c r="AW18" s="14">
        <v>1.1086</v>
      </c>
      <c r="AX18" s="14">
        <v>0.52669999999999995</v>
      </c>
      <c r="AY18" s="14">
        <v>1.52E-2</v>
      </c>
      <c r="AZ18" s="14">
        <v>0.40210302142952209</v>
      </c>
      <c r="BA18" s="14">
        <v>16.357142857142854</v>
      </c>
      <c r="BB18" s="14">
        <v>0.8847736625514403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3.4250000000000003E-2</v>
      </c>
      <c r="BH18" s="16">
        <f>DSTDEV(PlotSort,"PhxRed",$BH$35:$BH$36)/SQRT($BF18)</f>
        <v>1.9199609371026263E-3</v>
      </c>
      <c r="BI18" s="16">
        <f>DAVERAGE(PlotSort,"PhxRedEdge",$BH$35:$BH$36)</f>
        <v>0.19686249999999997</v>
      </c>
      <c r="BJ18" s="16">
        <f>DSTDEV(PlotSort,"PhxRedEdge",$BH$35:$BH$36)/SQRT($BF18)</f>
        <v>4.2057388867276736E-3</v>
      </c>
      <c r="BK18" s="16">
        <f>DAVERAGE(PlotSort,"TMRed",$BH$35:$BH$36)</f>
        <v>3.5212499999999994E-2</v>
      </c>
      <c r="BL18" s="16">
        <f>DSTDEV(PlotSort,"TMRed",$BH$35:$BH$36)/SQRT($BF18)</f>
        <v>1.8956941340838795E-3</v>
      </c>
      <c r="BM18" s="16">
        <f>DAVERAGE(PlotSort,"TMNIR",$BH$35:$BH$36)</f>
        <v>0.45581249999999995</v>
      </c>
      <c r="BN18" s="16">
        <f>DSTDEV(PlotSort,"TMNIR",$BH$35:$BH$36)/SQRT($BF18)</f>
        <v>1.3695731923364634E-2</v>
      </c>
      <c r="BO18" s="16">
        <f>DAVERAGE(PlotSort,"NRR",$BH$35:$BH$36)</f>
        <v>0.39502348442852625</v>
      </c>
      <c r="BP18" s="16">
        <f>DSTDEV(PlotSort,"NRR",$BH$35:$BH$36)/SQRT($BF18)</f>
        <v>5.3798568950027088E-3</v>
      </c>
      <c r="BQ18" s="16">
        <f>DAVERAGE(PlotSort,"rvi",$BH$35:$BH$36)</f>
        <v>13.568515301200582</v>
      </c>
      <c r="BR18" s="16">
        <f>DSTDEV(PlotSort,"rvi",$BH$35:$BH$36)/SQRT($BF18)</f>
        <v>0.83077410600965584</v>
      </c>
      <c r="BS18" s="17">
        <f>DAVERAGE(PlotSort,"ndvi",$BH$35:$BH$36)</f>
        <v>0.8527693715357495</v>
      </c>
      <c r="BT18" s="16">
        <f>DSTDEV(PlotSort,"ndvi",$BH$35:$BH$36)/SQRT($BF18)</f>
        <v>1.1981146633040035E-2</v>
      </c>
    </row>
    <row r="19" spans="2:72" ht="13.5" customHeight="1" x14ac:dyDescent="0.2">
      <c r="B19" s="12">
        <v>191</v>
      </c>
      <c r="C19" s="12">
        <v>9.1519999999999992</v>
      </c>
      <c r="D19" s="12">
        <v>191.38132999999999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31.7</v>
      </c>
      <c r="Q19" s="56">
        <v>2.74</v>
      </c>
      <c r="R19" s="56">
        <v>1.93</v>
      </c>
      <c r="S19" s="56">
        <v>46.03</v>
      </c>
      <c r="T19" s="56">
        <v>90.07</v>
      </c>
      <c r="U19" s="12">
        <v>3</v>
      </c>
      <c r="V19" s="12">
        <v>0.5</v>
      </c>
      <c r="W19" s="12">
        <v>1</v>
      </c>
      <c r="X19" s="12">
        <v>1</v>
      </c>
      <c r="Y19" s="12">
        <v>1</v>
      </c>
      <c r="Z19" s="12">
        <v>0</v>
      </c>
      <c r="AA19" s="12">
        <v>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1.3506</v>
      </c>
      <c r="AK19" s="12">
        <v>0.19939999999999999</v>
      </c>
      <c r="AL19" s="14">
        <v>4.6699999999999998E-2</v>
      </c>
      <c r="AM19" s="14">
        <v>6.8999999999999999E-3</v>
      </c>
      <c r="AN19" s="14">
        <v>1.6120000000000001</v>
      </c>
      <c r="AO19" s="14">
        <v>0.11550000000000001</v>
      </c>
      <c r="AP19" s="14">
        <v>0.15859999999999999</v>
      </c>
      <c r="AQ19" s="14">
        <v>1.14E-2</v>
      </c>
      <c r="AR19" s="14">
        <v>2.5807000000000002</v>
      </c>
      <c r="AS19" s="14">
        <v>0.3246</v>
      </c>
      <c r="AT19" s="14">
        <v>4.7500000000000001E-2</v>
      </c>
      <c r="AU19" s="14">
        <v>6.0000000000000001E-3</v>
      </c>
      <c r="AV19" s="14">
        <v>25.276199999999999</v>
      </c>
      <c r="AW19" s="14">
        <v>0.28289999999999998</v>
      </c>
      <c r="AX19" s="14">
        <v>0.34670000000000001</v>
      </c>
      <c r="AY19" s="14">
        <v>3.8999999999999998E-3</v>
      </c>
      <c r="AZ19" s="14">
        <v>0.37225410647140317</v>
      </c>
      <c r="BA19" s="14">
        <v>7.2989473684210529</v>
      </c>
      <c r="BB19" s="14">
        <v>0.75900558092338921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3.7418749999999994E-2</v>
      </c>
      <c r="BH19" s="16">
        <f>DSTDEV(PlotSort,"PhxRed",$BI$35:$BI$36)/SQRT($BF19)</f>
        <v>2.2946898619421417E-3</v>
      </c>
      <c r="BI19" s="16">
        <f>DAVERAGE(PlotSort,"PhxRedEdge",$BI$35:$BI$36)</f>
        <v>0.19493125</v>
      </c>
      <c r="BJ19" s="16">
        <f>DSTDEV(PlotSort,"PhxRedEdge",$BI$35:$BI$36)/SQRT($BF19)</f>
        <v>3.8995268810245861E-3</v>
      </c>
      <c r="BK19" s="16">
        <f>DAVERAGE(PlotSort,"TMRed",$BI$35:$BI$36)</f>
        <v>3.8406250000000003E-2</v>
      </c>
      <c r="BL19" s="16">
        <f>DSTDEV(PlotSort,"TMRed",$BI$35:$BI$36)/SQRT($BF19)</f>
        <v>2.3279545519260697E-3</v>
      </c>
      <c r="BM19" s="16">
        <f>DAVERAGE(PlotSort,"TMNIR",$BI$35:$BI$36)</f>
        <v>0.44123749999999995</v>
      </c>
      <c r="BN19" s="16">
        <f>DSTDEV(PlotSort,"TMNIR",$BI$35:$BI$36)/SQRT($BF19)</f>
        <v>1.2792214021948412E-2</v>
      </c>
      <c r="BO19" s="16">
        <f>DAVERAGE(PlotSort,"NRR",$BI$35:$BI$36)</f>
        <v>0.38551192185526173</v>
      </c>
      <c r="BP19" s="16">
        <f>DSTDEV(PlotSort,"NRR",$BI$35:$BI$36)/SQRT($BF19)</f>
        <v>5.6884560356938859E-3</v>
      </c>
      <c r="BQ19" s="16">
        <f>DAVERAGE(PlotSort,"rvi",$BI$35:$BI$36)</f>
        <v>12.18419382889387</v>
      </c>
      <c r="BR19" s="16">
        <f>DSTDEV(PlotSort,"rvi",$BI$35:$BI$36)/SQRT($BF19)</f>
        <v>0.82829148821400722</v>
      </c>
      <c r="BS19" s="17">
        <f>DAVERAGE(PlotSort,"ndvi",$BI$35:$BI$36)</f>
        <v>0.83639593166403414</v>
      </c>
      <c r="BT19" s="16">
        <f>DSTDEV(PlotSort,"ndvi",$BI$35:$BI$36)/SQRT($BF19)</f>
        <v>1.3192389296854852E-2</v>
      </c>
    </row>
    <row r="20" spans="2:72" ht="13.5" customHeight="1" x14ac:dyDescent="0.2">
      <c r="B20" s="12">
        <v>191</v>
      </c>
      <c r="C20" s="12">
        <v>9.16</v>
      </c>
      <c r="D20" s="12">
        <v>191.38167000000001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31.7</v>
      </c>
      <c r="Q20" s="56">
        <v>2.74</v>
      </c>
      <c r="R20" s="56">
        <v>1.93</v>
      </c>
      <c r="S20" s="56">
        <v>45.93</v>
      </c>
      <c r="T20" s="56">
        <v>90.13</v>
      </c>
      <c r="U20" s="12">
        <v>3</v>
      </c>
      <c r="V20" s="12">
        <v>0.5</v>
      </c>
      <c r="W20" s="12">
        <v>1</v>
      </c>
      <c r="X20" s="12">
        <v>1</v>
      </c>
      <c r="Y20" s="12">
        <v>1</v>
      </c>
      <c r="Z20" s="12">
        <v>0</v>
      </c>
      <c r="AA20" s="12">
        <v>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0.87239999999999995</v>
      </c>
      <c r="AK20" s="12">
        <v>9.2999999999999992E-3</v>
      </c>
      <c r="AL20" s="14">
        <v>3.0099999999999998E-2</v>
      </c>
      <c r="AM20" s="14">
        <v>2.9999999999999997E-4</v>
      </c>
      <c r="AN20" s="14">
        <v>1.9877</v>
      </c>
      <c r="AO20" s="14">
        <v>5.7000000000000002E-2</v>
      </c>
      <c r="AP20" s="14">
        <v>0.19520000000000001</v>
      </c>
      <c r="AQ20" s="14">
        <v>5.5999999999999999E-3</v>
      </c>
      <c r="AR20" s="14">
        <v>1.6459999999999999</v>
      </c>
      <c r="AS20" s="14">
        <v>9.7000000000000003E-3</v>
      </c>
      <c r="AT20" s="14">
        <v>3.0200000000000001E-2</v>
      </c>
      <c r="AU20" s="14">
        <v>2.0000000000000001E-4</v>
      </c>
      <c r="AV20" s="14">
        <v>34.107799999999997</v>
      </c>
      <c r="AW20" s="14">
        <v>0.8528</v>
      </c>
      <c r="AX20" s="14">
        <v>0.4672</v>
      </c>
      <c r="AY20" s="14">
        <v>1.17E-2</v>
      </c>
      <c r="AZ20" s="14">
        <v>0.41062801932367154</v>
      </c>
      <c r="BA20" s="14">
        <v>15.470198675496688</v>
      </c>
      <c r="BB20" s="14">
        <v>0.87856855649376753</v>
      </c>
      <c r="BC20" s="15"/>
    </row>
    <row r="21" spans="2:72" ht="13.5" customHeight="1" x14ac:dyDescent="0.2">
      <c r="B21" s="12">
        <v>191</v>
      </c>
      <c r="C21" s="12">
        <v>9.1679999999999993</v>
      </c>
      <c r="D21" s="12">
        <v>191.38200000000001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31.7</v>
      </c>
      <c r="Q21" s="56">
        <v>2.74</v>
      </c>
      <c r="R21" s="56">
        <v>1.93</v>
      </c>
      <c r="S21" s="56">
        <v>45.83</v>
      </c>
      <c r="T21" s="56">
        <v>90.2</v>
      </c>
      <c r="U21" s="12">
        <v>3</v>
      </c>
      <c r="V21" s="12">
        <v>0.5</v>
      </c>
      <c r="W21" s="12">
        <v>1</v>
      </c>
      <c r="X21" s="12">
        <v>1</v>
      </c>
      <c r="Y21" s="12">
        <v>1</v>
      </c>
      <c r="Z21" s="12">
        <v>0</v>
      </c>
      <c r="AA21" s="12">
        <v>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0.82340000000000002</v>
      </c>
      <c r="AK21" s="12">
        <v>3.8399999999999997E-2</v>
      </c>
      <c r="AL21" s="14">
        <v>2.8400000000000002E-2</v>
      </c>
      <c r="AM21" s="14">
        <v>1.2999999999999999E-3</v>
      </c>
      <c r="AN21" s="14">
        <v>2.1475</v>
      </c>
      <c r="AO21" s="14">
        <v>0.1176</v>
      </c>
      <c r="AP21" s="14">
        <v>0.21060000000000001</v>
      </c>
      <c r="AQ21" s="14">
        <v>1.15E-2</v>
      </c>
      <c r="AR21" s="14">
        <v>1.6202000000000001</v>
      </c>
      <c r="AS21" s="14">
        <v>4.3700000000000003E-2</v>
      </c>
      <c r="AT21" s="14">
        <v>2.9700000000000001E-2</v>
      </c>
      <c r="AU21" s="14">
        <v>8.0000000000000004E-4</v>
      </c>
      <c r="AV21" s="14">
        <v>38.280299999999997</v>
      </c>
      <c r="AW21" s="14">
        <v>2.0301</v>
      </c>
      <c r="AX21" s="14">
        <v>0.52359999999999995</v>
      </c>
      <c r="AY21" s="14">
        <v>2.7799999999999998E-2</v>
      </c>
      <c r="AZ21" s="14">
        <v>0.42631435576137289</v>
      </c>
      <c r="BA21" s="14">
        <v>17.629629629629626</v>
      </c>
      <c r="BB21" s="14">
        <v>0.89264413518886687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0.25990000000000002</v>
      </c>
      <c r="BH21" s="16"/>
      <c r="BI21" s="16">
        <f>DAVERAGE(PlotSort2,"PhxRedEdge",$BM$31:$BM$32)</f>
        <v>0.28310000000000002</v>
      </c>
      <c r="BJ21" s="16"/>
      <c r="BK21" s="16">
        <f>DAVERAGE(PlotSort2,"TMRed",$BM$31:$BM$32)</f>
        <v>0.25580000000000003</v>
      </c>
      <c r="BL21" s="16"/>
      <c r="BM21" s="16">
        <f>DAVERAGE(PlotSort2,"TMNIR",$BM$31:$BM$32)</f>
        <v>0.31840000000000002</v>
      </c>
      <c r="BN21" s="16"/>
      <c r="BO21" s="16">
        <f>DAVERAGE(PlotSort2,"NRR",$BM$31:$BM$32)</f>
        <v>5.8686616791354937E-2</v>
      </c>
      <c r="BP21" s="16"/>
      <c r="BQ21" s="16">
        <f>DAVERAGE(PlotSort2,"rvi",$BM$31:$BM$32)</f>
        <v>1.2447224394057856</v>
      </c>
      <c r="BR21" s="16"/>
      <c r="BS21" s="17">
        <f>DAVERAGE(PlotSort2,"ndvi",$BM$31:$BM$32)</f>
        <v>0.10902124695228141</v>
      </c>
      <c r="BT21" s="16"/>
    </row>
    <row r="22" spans="2:72" ht="13.5" customHeight="1" x14ac:dyDescent="0.2">
      <c r="B22" s="12">
        <v>191</v>
      </c>
      <c r="C22" s="12">
        <v>9.1760000000000002</v>
      </c>
      <c r="D22" s="12">
        <v>191.38233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31.7</v>
      </c>
      <c r="Q22" s="56">
        <v>2.74</v>
      </c>
      <c r="R22" s="56">
        <v>1.93</v>
      </c>
      <c r="S22" s="56">
        <v>45.73</v>
      </c>
      <c r="T22" s="56">
        <v>90.27</v>
      </c>
      <c r="U22" s="12">
        <v>3</v>
      </c>
      <c r="V22" s="12">
        <v>0.5</v>
      </c>
      <c r="W22" s="12">
        <v>1</v>
      </c>
      <c r="X22" s="12">
        <v>1</v>
      </c>
      <c r="Y22" s="12">
        <v>1</v>
      </c>
      <c r="Z22" s="12">
        <v>0</v>
      </c>
      <c r="AA22" s="12">
        <v>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0.90239999999999998</v>
      </c>
      <c r="AK22" s="12">
        <v>2.76E-2</v>
      </c>
      <c r="AL22" s="14">
        <v>3.1099999999999999E-2</v>
      </c>
      <c r="AM22" s="14">
        <v>1E-3</v>
      </c>
      <c r="AN22" s="14">
        <v>2.1254</v>
      </c>
      <c r="AO22" s="14">
        <v>0.1668</v>
      </c>
      <c r="AP22" s="14">
        <v>0.20810000000000001</v>
      </c>
      <c r="AQ22" s="14">
        <v>1.6299999999999999E-2</v>
      </c>
      <c r="AR22" s="14">
        <v>1.7027000000000001</v>
      </c>
      <c r="AS22" s="14">
        <v>6.08E-2</v>
      </c>
      <c r="AT22" s="14">
        <v>3.1199999999999999E-2</v>
      </c>
      <c r="AU22" s="14">
        <v>1.1000000000000001E-3</v>
      </c>
      <c r="AV22" s="14">
        <v>34.317900000000002</v>
      </c>
      <c r="AW22" s="14">
        <v>2.0613000000000001</v>
      </c>
      <c r="AX22" s="14">
        <v>0.46870000000000001</v>
      </c>
      <c r="AY22" s="14">
        <v>2.8199999999999999E-2</v>
      </c>
      <c r="AZ22" s="14">
        <v>0.385047281323877</v>
      </c>
      <c r="BA22" s="14">
        <v>15.022435897435898</v>
      </c>
      <c r="BB22" s="14">
        <v>0.87517503500700133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0.21379999999999999</v>
      </c>
      <c r="BH22" s="16">
        <f>DSTDEV(PlotSort2,"PhxRed",$BN$31:$BN$32)/SQRT($BF22)</f>
        <v>3.1000000000000051E-3</v>
      </c>
      <c r="BI22" s="16">
        <f>DAVERAGE(PlotSort2,"PhxRedEdge",$BN$31:$BN$32)</f>
        <v>0.23435</v>
      </c>
      <c r="BJ22" s="16">
        <f>DSTDEV(PlotSort2,"PhxRedEdge",$BN$31:$BN$32)/SQRT($BF22)</f>
        <v>2.5499999999999967E-3</v>
      </c>
      <c r="BK22" s="16">
        <f>DAVERAGE(PlotSort2,"TMRed",$BN$31:$BN$32)</f>
        <v>0.21139999999999998</v>
      </c>
      <c r="BL22" s="16">
        <f>DSTDEV(PlotSort2,"TMRed",$BN$31:$BN$32)/SQRT($BF22)</f>
        <v>1.3999999999999985E-3</v>
      </c>
      <c r="BM22" s="16">
        <f>DAVERAGE(PlotSort2,"TMNIR",$BN$31:$BN$32)</f>
        <v>0.26539999999999997</v>
      </c>
      <c r="BN22" s="16">
        <f>DSTDEV(PlotSort2,"TMNIR",$BN$31:$BN$32)/SQRT($BF22)</f>
        <v>1.2000000000000064E-3</v>
      </c>
      <c r="BO22" s="16">
        <f>DAVERAGE(PlotSort2,"NRR",$BN$31:$BN$32)</f>
        <v>6.2154835506294637E-2</v>
      </c>
      <c r="BP22" s="16">
        <f>DSTDEV(PlotSort2,"NRR",$BN$31:$BN$32)/SQRT($BF22)</f>
        <v>3.1677451388666292E-3</v>
      </c>
      <c r="BQ22" s="16">
        <f>DAVERAGE(PlotSort2,"rvi",$BN$31:$BN$32)</f>
        <v>1.2554573934837094</v>
      </c>
      <c r="BR22" s="16">
        <f>DSTDEV(PlotSort2,"rvi",$BN$31:$BN$32)/SQRT($BF22)</f>
        <v>2.6378446115288279E-3</v>
      </c>
      <c r="BS22" s="17">
        <f>DAVERAGE(PlotSort2,"ndvi",$BN$31:$BN$32)</f>
        <v>0.11326068875282916</v>
      </c>
      <c r="BT22" s="16">
        <f>DSTDEV(PlotSort2,"ndvi",$BN$31:$BN$32)/SQRT($BF22)</f>
        <v>1.0370759034340413E-3</v>
      </c>
    </row>
    <row r="23" spans="2:72" ht="13.5" customHeight="1" x14ac:dyDescent="0.2">
      <c r="B23" s="12">
        <v>191</v>
      </c>
      <c r="C23" s="12">
        <v>9.1839999999999993</v>
      </c>
      <c r="D23" s="12">
        <v>191.38266999999999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31.7</v>
      </c>
      <c r="Q23" s="56">
        <v>2.74</v>
      </c>
      <c r="R23" s="56">
        <v>1.93</v>
      </c>
      <c r="S23" s="56">
        <v>45.63</v>
      </c>
      <c r="T23" s="56">
        <v>90.33</v>
      </c>
      <c r="U23" s="12">
        <v>3</v>
      </c>
      <c r="V23" s="12">
        <v>0.5</v>
      </c>
      <c r="W23" s="12">
        <v>1</v>
      </c>
      <c r="X23" s="12">
        <v>1</v>
      </c>
      <c r="Y23" s="12">
        <v>1</v>
      </c>
      <c r="Z23" s="12">
        <v>0</v>
      </c>
      <c r="AA23" s="12">
        <v>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1.6483000000000001</v>
      </c>
      <c r="AK23" s="12">
        <v>8.7499999999999994E-2</v>
      </c>
      <c r="AL23" s="14">
        <v>5.67E-2</v>
      </c>
      <c r="AM23" s="14">
        <v>3.0000000000000001E-3</v>
      </c>
      <c r="AN23" s="14">
        <v>1.8089</v>
      </c>
      <c r="AO23" s="14">
        <v>2.06E-2</v>
      </c>
      <c r="AP23" s="14">
        <v>0.17680000000000001</v>
      </c>
      <c r="AQ23" s="14">
        <v>2E-3</v>
      </c>
      <c r="AR23" s="14">
        <v>3.1444999999999999</v>
      </c>
      <c r="AS23" s="14">
        <v>0.2697</v>
      </c>
      <c r="AT23" s="14">
        <v>5.7500000000000002E-2</v>
      </c>
      <c r="AU23" s="14">
        <v>4.8999999999999998E-3</v>
      </c>
      <c r="AV23" s="14">
        <v>26.538699999999999</v>
      </c>
      <c r="AW23" s="14">
        <v>1.4206000000000001</v>
      </c>
      <c r="AX23" s="14">
        <v>0.36199999999999999</v>
      </c>
      <c r="AY23" s="14">
        <v>1.9400000000000001E-2</v>
      </c>
      <c r="AZ23" s="14">
        <v>0.34372680029695618</v>
      </c>
      <c r="BA23" s="14">
        <v>6.2956521739130427</v>
      </c>
      <c r="BB23" s="14">
        <v>0.72586412395709177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9.0900000000000009E-2</v>
      </c>
      <c r="BH23" s="16">
        <f>DSTDEV(PlotSort2,"PhxRed",$BR$31:$BR$32)/SQRT($BF23)</f>
        <v>9.9999999999995912E-5</v>
      </c>
      <c r="BI23" s="16">
        <f>DAVERAGE(PlotSort2,"PhxRedEdge",$BR$31:$BR$32)</f>
        <v>0.18230000000000002</v>
      </c>
      <c r="BJ23" s="16">
        <f>DSTDEV(PlotSort2,"PhxRedEdge",$BR$31:$BR$32)/SQRT($BF23)</f>
        <v>2.6000000000000051E-3</v>
      </c>
      <c r="BK23" s="16">
        <f>DAVERAGE(PlotSort2,"TMRed",$BR$31:$BR$32)</f>
        <v>9.7949999999999995E-2</v>
      </c>
      <c r="BL23" s="16">
        <f>DSTDEV(PlotSort2,"TMRed",$BR$31:$BR$32)/SQRT($BF23)</f>
        <v>1.149999999999998E-3</v>
      </c>
      <c r="BM23" s="16">
        <f>DAVERAGE(PlotSort2,"TMNIR",$BR$31:$BR$32)</f>
        <v>0.31890000000000002</v>
      </c>
      <c r="BN23" s="16">
        <f>DSTDEV(PlotSort2,"TMNIR",$BR$31:$BR$32)/SQRT($BF23)</f>
        <v>5.0999999999999934E-3</v>
      </c>
      <c r="BO23" s="16">
        <f>DAVERAGE(PlotSort2,"NRR",$BR$31:$BR$32)</f>
        <v>0.27247603745915677</v>
      </c>
      <c r="BP23" s="16">
        <f>DSTDEV(PlotSort2,"NRR",$BR$31:$BR$32)/SQRT($BF23)</f>
        <v>1.4004010188252423E-2</v>
      </c>
      <c r="BQ23" s="16">
        <f>DAVERAGE(PlotSort2,"rvi",$BR$31:$BR$32)</f>
        <v>3.256802962196963</v>
      </c>
      <c r="BR23" s="16">
        <f>DSTDEV(PlotSort2,"rvi",$BR$31:$BR$32)/SQRT($BF23)</f>
        <v>9.0304475819566132E-2</v>
      </c>
      <c r="BS23" s="17">
        <f>DAVERAGE(PlotSort2,"ndvi",$BR$31:$BR$32)</f>
        <v>0.52995228961062768</v>
      </c>
      <c r="BT23" s="16">
        <f>DSTDEV(PlotSort2,"ndvi",$BR$31:$BR$32)/SQRT($BF23)</f>
        <v>9.971664761996013E-3</v>
      </c>
    </row>
    <row r="24" spans="2:72" ht="13.5" customHeight="1" x14ac:dyDescent="0.2">
      <c r="B24" s="12">
        <v>191</v>
      </c>
      <c r="C24" s="12">
        <v>9.1929999999999996</v>
      </c>
      <c r="D24" s="12">
        <v>191.38303999999999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31.7</v>
      </c>
      <c r="Q24" s="56">
        <v>2.74</v>
      </c>
      <c r="R24" s="56">
        <v>1.93</v>
      </c>
      <c r="S24" s="56">
        <v>45.52</v>
      </c>
      <c r="T24" s="56">
        <v>90.41</v>
      </c>
      <c r="U24" s="12">
        <v>3</v>
      </c>
      <c r="V24" s="12">
        <v>0.5</v>
      </c>
      <c r="W24" s="12">
        <v>1</v>
      </c>
      <c r="X24" s="12">
        <v>1</v>
      </c>
      <c r="Y24" s="12">
        <v>1</v>
      </c>
      <c r="Z24" s="12">
        <v>0</v>
      </c>
      <c r="AA24" s="12">
        <v>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0.84670000000000001</v>
      </c>
      <c r="AK24" s="12">
        <v>5.7500000000000002E-2</v>
      </c>
      <c r="AL24" s="14">
        <v>2.9100000000000001E-2</v>
      </c>
      <c r="AM24" s="14">
        <v>2E-3</v>
      </c>
      <c r="AN24" s="14">
        <v>1.9421999999999999</v>
      </c>
      <c r="AO24" s="14">
        <v>1.9699999999999999E-2</v>
      </c>
      <c r="AP24" s="14">
        <v>0.1895</v>
      </c>
      <c r="AQ24" s="14">
        <v>1.9E-3</v>
      </c>
      <c r="AR24" s="14">
        <v>1.6148</v>
      </c>
      <c r="AS24" s="14">
        <v>6.5199999999999994E-2</v>
      </c>
      <c r="AT24" s="14">
        <v>2.9499999999999998E-2</v>
      </c>
      <c r="AU24" s="14">
        <v>1.1999999999999999E-3</v>
      </c>
      <c r="AV24" s="14">
        <v>34.066200000000002</v>
      </c>
      <c r="AW24" s="14">
        <v>0.63649999999999995</v>
      </c>
      <c r="AX24" s="14">
        <v>0.46389999999999998</v>
      </c>
      <c r="AY24" s="14">
        <v>8.6999999999999994E-3</v>
      </c>
      <c r="AZ24" s="14">
        <v>0.41995714722987448</v>
      </c>
      <c r="BA24" s="14">
        <v>15.72542372881356</v>
      </c>
      <c r="BB24" s="14">
        <v>0.88042156465342536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0.72450000000000003</v>
      </c>
      <c r="BH24" s="16"/>
      <c r="BI24" s="16">
        <f>DAVERAGE(PlotSort2,"PhxRedEdge",$BP$31:$BP$32)</f>
        <v>0.71099999999999997</v>
      </c>
      <c r="BJ24" s="16"/>
      <c r="BK24" s="16">
        <f>DAVERAGE(PlotSort2,"TMRed",$BP$31:$BP$32)</f>
        <v>0.72400000000000009</v>
      </c>
      <c r="BL24" s="16"/>
      <c r="BM24" s="16">
        <f>DAVERAGE(PlotSort2,"TMNIR",$BP$31:$BP$32)</f>
        <v>0.68659999999999999</v>
      </c>
      <c r="BN24" s="16"/>
      <c r="BO24" s="16">
        <f>DAVERAGE(PlotSort2,"NRR",$BP$31:$BP$32)</f>
        <v>-1.7458500286204905E-2</v>
      </c>
      <c r="BP24" s="16"/>
      <c r="BQ24" s="16">
        <f>DAVERAGE(PlotSort2,"rvi",$BP$31:$BP$32)</f>
        <v>23.708563535911601</v>
      </c>
      <c r="BR24" s="16"/>
      <c r="BS24" s="17">
        <f>DAVERAGE(PlotSort2,"ndvi",$BP$31:$BP$32)</f>
        <v>-2.651354033744513E-2</v>
      </c>
      <c r="BT24" s="16"/>
    </row>
    <row r="25" spans="2:72" ht="13.5" customHeight="1" x14ac:dyDescent="0.2">
      <c r="B25" s="12">
        <v>191</v>
      </c>
      <c r="C25" s="12">
        <v>9.2029999999999994</v>
      </c>
      <c r="D25" s="12">
        <v>191.38346000000001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31.7</v>
      </c>
      <c r="Q25" s="56">
        <v>2.74</v>
      </c>
      <c r="R25" s="56">
        <v>1.93</v>
      </c>
      <c r="S25" s="56">
        <v>45.39</v>
      </c>
      <c r="T25" s="56">
        <v>90.49</v>
      </c>
      <c r="U25" s="12">
        <v>3</v>
      </c>
      <c r="V25" s="12">
        <v>0.5</v>
      </c>
      <c r="W25" s="12">
        <v>1</v>
      </c>
      <c r="X25" s="12">
        <v>1</v>
      </c>
      <c r="Y25" s="12">
        <v>1</v>
      </c>
      <c r="Z25" s="12">
        <v>0</v>
      </c>
      <c r="AA25" s="12">
        <v>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0.91559999999999997</v>
      </c>
      <c r="AK25" s="12">
        <v>5.8500000000000003E-2</v>
      </c>
      <c r="AL25" s="14">
        <v>3.1399999999999997E-2</v>
      </c>
      <c r="AM25" s="14">
        <v>2E-3</v>
      </c>
      <c r="AN25" s="14">
        <v>1.9366000000000001</v>
      </c>
      <c r="AO25" s="14">
        <v>0.20380000000000001</v>
      </c>
      <c r="AP25" s="14">
        <v>0.1885</v>
      </c>
      <c r="AQ25" s="14">
        <v>1.9800000000000002E-2</v>
      </c>
      <c r="AR25" s="14">
        <v>1.7858000000000001</v>
      </c>
      <c r="AS25" s="14">
        <v>9.4700000000000006E-2</v>
      </c>
      <c r="AT25" s="14">
        <v>3.2599999999999997E-2</v>
      </c>
      <c r="AU25" s="14">
        <v>1.6999999999999999E-3</v>
      </c>
      <c r="AV25" s="14">
        <v>30.7133</v>
      </c>
      <c r="AW25" s="14">
        <v>2.1465999999999998</v>
      </c>
      <c r="AX25" s="14">
        <v>0.41749999999999998</v>
      </c>
      <c r="AY25" s="14">
        <v>2.92E-2</v>
      </c>
      <c r="AZ25" s="14">
        <v>0.37788778877887785</v>
      </c>
      <c r="BA25" s="14">
        <v>12.80674846625767</v>
      </c>
      <c r="BB25" s="14">
        <v>0.85514330148855799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1.0035666666666667</v>
      </c>
      <c r="BH25" s="16">
        <f>DSTDEV(PlotSort2,"PhxRed",$BQ$31:$BQ$32)/SQRT($BF25)</f>
        <v>4.9706918811949852E-3</v>
      </c>
      <c r="BI25" s="16">
        <f>DAVERAGE(PlotSort2,"PhxRedEdge",$BQ$31:$BQ$32)</f>
        <v>1.0033666666666665</v>
      </c>
      <c r="BJ25" s="16">
        <f>DSTDEV(PlotSort2,"PhxRedEdge",$BQ$31:$BQ$32)/SQRT($BF25)</f>
        <v>5.0283639928354806E-3</v>
      </c>
      <c r="BK25" s="16">
        <f>DAVERAGE(PlotSort2,"TMRed",$BQ$31:$BQ$32)</f>
        <v>1.0035666666666667</v>
      </c>
      <c r="BL25" s="16">
        <f>DSTDEV(PlotSort2,"TMRed",$BQ$31:$BQ$32)/SQRT($BF25)</f>
        <v>4.9706918811949852E-3</v>
      </c>
      <c r="BM25" s="16">
        <f>DAVERAGE(PlotSort2,"TMNIR",$BQ$31:$BQ$32)</f>
        <v>1.0033666666666665</v>
      </c>
      <c r="BN25" s="16">
        <f>DSTDEV(PlotSort2,"TMNIR",$BQ$31:$BQ$32)/SQRT($BF25)</f>
        <v>5.0283639928354806E-3</v>
      </c>
      <c r="BO25" s="16">
        <f>DAVERAGE(PlotSort2,"NRR",$BQ$31:$BQ$32)</f>
        <v>0.75483618465510061</v>
      </c>
      <c r="BP25" s="16">
        <f>DSTDEV(PlotSort2,"NRR",$BQ$31:$BQ$32)/SQRT($BF25)</f>
        <v>9.9760987195189155E-4</v>
      </c>
      <c r="BQ25" s="16">
        <f>DAVERAGE(PlotSort2,"rvi",$BQ$31:$BQ$32)</f>
        <v>1.3364230958162711</v>
      </c>
      <c r="BR25" s="16">
        <f>DSTDEV(PlotSort2,"rvi",$BQ$31:$BQ$32)/SQRT($BF25)</f>
        <v>4.5764481607056271E-3</v>
      </c>
      <c r="BS25" s="17">
        <f>DAVERAGE(PlotSort2,"ndvi",$BQ$31:$BQ$32)</f>
        <v>0.14398407531290933</v>
      </c>
      <c r="BT25" s="16">
        <f>DSTDEV(PlotSort2,"ndvi",$BQ$31:$BQ$32)/SQRT($BF25)</f>
        <v>1.6799956054028987E-3</v>
      </c>
    </row>
    <row r="26" spans="2:72" ht="13.5" customHeight="1" x14ac:dyDescent="0.2">
      <c r="B26" s="12">
        <v>191</v>
      </c>
      <c r="C26" s="12">
        <v>9.4600000000000009</v>
      </c>
      <c r="D26" s="12">
        <v>191.39417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31.7</v>
      </c>
      <c r="Q26" s="56">
        <v>2.74</v>
      </c>
      <c r="R26" s="56">
        <v>1.93</v>
      </c>
      <c r="S26" s="56">
        <v>42.16</v>
      </c>
      <c r="T26" s="56">
        <v>92.69</v>
      </c>
      <c r="U26" s="12">
        <v>3</v>
      </c>
      <c r="V26" s="12">
        <v>0.5</v>
      </c>
      <c r="W26" s="12">
        <v>1</v>
      </c>
      <c r="X26" s="12">
        <v>1</v>
      </c>
      <c r="Y26" s="12">
        <v>1</v>
      </c>
      <c r="Z26" s="12">
        <v>0</v>
      </c>
      <c r="AA26" s="12">
        <v>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1.3918999999999999</v>
      </c>
      <c r="AK26" s="12">
        <v>6.7000000000000004E-2</v>
      </c>
      <c r="AL26" s="14">
        <v>4.5999999999999999E-2</v>
      </c>
      <c r="AM26" s="14">
        <v>2.2000000000000001E-3</v>
      </c>
      <c r="AN26" s="14">
        <v>1.8829</v>
      </c>
      <c r="AO26" s="14">
        <v>6.7100000000000007E-2</v>
      </c>
      <c r="AP26" s="14">
        <v>0.17630000000000001</v>
      </c>
      <c r="AQ26" s="14">
        <v>6.3E-3</v>
      </c>
      <c r="AR26" s="14">
        <v>2.6214</v>
      </c>
      <c r="AS26" s="14">
        <v>0.17610000000000001</v>
      </c>
      <c r="AT26" s="14">
        <v>4.5900000000000003E-2</v>
      </c>
      <c r="AU26" s="14">
        <v>3.0999999999999999E-3</v>
      </c>
      <c r="AV26" s="14">
        <v>29.710699999999999</v>
      </c>
      <c r="AW26" s="14">
        <v>0.93600000000000005</v>
      </c>
      <c r="AX26" s="14">
        <v>0.39079999999999998</v>
      </c>
      <c r="AY26" s="14">
        <v>1.23E-2</v>
      </c>
      <c r="AZ26" s="14">
        <v>0.37824016928231352</v>
      </c>
      <c r="BA26" s="14">
        <v>8.5141612200435723</v>
      </c>
      <c r="BB26" s="14">
        <v>0.7897870391573163</v>
      </c>
      <c r="BC26" s="15"/>
    </row>
    <row r="27" spans="2:72" ht="13.5" customHeight="1" x14ac:dyDescent="0.2">
      <c r="B27" s="12">
        <v>191</v>
      </c>
      <c r="C27" s="12">
        <v>9.4510000000000005</v>
      </c>
      <c r="D27" s="12">
        <v>191.39379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31.7</v>
      </c>
      <c r="Q27" s="56">
        <v>2.74</v>
      </c>
      <c r="R27" s="56">
        <v>1.93</v>
      </c>
      <c r="S27" s="56">
        <v>42.28</v>
      </c>
      <c r="T27" s="56">
        <v>92.61</v>
      </c>
      <c r="U27" s="12">
        <v>3</v>
      </c>
      <c r="V27" s="12">
        <v>0.5</v>
      </c>
      <c r="W27" s="12">
        <v>1</v>
      </c>
      <c r="X27" s="12">
        <v>1</v>
      </c>
      <c r="Y27" s="12">
        <v>1</v>
      </c>
      <c r="Z27" s="12">
        <v>0</v>
      </c>
      <c r="AA27" s="12">
        <v>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0.9597</v>
      </c>
      <c r="AK27" s="12">
        <v>3.78E-2</v>
      </c>
      <c r="AL27" s="14">
        <v>3.1800000000000002E-2</v>
      </c>
      <c r="AM27" s="14">
        <v>1.2999999999999999E-3</v>
      </c>
      <c r="AN27" s="14">
        <v>2.125</v>
      </c>
      <c r="AO27" s="14">
        <v>0.20699999999999999</v>
      </c>
      <c r="AP27" s="14">
        <v>0.1993</v>
      </c>
      <c r="AQ27" s="14">
        <v>1.9400000000000001E-2</v>
      </c>
      <c r="AR27" s="14">
        <v>1.8451</v>
      </c>
      <c r="AS27" s="14">
        <v>0.12740000000000001</v>
      </c>
      <c r="AT27" s="14">
        <v>3.2399999999999998E-2</v>
      </c>
      <c r="AU27" s="14">
        <v>2.2000000000000001E-3</v>
      </c>
      <c r="AV27" s="14">
        <v>36.1982</v>
      </c>
      <c r="AW27" s="14">
        <v>3.8001999999999998</v>
      </c>
      <c r="AX27" s="14">
        <v>0.47660000000000002</v>
      </c>
      <c r="AY27" s="14">
        <v>0.05</v>
      </c>
      <c r="AZ27" s="14">
        <v>0.41026779109335698</v>
      </c>
      <c r="BA27" s="14">
        <v>14.709876543209878</v>
      </c>
      <c r="BB27" s="14">
        <v>0.87269155206286841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9.0900000000000009E-2</v>
      </c>
      <c r="BH27" s="16">
        <f>DSTDEV(PlotSort2,"PhxRed",$BR$31:$BR$32)/SQRT($BF27)</f>
        <v>9.9999999999995912E-5</v>
      </c>
      <c r="BI27" s="16">
        <f>DAVERAGE(PlotSort2,"PhxRedEdge",$BR$31:$BR$32)</f>
        <v>0.18230000000000002</v>
      </c>
      <c r="BJ27" s="16">
        <f>DSTDEV(PlotSort2,"PhxRedEdge",$BR$31:$BR$32)/SQRT($BF27)</f>
        <v>2.6000000000000051E-3</v>
      </c>
      <c r="BK27" s="16">
        <f>DAVERAGE(PlotSort2,"TMRed",$BR$31:$BR$32)</f>
        <v>9.7949999999999995E-2</v>
      </c>
      <c r="BL27" s="16">
        <f>DSTDEV(PlotSort2,"TMRed",$BR$31:$BR$32)/SQRT($BF27)</f>
        <v>1.149999999999998E-3</v>
      </c>
      <c r="BM27" s="16">
        <f>DAVERAGE(PlotSort2,"TMNIR",$BR$31:$BR$32)</f>
        <v>0.31890000000000002</v>
      </c>
      <c r="BN27" s="16">
        <f>DSTDEV(PlotSort2,"TMNIR",$BR$31:$BR$32)/SQRT($BF27)</f>
        <v>5.0999999999999934E-3</v>
      </c>
      <c r="BO27" s="16">
        <f>DAVERAGE(PlotSort2,"NRR",$BR$31:$BR$32)</f>
        <v>0.27247603745915677</v>
      </c>
      <c r="BP27" s="16">
        <f>DSTDEV(PlotSort2,"NRR",$BR$31:$BR$32)/SQRT($BF27)</f>
        <v>1.4004010188252423E-2</v>
      </c>
      <c r="BQ27" s="16">
        <f>DAVERAGE(PlotSort2,"rvi",$BR$31:$BR$32)</f>
        <v>3.256802962196963</v>
      </c>
      <c r="BR27" s="16">
        <f>DSTDEV(PlotSort2,"rvi",$BR$31:$BR$32)/SQRT($BF27)</f>
        <v>9.0304475819566132E-2</v>
      </c>
      <c r="BS27" s="17">
        <f>DAVERAGE(PlotSort2,"ndvi",$BR$31:$BR$32)</f>
        <v>0.52995228961062768</v>
      </c>
      <c r="BT27" s="16">
        <f>DSTDEV(PlotSort2,"ndvi",$BR$31:$BR$32)/SQRT($BF27)</f>
        <v>9.971664761996013E-3</v>
      </c>
    </row>
    <row r="28" spans="2:72" ht="13.5" customHeight="1" x14ac:dyDescent="0.2">
      <c r="B28" s="12">
        <v>191</v>
      </c>
      <c r="C28" s="12">
        <v>9.4420000000000002</v>
      </c>
      <c r="D28" s="12">
        <v>191.39341999999999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31.7</v>
      </c>
      <c r="Q28" s="56">
        <v>2.74</v>
      </c>
      <c r="R28" s="56">
        <v>1.93</v>
      </c>
      <c r="S28" s="56">
        <v>42.39</v>
      </c>
      <c r="T28" s="56">
        <v>92.53</v>
      </c>
      <c r="U28" s="12">
        <v>3</v>
      </c>
      <c r="V28" s="12">
        <v>0.5</v>
      </c>
      <c r="W28" s="12">
        <v>1</v>
      </c>
      <c r="X28" s="12">
        <v>1</v>
      </c>
      <c r="Y28" s="12">
        <v>1</v>
      </c>
      <c r="Z28" s="12">
        <v>0</v>
      </c>
      <c r="AA28" s="12">
        <v>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1.0952999999999999</v>
      </c>
      <c r="AK28" s="12">
        <v>0.16700000000000001</v>
      </c>
      <c r="AL28" s="14">
        <v>3.6299999999999999E-2</v>
      </c>
      <c r="AM28" s="14">
        <v>5.4999999999999997E-3</v>
      </c>
      <c r="AN28" s="14">
        <v>2.1779000000000002</v>
      </c>
      <c r="AO28" s="14">
        <v>3.61E-2</v>
      </c>
      <c r="AP28" s="14">
        <v>0.20449999999999999</v>
      </c>
      <c r="AQ28" s="14">
        <v>3.3999999999999998E-3</v>
      </c>
      <c r="AR28" s="14">
        <v>2.2075</v>
      </c>
      <c r="AS28" s="14">
        <v>0.2671</v>
      </c>
      <c r="AT28" s="14">
        <v>3.8800000000000001E-2</v>
      </c>
      <c r="AU28" s="14">
        <v>4.7000000000000002E-3</v>
      </c>
      <c r="AV28" s="14">
        <v>35.366199999999999</v>
      </c>
      <c r="AW28" s="14">
        <v>0.51380000000000003</v>
      </c>
      <c r="AX28" s="14">
        <v>0.4662</v>
      </c>
      <c r="AY28" s="14">
        <v>6.7999999999999996E-3</v>
      </c>
      <c r="AZ28" s="14">
        <v>0.39018935440584473</v>
      </c>
      <c r="BA28" s="14">
        <v>12.015463917525773</v>
      </c>
      <c r="BB28" s="14">
        <v>0.84633663366336631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3.2100000000000004E-2</v>
      </c>
      <c r="BH28" s="16">
        <f>DSTDEV(PlotSort2,"PhxRed",$BS$31:$BS$32)/SQRT($BF28)</f>
        <v>2.9000000000000011E-3</v>
      </c>
      <c r="BI28" s="16">
        <f>DAVERAGE(PlotSort2,"PhxRedEdge",$BS$31:$BS$32)</f>
        <v>0.19074999999999998</v>
      </c>
      <c r="BJ28" s="16">
        <f>DSTDEV(PlotSort2,"PhxRedEdge",$BS$31:$BS$32)/SQRT($BF28)</f>
        <v>6.499999999999978E-4</v>
      </c>
      <c r="BK28" s="16">
        <f>DAVERAGE(PlotSort2,"TMRed",$BS$31:$BS$32)</f>
        <v>3.2850000000000004E-2</v>
      </c>
      <c r="BL28" s="16">
        <f>DSTDEV(PlotSort2,"TMRed",$BS$31:$BS$32)/SQRT($BF28)</f>
        <v>3.0500000000000002E-3</v>
      </c>
      <c r="BM28" s="16">
        <f>DAVERAGE(PlotSort2,"TMNIR",$BS$31:$BS$32)</f>
        <v>0.46260000000000001</v>
      </c>
      <c r="BN28" s="16">
        <f>DSTDEV(PlotSort2,"TMNIR",$BS$31:$BS$32)/SQRT($BF28)</f>
        <v>1.6199999999999992E-2</v>
      </c>
      <c r="BO28" s="16">
        <f>DAVERAGE(PlotSort2,"NRR",$BS$31:$BS$32)</f>
        <v>0.4157490360007905</v>
      </c>
      <c r="BP28" s="16">
        <f>DSTDEV(PlotSort2,"NRR",$BS$31:$BS$32)/SQRT($BF28)</f>
        <v>1.3078179755700109E-2</v>
      </c>
      <c r="BQ28" s="16">
        <f>DAVERAGE(PlotSort2,"rvi",$BS$31:$BS$32)</f>
        <v>14.250827241965938</v>
      </c>
      <c r="BR28" s="16">
        <f>DSTDEV(PlotSort2,"rvi",$BS$31:$BS$32)/SQRT($BF28)</f>
        <v>1.8162868519937931</v>
      </c>
      <c r="BS28" s="17">
        <f>DAVERAGE(PlotSort2,"ndvi",$BS$31:$BS$32)</f>
        <v>0.8669727871161329</v>
      </c>
      <c r="BT28" s="16">
        <f>DSTDEV(PlotSort2,"ndvi",$BS$31:$BS$32)/SQRT($BF28)</f>
        <v>1.5842785042734508E-2</v>
      </c>
    </row>
    <row r="29" spans="2:72" ht="13.5" customHeight="1" x14ac:dyDescent="0.2">
      <c r="B29" s="12">
        <v>191</v>
      </c>
      <c r="C29" s="12">
        <v>9.4329999999999998</v>
      </c>
      <c r="D29" s="12">
        <v>191.39304000000001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31.7</v>
      </c>
      <c r="Q29" s="56">
        <v>2.74</v>
      </c>
      <c r="R29" s="56">
        <v>1.93</v>
      </c>
      <c r="S29" s="56">
        <v>42.5</v>
      </c>
      <c r="T29" s="56">
        <v>92.45</v>
      </c>
      <c r="U29" s="12">
        <v>3</v>
      </c>
      <c r="V29" s="12">
        <v>0.5</v>
      </c>
      <c r="W29" s="12">
        <v>1</v>
      </c>
      <c r="X29" s="12">
        <v>1</v>
      </c>
      <c r="Y29" s="12">
        <v>1</v>
      </c>
      <c r="Z29" s="12">
        <v>0</v>
      </c>
      <c r="AA29" s="12">
        <v>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0.88470000000000004</v>
      </c>
      <c r="AK29" s="12">
        <v>3.0200000000000001E-2</v>
      </c>
      <c r="AL29" s="14">
        <v>2.93E-2</v>
      </c>
      <c r="AM29" s="14">
        <v>1E-3</v>
      </c>
      <c r="AN29" s="14">
        <v>2.0379</v>
      </c>
      <c r="AO29" s="14">
        <v>0.14380000000000001</v>
      </c>
      <c r="AP29" s="14">
        <v>0.19159999999999999</v>
      </c>
      <c r="AQ29" s="14">
        <v>1.35E-2</v>
      </c>
      <c r="AR29" s="14">
        <v>1.7058</v>
      </c>
      <c r="AS29" s="14">
        <v>0.1303</v>
      </c>
      <c r="AT29" s="14">
        <v>0.03</v>
      </c>
      <c r="AU29" s="14">
        <v>2.3E-3</v>
      </c>
      <c r="AV29" s="14">
        <v>33.535800000000002</v>
      </c>
      <c r="AW29" s="14">
        <v>3.9041999999999999</v>
      </c>
      <c r="AX29" s="14">
        <v>0.4425</v>
      </c>
      <c r="AY29" s="14">
        <v>5.1499999999999997E-2</v>
      </c>
      <c r="AZ29" s="14">
        <v>0.39567891499763447</v>
      </c>
      <c r="BA29" s="14">
        <v>14.75</v>
      </c>
      <c r="BB29" s="14">
        <v>0.87301587301587291</v>
      </c>
      <c r="BC29" s="15"/>
      <c r="BD29" s="28"/>
    </row>
    <row r="30" spans="2:72" ht="13.5" customHeight="1" x14ac:dyDescent="0.2">
      <c r="B30" s="12">
        <v>191</v>
      </c>
      <c r="C30" s="12">
        <v>9.4239999999999995</v>
      </c>
      <c r="D30" s="12">
        <v>191.39267000000001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31.7</v>
      </c>
      <c r="Q30" s="56">
        <v>2.74</v>
      </c>
      <c r="R30" s="56">
        <v>1.93</v>
      </c>
      <c r="S30" s="56">
        <v>42.61</v>
      </c>
      <c r="T30" s="56">
        <v>92.37</v>
      </c>
      <c r="U30" s="12">
        <v>3</v>
      </c>
      <c r="V30" s="12">
        <v>0.5</v>
      </c>
      <c r="W30" s="12">
        <v>1</v>
      </c>
      <c r="X30" s="12">
        <v>1</v>
      </c>
      <c r="Y30" s="12">
        <v>1</v>
      </c>
      <c r="Z30" s="12">
        <v>0</v>
      </c>
      <c r="AA30" s="12">
        <v>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0.8992</v>
      </c>
      <c r="AK30" s="12">
        <v>2.8299999999999999E-2</v>
      </c>
      <c r="AL30" s="14">
        <v>2.9899999999999999E-2</v>
      </c>
      <c r="AM30" s="14">
        <v>8.9999999999999998E-4</v>
      </c>
      <c r="AN30" s="14">
        <v>2.4838</v>
      </c>
      <c r="AO30" s="14">
        <v>8.9300000000000004E-2</v>
      </c>
      <c r="AP30" s="14">
        <v>0.23380000000000001</v>
      </c>
      <c r="AQ30" s="14">
        <v>8.3999999999999995E-3</v>
      </c>
      <c r="AR30" s="14">
        <v>1.7503</v>
      </c>
      <c r="AS30" s="14">
        <v>0.1007</v>
      </c>
      <c r="AT30" s="14">
        <v>3.0800000000000001E-2</v>
      </c>
      <c r="AU30" s="14">
        <v>1.8E-3</v>
      </c>
      <c r="AV30" s="14">
        <v>42.450699999999998</v>
      </c>
      <c r="AW30" s="14">
        <v>0.58450000000000002</v>
      </c>
      <c r="AX30" s="14">
        <v>0.56069999999999998</v>
      </c>
      <c r="AY30" s="14">
        <v>7.7000000000000002E-3</v>
      </c>
      <c r="AZ30" s="14">
        <v>0.41145374449339206</v>
      </c>
      <c r="BA30" s="14">
        <v>18.204545454545453</v>
      </c>
      <c r="BB30" s="14">
        <v>0.8958579881656803</v>
      </c>
      <c r="BC30" s="15"/>
      <c r="BD30" s="28"/>
      <c r="BF30" s="29" t="s">
        <v>175</v>
      </c>
    </row>
    <row r="31" spans="2:72" ht="13.5" customHeight="1" x14ac:dyDescent="0.2">
      <c r="B31" s="12">
        <v>191</v>
      </c>
      <c r="C31" s="12">
        <v>9.4149999999999991</v>
      </c>
      <c r="D31" s="12">
        <v>191.39229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31.7</v>
      </c>
      <c r="Q31" s="56">
        <v>2.74</v>
      </c>
      <c r="R31" s="56">
        <v>1.93</v>
      </c>
      <c r="S31" s="56">
        <v>42.73</v>
      </c>
      <c r="T31" s="56">
        <v>92.29</v>
      </c>
      <c r="U31" s="12">
        <v>3</v>
      </c>
      <c r="V31" s="12">
        <v>0.5</v>
      </c>
      <c r="W31" s="12">
        <v>1</v>
      </c>
      <c r="X31" s="12">
        <v>1</v>
      </c>
      <c r="Y31" s="12">
        <v>1</v>
      </c>
      <c r="Z31" s="12">
        <v>0</v>
      </c>
      <c r="AA31" s="12">
        <v>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0.96640000000000004</v>
      </c>
      <c r="AK31" s="12">
        <v>1.9E-2</v>
      </c>
      <c r="AL31" s="14">
        <v>3.2099999999999997E-2</v>
      </c>
      <c r="AM31" s="14">
        <v>5.9999999999999995E-4</v>
      </c>
      <c r="AN31" s="14">
        <v>2.1206999999999998</v>
      </c>
      <c r="AO31" s="14">
        <v>0.1166</v>
      </c>
      <c r="AP31" s="14">
        <v>0.19989999999999999</v>
      </c>
      <c r="AQ31" s="14">
        <v>1.0999999999999999E-2</v>
      </c>
      <c r="AR31" s="14">
        <v>1.8629</v>
      </c>
      <c r="AS31" s="14">
        <v>8.1000000000000003E-2</v>
      </c>
      <c r="AT31" s="14">
        <v>3.2899999999999999E-2</v>
      </c>
      <c r="AU31" s="14">
        <v>1.4E-3</v>
      </c>
      <c r="AV31" s="14">
        <v>33.843699999999998</v>
      </c>
      <c r="AW31" s="14">
        <v>1.5953999999999999</v>
      </c>
      <c r="AX31" s="14">
        <v>0.44750000000000001</v>
      </c>
      <c r="AY31" s="14">
        <v>2.1100000000000001E-2</v>
      </c>
      <c r="AZ31" s="14">
        <v>0.38245288847698489</v>
      </c>
      <c r="BA31" s="14">
        <v>13.601823708206688</v>
      </c>
      <c r="BB31" s="14">
        <v>0.86303080766028317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191</v>
      </c>
      <c r="C32" s="12">
        <v>9.4079999999999995</v>
      </c>
      <c r="D32" s="12">
        <v>191.392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31.7</v>
      </c>
      <c r="Q32" s="56">
        <v>2.74</v>
      </c>
      <c r="R32" s="56">
        <v>1.93</v>
      </c>
      <c r="S32" s="56">
        <v>42.82</v>
      </c>
      <c r="T32" s="56">
        <v>92.23</v>
      </c>
      <c r="U32" s="12">
        <v>3</v>
      </c>
      <c r="V32" s="12">
        <v>0.5</v>
      </c>
      <c r="W32" s="12">
        <v>1</v>
      </c>
      <c r="X32" s="12">
        <v>1</v>
      </c>
      <c r="Y32" s="12">
        <v>1</v>
      </c>
      <c r="Z32" s="12">
        <v>0</v>
      </c>
      <c r="AA32" s="12">
        <v>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1.4039999999999999</v>
      </c>
      <c r="AK32" s="12">
        <v>3.7600000000000001E-2</v>
      </c>
      <c r="AL32" s="14">
        <v>4.6699999999999998E-2</v>
      </c>
      <c r="AM32" s="14">
        <v>1.2999999999999999E-3</v>
      </c>
      <c r="AN32" s="14">
        <v>1.9631000000000001</v>
      </c>
      <c r="AO32" s="14">
        <v>2.1899999999999999E-2</v>
      </c>
      <c r="AP32" s="14">
        <v>0.1852</v>
      </c>
      <c r="AQ32" s="14">
        <v>2.0999999999999999E-3</v>
      </c>
      <c r="AR32" s="14">
        <v>2.7134999999999998</v>
      </c>
      <c r="AS32" s="14">
        <v>0.25890000000000002</v>
      </c>
      <c r="AT32" s="14">
        <v>4.7899999999999998E-2</v>
      </c>
      <c r="AU32" s="14">
        <v>4.5999999999999999E-3</v>
      </c>
      <c r="AV32" s="14">
        <v>31.464200000000002</v>
      </c>
      <c r="AW32" s="14">
        <v>1.2501</v>
      </c>
      <c r="AX32" s="14">
        <v>0.41639999999999999</v>
      </c>
      <c r="AY32" s="14">
        <v>1.6500000000000001E-2</v>
      </c>
      <c r="AZ32" s="14">
        <v>0.38430851063829785</v>
      </c>
      <c r="BA32" s="14">
        <v>8.6931106471816282</v>
      </c>
      <c r="BB32" s="14">
        <v>0.79366788714193415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191</v>
      </c>
      <c r="C33" s="12">
        <v>9.4</v>
      </c>
      <c r="D33" s="12">
        <v>191.39167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31.7</v>
      </c>
      <c r="Q33" s="56">
        <v>2.74</v>
      </c>
      <c r="R33" s="56">
        <v>1.93</v>
      </c>
      <c r="S33" s="56">
        <v>42.92</v>
      </c>
      <c r="T33" s="56">
        <v>92.16</v>
      </c>
      <c r="U33" s="12">
        <v>3</v>
      </c>
      <c r="V33" s="12">
        <v>0.5</v>
      </c>
      <c r="W33" s="12">
        <v>1</v>
      </c>
      <c r="X33" s="12">
        <v>1</v>
      </c>
      <c r="Y33" s="12">
        <v>1</v>
      </c>
      <c r="Z33" s="12">
        <v>0</v>
      </c>
      <c r="AA33" s="12">
        <v>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1.0067999999999999</v>
      </c>
      <c r="AK33" s="12">
        <v>2.4799999999999999E-2</v>
      </c>
      <c r="AL33" s="14">
        <v>3.3500000000000002E-2</v>
      </c>
      <c r="AM33" s="14">
        <v>8.0000000000000004E-4</v>
      </c>
      <c r="AN33" s="14">
        <v>2.1082999999999998</v>
      </c>
      <c r="AO33" s="14">
        <v>7.9699999999999993E-2</v>
      </c>
      <c r="AP33" s="14">
        <v>0.1991</v>
      </c>
      <c r="AQ33" s="14">
        <v>7.4999999999999997E-3</v>
      </c>
      <c r="AR33" s="14">
        <v>1.9589000000000001</v>
      </c>
      <c r="AS33" s="14">
        <v>2.3599999999999999E-2</v>
      </c>
      <c r="AT33" s="14">
        <v>3.4599999999999999E-2</v>
      </c>
      <c r="AU33" s="14">
        <v>4.0000000000000002E-4</v>
      </c>
      <c r="AV33" s="14">
        <v>35.341299999999997</v>
      </c>
      <c r="AW33" s="14">
        <v>0.1019</v>
      </c>
      <c r="AX33" s="14">
        <v>0.46820000000000001</v>
      </c>
      <c r="AY33" s="14">
        <v>1.4E-3</v>
      </c>
      <c r="AZ33" s="14">
        <v>0.40326689644837405</v>
      </c>
      <c r="BA33" s="14">
        <v>13.531791907514451</v>
      </c>
      <c r="BB33" s="14">
        <v>0.86237072394590286</v>
      </c>
      <c r="BC33" s="15"/>
      <c r="BD33" s="28"/>
    </row>
    <row r="34" spans="2:64" ht="13.5" customHeight="1" x14ac:dyDescent="0.2">
      <c r="B34" s="12">
        <v>191</v>
      </c>
      <c r="C34" s="12">
        <v>9.4809999999999999</v>
      </c>
      <c r="D34" s="12">
        <v>191.39503999999999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31.7</v>
      </c>
      <c r="Q34" s="56">
        <v>2.74</v>
      </c>
      <c r="R34" s="56">
        <v>1.93</v>
      </c>
      <c r="S34" s="56">
        <v>41.9</v>
      </c>
      <c r="T34" s="56">
        <v>92.87</v>
      </c>
      <c r="U34" s="12">
        <v>3</v>
      </c>
      <c r="V34" s="12">
        <v>0.5</v>
      </c>
      <c r="W34" s="12">
        <v>1</v>
      </c>
      <c r="X34" s="12">
        <v>1</v>
      </c>
      <c r="Y34" s="12">
        <v>1</v>
      </c>
      <c r="Z34" s="12">
        <v>0</v>
      </c>
      <c r="AA34" s="12">
        <v>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1.8572</v>
      </c>
      <c r="AK34" s="12">
        <v>0.35899999999999999</v>
      </c>
      <c r="AL34" s="14">
        <v>6.1199999999999997E-2</v>
      </c>
      <c r="AM34" s="14">
        <v>1.18E-2</v>
      </c>
      <c r="AN34" s="14">
        <v>1.909</v>
      </c>
      <c r="AO34" s="14">
        <v>9.2899999999999996E-2</v>
      </c>
      <c r="AP34" s="14">
        <v>0.17829999999999999</v>
      </c>
      <c r="AQ34" s="14">
        <v>8.6999999999999994E-3</v>
      </c>
      <c r="AR34" s="14">
        <v>3.6509</v>
      </c>
      <c r="AS34" s="14">
        <v>0.69710000000000005</v>
      </c>
      <c r="AT34" s="14">
        <v>6.3799999999999996E-2</v>
      </c>
      <c r="AU34" s="14">
        <v>1.2200000000000001E-2</v>
      </c>
      <c r="AV34" s="14">
        <v>27.634899999999998</v>
      </c>
      <c r="AW34" s="14">
        <v>0.47420000000000001</v>
      </c>
      <c r="AX34" s="14">
        <v>0.36259999999999998</v>
      </c>
      <c r="AY34" s="14">
        <v>6.1999999999999998E-3</v>
      </c>
      <c r="AZ34" s="14">
        <v>0.3407284156036236</v>
      </c>
      <c r="BA34" s="14">
        <v>5.6833855799373039</v>
      </c>
      <c r="BB34" s="14">
        <v>0.70075046904315186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191</v>
      </c>
      <c r="C35" s="12">
        <v>9.4879999999999995</v>
      </c>
      <c r="D35" s="12">
        <v>191.39533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31.7</v>
      </c>
      <c r="Q35" s="56">
        <v>2.74</v>
      </c>
      <c r="R35" s="56">
        <v>1.93</v>
      </c>
      <c r="S35" s="56">
        <v>41.81</v>
      </c>
      <c r="T35" s="56">
        <v>92.94</v>
      </c>
      <c r="U35" s="12">
        <v>3</v>
      </c>
      <c r="V35" s="12">
        <v>0.5</v>
      </c>
      <c r="W35" s="12">
        <v>1</v>
      </c>
      <c r="X35" s="12">
        <v>1</v>
      </c>
      <c r="Y35" s="12">
        <v>1</v>
      </c>
      <c r="Z35" s="12">
        <v>0</v>
      </c>
      <c r="AA35" s="12">
        <v>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1.1042000000000001</v>
      </c>
      <c r="AK35" s="12">
        <v>9.4999999999999998E-3</v>
      </c>
      <c r="AL35" s="14">
        <v>3.6299999999999999E-2</v>
      </c>
      <c r="AM35" s="14">
        <v>2.9999999999999997E-4</v>
      </c>
      <c r="AN35" s="14">
        <v>1.9807999999999999</v>
      </c>
      <c r="AO35" s="14">
        <v>2E-3</v>
      </c>
      <c r="AP35" s="14">
        <v>0.18479999999999999</v>
      </c>
      <c r="AQ35" s="14">
        <v>2.0000000000000001E-4</v>
      </c>
      <c r="AR35" s="14">
        <v>2.0777000000000001</v>
      </c>
      <c r="AS35" s="14">
        <v>3.9800000000000002E-2</v>
      </c>
      <c r="AT35" s="14">
        <v>3.6299999999999999E-2</v>
      </c>
      <c r="AU35" s="14">
        <v>6.9999999999999999E-4</v>
      </c>
      <c r="AV35" s="14">
        <v>31.5411</v>
      </c>
      <c r="AW35" s="14">
        <v>0.3453</v>
      </c>
      <c r="AX35" s="14">
        <v>0.41349999999999998</v>
      </c>
      <c r="AY35" s="14">
        <v>4.4999999999999997E-3</v>
      </c>
      <c r="AZ35" s="14">
        <v>0.38224970750459636</v>
      </c>
      <c r="BA35" s="14">
        <v>11.391184573002755</v>
      </c>
      <c r="BB35" s="14">
        <v>0.83859493108048022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191</v>
      </c>
      <c r="C36" s="12">
        <v>9.4990000000000006</v>
      </c>
      <c r="D36" s="12">
        <v>191.39579000000001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31.7</v>
      </c>
      <c r="Q36" s="56">
        <v>2.74</v>
      </c>
      <c r="R36" s="56">
        <v>1.93</v>
      </c>
      <c r="S36" s="56">
        <v>41.67</v>
      </c>
      <c r="T36" s="56">
        <v>93.03</v>
      </c>
      <c r="U36" s="12">
        <v>3</v>
      </c>
      <c r="V36" s="12">
        <v>0.5</v>
      </c>
      <c r="W36" s="12">
        <v>1</v>
      </c>
      <c r="X36" s="12">
        <v>1</v>
      </c>
      <c r="Y36" s="12">
        <v>1</v>
      </c>
      <c r="Z36" s="12">
        <v>0</v>
      </c>
      <c r="AA36" s="12">
        <v>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1.0202</v>
      </c>
      <c r="AK36" s="12">
        <v>2.0500000000000001E-2</v>
      </c>
      <c r="AL36" s="14">
        <v>3.3500000000000002E-2</v>
      </c>
      <c r="AM36" s="14">
        <v>6.9999999999999999E-4</v>
      </c>
      <c r="AN36" s="14">
        <v>2.3269000000000002</v>
      </c>
      <c r="AO36" s="14">
        <v>9.98E-2</v>
      </c>
      <c r="AP36" s="14">
        <v>0.2167</v>
      </c>
      <c r="AQ36" s="14">
        <v>9.2999999999999992E-3</v>
      </c>
      <c r="AR36" s="14">
        <v>2.0594999999999999</v>
      </c>
      <c r="AS36" s="14">
        <v>3.3000000000000002E-2</v>
      </c>
      <c r="AT36" s="14">
        <v>3.5900000000000001E-2</v>
      </c>
      <c r="AU36" s="14">
        <v>5.9999999999999995E-4</v>
      </c>
      <c r="AV36" s="14">
        <v>38.122199999999999</v>
      </c>
      <c r="AW36" s="14">
        <v>1.1232</v>
      </c>
      <c r="AX36" s="14">
        <v>0.49909999999999999</v>
      </c>
      <c r="AY36" s="14">
        <v>1.47E-2</v>
      </c>
      <c r="AZ36" s="14">
        <v>0.39452360994691255</v>
      </c>
      <c r="BA36" s="14">
        <v>13.9025069637883</v>
      </c>
      <c r="BB36" s="14">
        <v>0.86579439252336443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191</v>
      </c>
      <c r="C37" s="12">
        <v>9.51</v>
      </c>
      <c r="D37" s="12">
        <v>191.39625000000001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31.7</v>
      </c>
      <c r="Q37" s="56">
        <v>2.74</v>
      </c>
      <c r="R37" s="56">
        <v>1.93</v>
      </c>
      <c r="S37" s="56">
        <v>41.54</v>
      </c>
      <c r="T37" s="56">
        <v>93.13</v>
      </c>
      <c r="U37" s="12">
        <v>3</v>
      </c>
      <c r="V37" s="12">
        <v>0.5</v>
      </c>
      <c r="W37" s="12">
        <v>1</v>
      </c>
      <c r="X37" s="12">
        <v>1</v>
      </c>
      <c r="Y37" s="12">
        <v>1</v>
      </c>
      <c r="Z37" s="12">
        <v>0</v>
      </c>
      <c r="AA37" s="12">
        <v>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0.90200000000000002</v>
      </c>
      <c r="AK37" s="12">
        <v>1.8100000000000002E-2</v>
      </c>
      <c r="AL37" s="14">
        <v>2.9600000000000001E-2</v>
      </c>
      <c r="AM37" s="14">
        <v>5.9999999999999995E-4</v>
      </c>
      <c r="AN37" s="14">
        <v>2.1429999999999998</v>
      </c>
      <c r="AO37" s="14">
        <v>6.9999999999999999E-4</v>
      </c>
      <c r="AP37" s="14">
        <v>0.1993</v>
      </c>
      <c r="AQ37" s="14">
        <v>1E-4</v>
      </c>
      <c r="AR37" s="14">
        <v>1.7472000000000001</v>
      </c>
      <c r="AS37" s="14">
        <v>7.85E-2</v>
      </c>
      <c r="AT37" s="14">
        <v>3.04E-2</v>
      </c>
      <c r="AU37" s="14">
        <v>1.4E-3</v>
      </c>
      <c r="AV37" s="14">
        <v>35.068800000000003</v>
      </c>
      <c r="AW37" s="14">
        <v>9.5699999999999993E-2</v>
      </c>
      <c r="AX37" s="14">
        <v>0.45850000000000002</v>
      </c>
      <c r="AY37" s="14">
        <v>1.2999999999999999E-3</v>
      </c>
      <c r="AZ37" s="14">
        <v>0.39404074186682875</v>
      </c>
      <c r="BA37" s="14">
        <v>15.082236842105264</v>
      </c>
      <c r="BB37" s="14">
        <v>0.87563919001840873</v>
      </c>
      <c r="BC37" s="15"/>
      <c r="BD37" s="28"/>
      <c r="BG37" s="30">
        <v>2</v>
      </c>
    </row>
    <row r="38" spans="2:64" ht="13.5" customHeight="1" x14ac:dyDescent="0.2">
      <c r="B38" s="12">
        <v>191</v>
      </c>
      <c r="C38" s="12">
        <v>9.5169999999999995</v>
      </c>
      <c r="D38" s="12">
        <v>191.39653999999999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31.7</v>
      </c>
      <c r="Q38" s="56">
        <v>2.74</v>
      </c>
      <c r="R38" s="56">
        <v>1.93</v>
      </c>
      <c r="S38" s="56">
        <v>41.45</v>
      </c>
      <c r="T38" s="56">
        <v>93.2</v>
      </c>
      <c r="U38" s="12">
        <v>3</v>
      </c>
      <c r="V38" s="12">
        <v>0.5</v>
      </c>
      <c r="W38" s="12">
        <v>1</v>
      </c>
      <c r="X38" s="12">
        <v>1</v>
      </c>
      <c r="Y38" s="12">
        <v>1</v>
      </c>
      <c r="Z38" s="12">
        <v>0</v>
      </c>
      <c r="AA38" s="12">
        <v>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1.0945</v>
      </c>
      <c r="AK38" s="12">
        <v>0.16700000000000001</v>
      </c>
      <c r="AL38" s="14">
        <v>3.5900000000000001E-2</v>
      </c>
      <c r="AM38" s="14">
        <v>5.4999999999999997E-3</v>
      </c>
      <c r="AN38" s="14">
        <v>2.1981999999999999</v>
      </c>
      <c r="AO38" s="14">
        <v>5.5599999999999997E-2</v>
      </c>
      <c r="AP38" s="14">
        <v>0.20419999999999999</v>
      </c>
      <c r="AQ38" s="14">
        <v>5.1999999999999998E-3</v>
      </c>
      <c r="AR38" s="14">
        <v>2.1461000000000001</v>
      </c>
      <c r="AS38" s="14">
        <v>0.29909999999999998</v>
      </c>
      <c r="AT38" s="14">
        <v>3.73E-2</v>
      </c>
      <c r="AU38" s="14">
        <v>5.1999999999999998E-3</v>
      </c>
      <c r="AV38" s="14">
        <v>34.130699999999997</v>
      </c>
      <c r="AW38" s="14">
        <v>1.1627000000000001</v>
      </c>
      <c r="AX38" s="14">
        <v>0.44590000000000002</v>
      </c>
      <c r="AY38" s="14">
        <v>1.52E-2</v>
      </c>
      <c r="AZ38" s="14">
        <v>0.37178895554530078</v>
      </c>
      <c r="BA38" s="14">
        <v>11.954423592493297</v>
      </c>
      <c r="BB38" s="14">
        <v>0.84561258278145701</v>
      </c>
      <c r="BC38" s="15"/>
      <c r="BD38" s="28"/>
      <c r="BG38" s="30">
        <v>3</v>
      </c>
      <c r="BH38" s="34"/>
    </row>
    <row r="39" spans="2:64" ht="13.5" customHeight="1" x14ac:dyDescent="0.2">
      <c r="B39" s="12">
        <v>191</v>
      </c>
      <c r="C39" s="12">
        <v>9.5289999999999999</v>
      </c>
      <c r="D39" s="12">
        <v>191.39704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31.7</v>
      </c>
      <c r="Q39" s="56">
        <v>2.74</v>
      </c>
      <c r="R39" s="56">
        <v>1.93</v>
      </c>
      <c r="S39" s="56">
        <v>41.3</v>
      </c>
      <c r="T39" s="56">
        <v>93.3</v>
      </c>
      <c r="U39" s="12">
        <v>3</v>
      </c>
      <c r="V39" s="12">
        <v>0.5</v>
      </c>
      <c r="W39" s="12">
        <v>1</v>
      </c>
      <c r="X39" s="12">
        <v>1</v>
      </c>
      <c r="Y39" s="12">
        <v>1</v>
      </c>
      <c r="Z39" s="12">
        <v>0</v>
      </c>
      <c r="AA39" s="12">
        <v>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0.93740000000000001</v>
      </c>
      <c r="AK39" s="12">
        <v>7.1300000000000002E-2</v>
      </c>
      <c r="AL39" s="14">
        <v>3.0700000000000002E-2</v>
      </c>
      <c r="AM39" s="14">
        <v>2.3E-3</v>
      </c>
      <c r="AN39" s="14">
        <v>1.952</v>
      </c>
      <c r="AO39" s="14">
        <v>0.10199999999999999</v>
      </c>
      <c r="AP39" s="14">
        <v>0.18110000000000001</v>
      </c>
      <c r="AQ39" s="14">
        <v>9.4999999999999998E-3</v>
      </c>
      <c r="AR39" s="14">
        <v>1.7578</v>
      </c>
      <c r="AS39" s="14">
        <v>0.1318</v>
      </c>
      <c r="AT39" s="14">
        <v>3.0499999999999999E-2</v>
      </c>
      <c r="AU39" s="14">
        <v>2.3E-3</v>
      </c>
      <c r="AV39" s="14">
        <v>32.8078</v>
      </c>
      <c r="AW39" s="14">
        <v>0.85899999999999999</v>
      </c>
      <c r="AX39" s="14">
        <v>0.42799999999999999</v>
      </c>
      <c r="AY39" s="14">
        <v>1.12E-2</v>
      </c>
      <c r="AZ39" s="14">
        <v>0.40535215892300114</v>
      </c>
      <c r="BA39" s="14">
        <v>14.032786885245901</v>
      </c>
      <c r="BB39" s="14">
        <v>0.86695747001090506</v>
      </c>
      <c r="BC39" s="15"/>
      <c r="BD39" s="28"/>
    </row>
    <row r="40" spans="2:64" ht="13.5" customHeight="1" x14ac:dyDescent="0.2">
      <c r="B40" s="12">
        <v>191</v>
      </c>
      <c r="C40" s="12">
        <v>9.5399999999999991</v>
      </c>
      <c r="D40" s="12">
        <v>191.39750000000001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31.7</v>
      </c>
      <c r="Q40" s="56">
        <v>2.74</v>
      </c>
      <c r="R40" s="56">
        <v>1.93</v>
      </c>
      <c r="S40" s="56">
        <v>41.16</v>
      </c>
      <c r="T40" s="56">
        <v>93.4</v>
      </c>
      <c r="U40" s="12">
        <v>3</v>
      </c>
      <c r="V40" s="12">
        <v>0.5</v>
      </c>
      <c r="W40" s="12">
        <v>1</v>
      </c>
      <c r="X40" s="12">
        <v>1</v>
      </c>
      <c r="Y40" s="12">
        <v>1</v>
      </c>
      <c r="Z40" s="12">
        <v>0</v>
      </c>
      <c r="AA40" s="12">
        <v>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1.0463</v>
      </c>
      <c r="AK40" s="12">
        <v>0.1158</v>
      </c>
      <c r="AL40" s="14">
        <v>3.4200000000000001E-2</v>
      </c>
      <c r="AM40" s="14">
        <v>3.8E-3</v>
      </c>
      <c r="AN40" s="14">
        <v>2.0329999999999999</v>
      </c>
      <c r="AO40" s="14">
        <v>4.1300000000000003E-2</v>
      </c>
      <c r="AP40" s="14">
        <v>0.1883</v>
      </c>
      <c r="AQ40" s="14">
        <v>3.8E-3</v>
      </c>
      <c r="AR40" s="14">
        <v>2.0871</v>
      </c>
      <c r="AS40" s="14">
        <v>0.2366</v>
      </c>
      <c r="AT40" s="14">
        <v>3.61E-2</v>
      </c>
      <c r="AU40" s="14">
        <v>4.1000000000000003E-3</v>
      </c>
      <c r="AV40" s="14">
        <v>33.269599999999997</v>
      </c>
      <c r="AW40" s="14">
        <v>1.4165000000000001</v>
      </c>
      <c r="AX40" s="14">
        <v>0.43340000000000001</v>
      </c>
      <c r="AY40" s="14">
        <v>1.8499999999999999E-2</v>
      </c>
      <c r="AZ40" s="14">
        <v>0.39424159562489947</v>
      </c>
      <c r="BA40" s="14">
        <v>12.005540166204986</v>
      </c>
      <c r="BB40" s="14">
        <v>0.84621938232161864</v>
      </c>
      <c r="BC40" s="15"/>
      <c r="BD40" s="28"/>
    </row>
    <row r="41" spans="2:64" ht="13.5" customHeight="1" x14ac:dyDescent="0.2">
      <c r="B41" s="12">
        <v>191</v>
      </c>
      <c r="C41" s="12">
        <v>9.5540000000000003</v>
      </c>
      <c r="D41" s="12">
        <v>191.39807999999999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31.7</v>
      </c>
      <c r="Q41" s="56">
        <v>2.74</v>
      </c>
      <c r="R41" s="56">
        <v>1.93</v>
      </c>
      <c r="S41" s="56">
        <v>40.98</v>
      </c>
      <c r="T41" s="56">
        <v>93.53</v>
      </c>
      <c r="U41" s="12">
        <v>3</v>
      </c>
      <c r="V41" s="12">
        <v>0.5</v>
      </c>
      <c r="W41" s="12">
        <v>1</v>
      </c>
      <c r="X41" s="12">
        <v>1</v>
      </c>
      <c r="Y41" s="12">
        <v>1</v>
      </c>
      <c r="Z41" s="12">
        <v>0</v>
      </c>
      <c r="AA41" s="12">
        <v>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1.5865</v>
      </c>
      <c r="AK41" s="12">
        <v>2.5700000000000001E-2</v>
      </c>
      <c r="AL41" s="14">
        <v>5.1700000000000003E-2</v>
      </c>
      <c r="AM41" s="14">
        <v>8.0000000000000004E-4</v>
      </c>
      <c r="AN41" s="14">
        <v>1.909</v>
      </c>
      <c r="AO41" s="14">
        <v>0.14419999999999999</v>
      </c>
      <c r="AP41" s="14">
        <v>0.17649999999999999</v>
      </c>
      <c r="AQ41" s="14">
        <v>1.3299999999999999E-2</v>
      </c>
      <c r="AR41" s="14">
        <v>2.9481000000000002</v>
      </c>
      <c r="AS41" s="14">
        <v>0.1275</v>
      </c>
      <c r="AT41" s="14">
        <v>5.0900000000000001E-2</v>
      </c>
      <c r="AU41" s="14">
        <v>2.2000000000000001E-3</v>
      </c>
      <c r="AV41" s="14">
        <v>26.904800000000002</v>
      </c>
      <c r="AW41" s="14">
        <v>1.3083</v>
      </c>
      <c r="AX41" s="14">
        <v>0.34989999999999999</v>
      </c>
      <c r="AY41" s="14">
        <v>1.7000000000000001E-2</v>
      </c>
      <c r="AZ41" s="14">
        <v>0.32940729483282677</v>
      </c>
      <c r="BA41" s="14">
        <v>6.8742632612966599</v>
      </c>
      <c r="BB41" s="14">
        <v>0.74600798403193613</v>
      </c>
      <c r="BC41" s="15"/>
      <c r="BD41" s="28"/>
    </row>
    <row r="42" spans="2:64" ht="13.5" customHeight="1" x14ac:dyDescent="0.2">
      <c r="B42" s="12">
        <v>191</v>
      </c>
      <c r="C42" s="12">
        <v>9.2910000000000004</v>
      </c>
      <c r="D42" s="12">
        <v>191.38712000000001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31.7</v>
      </c>
      <c r="Q42" s="56">
        <v>2.74</v>
      </c>
      <c r="R42" s="56">
        <v>1.93</v>
      </c>
      <c r="S42" s="56">
        <v>44.29</v>
      </c>
      <c r="T42" s="56">
        <v>91.23</v>
      </c>
      <c r="U42" s="12">
        <v>3</v>
      </c>
      <c r="V42" s="12">
        <v>0.5</v>
      </c>
      <c r="W42" s="12">
        <v>1</v>
      </c>
      <c r="X42" s="12">
        <v>1</v>
      </c>
      <c r="Y42" s="12">
        <v>1</v>
      </c>
      <c r="Z42" s="12">
        <v>0</v>
      </c>
      <c r="AA42" s="12">
        <v>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5.7110000000000003</v>
      </c>
      <c r="AK42" s="12">
        <v>6.6500000000000004E-2</v>
      </c>
      <c r="AL42" s="14">
        <v>0.1933</v>
      </c>
      <c r="AM42" s="14">
        <v>2.3E-3</v>
      </c>
      <c r="AN42" s="14">
        <v>2.3572000000000002</v>
      </c>
      <c r="AO42" s="14">
        <v>6.0499999999999998E-2</v>
      </c>
      <c r="AP42" s="14">
        <v>0.2261</v>
      </c>
      <c r="AQ42" s="14">
        <v>5.7999999999999996E-3</v>
      </c>
      <c r="AR42" s="14">
        <v>10.670299999999999</v>
      </c>
      <c r="AS42" s="14">
        <v>0.1283</v>
      </c>
      <c r="AT42" s="14">
        <v>0.1918</v>
      </c>
      <c r="AU42" s="14">
        <v>2.3E-3</v>
      </c>
      <c r="AV42" s="14">
        <v>18.643000000000001</v>
      </c>
      <c r="AW42" s="14">
        <v>0.49709999999999999</v>
      </c>
      <c r="AX42" s="14">
        <v>0.25030000000000002</v>
      </c>
      <c r="AY42" s="14">
        <v>6.7000000000000002E-3</v>
      </c>
      <c r="AZ42" s="14">
        <v>5.0797649034424908E-2</v>
      </c>
      <c r="BA42" s="14">
        <v>1.305005213764338</v>
      </c>
      <c r="BB42" s="14">
        <v>0.13232300384528392</v>
      </c>
      <c r="BC42" s="37"/>
      <c r="BD42" s="28"/>
    </row>
    <row r="43" spans="2:64" ht="13.5" customHeight="1" x14ac:dyDescent="0.2">
      <c r="B43" s="12">
        <v>191</v>
      </c>
      <c r="C43" s="12">
        <v>9.3000000000000007</v>
      </c>
      <c r="D43" s="12">
        <v>191.38749999999999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31.7</v>
      </c>
      <c r="Q43" s="56">
        <v>2.74</v>
      </c>
      <c r="R43" s="56">
        <v>1.93</v>
      </c>
      <c r="S43" s="56">
        <v>44.17</v>
      </c>
      <c r="T43" s="56">
        <v>91.3</v>
      </c>
      <c r="U43" s="12">
        <v>3</v>
      </c>
      <c r="V43" s="12">
        <v>0.5</v>
      </c>
      <c r="W43" s="12">
        <v>1</v>
      </c>
      <c r="X43" s="12">
        <v>1</v>
      </c>
      <c r="Y43" s="12">
        <v>1</v>
      </c>
      <c r="Z43" s="12">
        <v>0</v>
      </c>
      <c r="AA43" s="12">
        <v>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1.0364</v>
      </c>
      <c r="AK43" s="12">
        <v>7.6899999999999996E-2</v>
      </c>
      <c r="AL43" s="14">
        <v>3.5000000000000003E-2</v>
      </c>
      <c r="AM43" s="14">
        <v>2.5999999999999999E-3</v>
      </c>
      <c r="AN43" s="14">
        <v>1.9850000000000001</v>
      </c>
      <c r="AO43" s="14">
        <v>7.2900000000000006E-2</v>
      </c>
      <c r="AP43" s="14">
        <v>0.19009999999999999</v>
      </c>
      <c r="AQ43" s="14">
        <v>7.0000000000000001E-3</v>
      </c>
      <c r="AR43" s="14">
        <v>1.9995000000000001</v>
      </c>
      <c r="AS43" s="14">
        <v>0.14410000000000001</v>
      </c>
      <c r="AT43" s="14">
        <v>3.5900000000000001E-2</v>
      </c>
      <c r="AU43" s="14">
        <v>2.5999999999999999E-3</v>
      </c>
      <c r="AV43" s="14">
        <v>33.290399999999998</v>
      </c>
      <c r="AW43" s="14">
        <v>1.3956999999999999</v>
      </c>
      <c r="AX43" s="14">
        <v>0.44640000000000002</v>
      </c>
      <c r="AY43" s="14">
        <v>1.8700000000000001E-2</v>
      </c>
      <c r="AZ43" s="14">
        <v>0.40267085624509036</v>
      </c>
      <c r="BA43" s="14">
        <v>12.434540389972145</v>
      </c>
      <c r="BB43" s="14">
        <v>0.8511300020733984</v>
      </c>
      <c r="BC43" s="37"/>
      <c r="BD43" s="28"/>
    </row>
    <row r="44" spans="2:64" ht="13.5" customHeight="1" x14ac:dyDescent="0.2">
      <c r="B44" s="12">
        <v>191</v>
      </c>
      <c r="C44" s="12">
        <v>9.3079999999999998</v>
      </c>
      <c r="D44" s="12">
        <v>191.38783000000001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31.7</v>
      </c>
      <c r="Q44" s="56">
        <v>2.74</v>
      </c>
      <c r="R44" s="56">
        <v>1.93</v>
      </c>
      <c r="S44" s="56">
        <v>44.07</v>
      </c>
      <c r="T44" s="56">
        <v>91.37</v>
      </c>
      <c r="U44" s="12">
        <v>3</v>
      </c>
      <c r="V44" s="12">
        <v>0.5</v>
      </c>
      <c r="W44" s="12">
        <v>1</v>
      </c>
      <c r="X44" s="12">
        <v>1</v>
      </c>
      <c r="Y44" s="12">
        <v>1</v>
      </c>
      <c r="Z44" s="12">
        <v>0</v>
      </c>
      <c r="AA44" s="12">
        <v>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6.2397999999999998</v>
      </c>
      <c r="AK44" s="12">
        <v>8.9999999999999998E-4</v>
      </c>
      <c r="AL44" s="14">
        <v>0.2107</v>
      </c>
      <c r="AM44" s="14">
        <v>0</v>
      </c>
      <c r="AN44" s="14">
        <v>2.4230999999999998</v>
      </c>
      <c r="AO44" s="14">
        <v>1.1000000000000001E-3</v>
      </c>
      <c r="AP44" s="14">
        <v>0.23180000000000001</v>
      </c>
      <c r="AQ44" s="14">
        <v>1E-4</v>
      </c>
      <c r="AR44" s="14">
        <v>11.712300000000001</v>
      </c>
      <c r="AS44" s="14">
        <v>7.3300000000000004E-2</v>
      </c>
      <c r="AT44" s="14">
        <v>0.21</v>
      </c>
      <c r="AU44" s="14">
        <v>1.2999999999999999E-3</v>
      </c>
      <c r="AV44" s="14">
        <v>19.7226</v>
      </c>
      <c r="AW44" s="14">
        <v>0.1123</v>
      </c>
      <c r="AX44" s="14">
        <v>0.26419999999999999</v>
      </c>
      <c r="AY44" s="14">
        <v>1.5E-3</v>
      </c>
      <c r="AZ44" s="14">
        <v>6.5322580645161263E-2</v>
      </c>
      <c r="BA44" s="14">
        <v>1.2580952380952382</v>
      </c>
      <c r="BB44" s="14">
        <v>0.11429776465626319</v>
      </c>
      <c r="BC44" s="37"/>
      <c r="BD44" s="28"/>
    </row>
    <row r="45" spans="2:64" ht="13.5" customHeight="1" x14ac:dyDescent="0.2">
      <c r="B45" s="12">
        <v>191</v>
      </c>
      <c r="C45" s="12">
        <v>9.3170000000000002</v>
      </c>
      <c r="D45" s="12">
        <v>191.38820999999999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31.7</v>
      </c>
      <c r="Q45" s="56">
        <v>2.74</v>
      </c>
      <c r="R45" s="56">
        <v>1.93</v>
      </c>
      <c r="S45" s="56">
        <v>43.96</v>
      </c>
      <c r="T45" s="56">
        <v>91.45</v>
      </c>
      <c r="U45" s="12">
        <v>3</v>
      </c>
      <c r="V45" s="12">
        <v>0.5</v>
      </c>
      <c r="W45" s="12">
        <v>1</v>
      </c>
      <c r="X45" s="12">
        <v>1</v>
      </c>
      <c r="Y45" s="12">
        <v>1</v>
      </c>
      <c r="Z45" s="12">
        <v>0</v>
      </c>
      <c r="AA45" s="12">
        <v>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2.6941999999999999</v>
      </c>
      <c r="AK45" s="12">
        <v>1.14E-2</v>
      </c>
      <c r="AL45" s="14">
        <v>9.0800000000000006E-2</v>
      </c>
      <c r="AM45" s="14">
        <v>4.0000000000000002E-4</v>
      </c>
      <c r="AN45" s="14">
        <v>1.8806</v>
      </c>
      <c r="AO45" s="14">
        <v>3.8699999999999998E-2</v>
      </c>
      <c r="AP45" s="14">
        <v>0.1797</v>
      </c>
      <c r="AQ45" s="14">
        <v>3.7000000000000002E-3</v>
      </c>
      <c r="AR45" s="14">
        <v>5.4066000000000001</v>
      </c>
      <c r="AS45" s="14">
        <v>8.0799999999999997E-2</v>
      </c>
      <c r="AT45" s="14">
        <v>9.6799999999999997E-2</v>
      </c>
      <c r="AU45" s="14">
        <v>1.4E-3</v>
      </c>
      <c r="AV45" s="14">
        <v>24.2133</v>
      </c>
      <c r="AW45" s="14">
        <v>0.9173</v>
      </c>
      <c r="AX45" s="14">
        <v>0.32400000000000001</v>
      </c>
      <c r="AY45" s="14">
        <v>1.23E-2</v>
      </c>
      <c r="AZ45" s="14">
        <v>0.2864800476474092</v>
      </c>
      <c r="BA45" s="14">
        <v>3.3471074380165291</v>
      </c>
      <c r="BB45" s="14">
        <v>0.53992395437262364</v>
      </c>
      <c r="BC45" s="37"/>
      <c r="BD45" s="28"/>
    </row>
    <row r="46" spans="2:64" ht="13.5" customHeight="1" x14ac:dyDescent="0.2">
      <c r="B46" s="12">
        <v>191</v>
      </c>
      <c r="C46" s="12">
        <v>9.3260000000000005</v>
      </c>
      <c r="D46" s="12">
        <v>191.38857999999999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31.7</v>
      </c>
      <c r="Q46" s="56">
        <v>2.74</v>
      </c>
      <c r="R46" s="56">
        <v>1.93</v>
      </c>
      <c r="S46" s="56">
        <v>43.85</v>
      </c>
      <c r="T46" s="56">
        <v>91.52</v>
      </c>
      <c r="U46" s="12">
        <v>3</v>
      </c>
      <c r="V46" s="12">
        <v>0.5</v>
      </c>
      <c r="W46" s="12">
        <v>1</v>
      </c>
      <c r="X46" s="12">
        <v>1</v>
      </c>
      <c r="Y46" s="12">
        <v>1</v>
      </c>
      <c r="Z46" s="12">
        <v>0</v>
      </c>
      <c r="AA46" s="12">
        <v>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5.4912000000000001</v>
      </c>
      <c r="AK46" s="12">
        <v>6.13E-2</v>
      </c>
      <c r="AL46" s="14">
        <v>0.18490000000000001</v>
      </c>
      <c r="AM46" s="14">
        <v>2.0999999999999999E-3</v>
      </c>
      <c r="AN46" s="14">
        <v>2.3031000000000001</v>
      </c>
      <c r="AO46" s="14">
        <v>4.1200000000000001E-2</v>
      </c>
      <c r="AP46" s="14">
        <v>0.2198</v>
      </c>
      <c r="AQ46" s="14">
        <v>3.8999999999999998E-3</v>
      </c>
      <c r="AR46" s="14">
        <v>10.382899999999999</v>
      </c>
      <c r="AS46" s="14">
        <v>9.74E-2</v>
      </c>
      <c r="AT46" s="14">
        <v>0.18559999999999999</v>
      </c>
      <c r="AU46" s="14">
        <v>1.6999999999999999E-3</v>
      </c>
      <c r="AV46" s="14">
        <v>18.397600000000001</v>
      </c>
      <c r="AW46" s="14">
        <v>0.27250000000000002</v>
      </c>
      <c r="AX46" s="14">
        <v>0.24590000000000001</v>
      </c>
      <c r="AY46" s="14">
        <v>3.5999999999999999E-3</v>
      </c>
      <c r="AZ46" s="14">
        <v>5.6044663946746856E-2</v>
      </c>
      <c r="BA46" s="14">
        <v>1.3248922413793105</v>
      </c>
      <c r="BB46" s="14">
        <v>0.1397450753186559</v>
      </c>
      <c r="BC46" s="37"/>
      <c r="BD46" s="28"/>
    </row>
    <row r="47" spans="2:64" ht="13.5" customHeight="1" x14ac:dyDescent="0.2">
      <c r="B47" s="12">
        <v>191</v>
      </c>
      <c r="C47" s="12">
        <v>9.3369999999999997</v>
      </c>
      <c r="D47" s="12">
        <v>191.38903999999999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31.7</v>
      </c>
      <c r="Q47" s="56">
        <v>2.74</v>
      </c>
      <c r="R47" s="56">
        <v>1.93</v>
      </c>
      <c r="S47" s="56">
        <v>43.71</v>
      </c>
      <c r="T47" s="56">
        <v>91.62</v>
      </c>
      <c r="U47" s="12">
        <v>3</v>
      </c>
      <c r="V47" s="12">
        <v>0.5</v>
      </c>
      <c r="W47" s="12">
        <v>1</v>
      </c>
      <c r="X47" s="12">
        <v>1</v>
      </c>
      <c r="Y47" s="12">
        <v>1</v>
      </c>
      <c r="Z47" s="12">
        <v>0</v>
      </c>
      <c r="AA47" s="12">
        <v>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0.86719999999999997</v>
      </c>
      <c r="AK47" s="12">
        <v>2.8299999999999999E-2</v>
      </c>
      <c r="AL47" s="14">
        <v>2.92E-2</v>
      </c>
      <c r="AM47" s="14">
        <v>1E-3</v>
      </c>
      <c r="AN47" s="14">
        <v>2.0083000000000002</v>
      </c>
      <c r="AO47" s="14">
        <v>3.6200000000000003E-2</v>
      </c>
      <c r="AP47" s="14">
        <v>0.19139999999999999</v>
      </c>
      <c r="AQ47" s="14">
        <v>3.5000000000000001E-3</v>
      </c>
      <c r="AR47" s="14">
        <v>1.6693</v>
      </c>
      <c r="AS47" s="14">
        <v>2.2200000000000001E-2</v>
      </c>
      <c r="AT47" s="14">
        <v>2.98E-2</v>
      </c>
      <c r="AU47" s="14">
        <v>4.0000000000000002E-4</v>
      </c>
      <c r="AV47" s="14">
        <v>35.871699999999997</v>
      </c>
      <c r="AW47" s="14">
        <v>0.80289999999999995</v>
      </c>
      <c r="AX47" s="14">
        <v>0.4788</v>
      </c>
      <c r="AY47" s="14">
        <v>1.0699999999999999E-2</v>
      </c>
      <c r="AZ47" s="14">
        <v>0.42882721575649058</v>
      </c>
      <c r="BA47" s="14">
        <v>16.067114093959731</v>
      </c>
      <c r="BB47" s="14">
        <v>0.88281557215886741</v>
      </c>
      <c r="BC47" s="37"/>
      <c r="BD47" s="28"/>
    </row>
    <row r="48" spans="2:64" ht="13.5" customHeight="1" x14ac:dyDescent="0.2">
      <c r="B48" s="12">
        <v>191</v>
      </c>
      <c r="C48" s="12">
        <v>9.3480000000000008</v>
      </c>
      <c r="D48" s="12">
        <v>191.3895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31.7</v>
      </c>
      <c r="Q48" s="56">
        <v>2.74</v>
      </c>
      <c r="R48" s="56">
        <v>1.93</v>
      </c>
      <c r="S48" s="56">
        <v>43.57</v>
      </c>
      <c r="T48" s="56">
        <v>91.71</v>
      </c>
      <c r="U48" s="12">
        <v>3</v>
      </c>
      <c r="V48" s="12">
        <v>0.5</v>
      </c>
      <c r="W48" s="12">
        <v>1</v>
      </c>
      <c r="X48" s="12">
        <v>1</v>
      </c>
      <c r="Y48" s="12">
        <v>1</v>
      </c>
      <c r="Z48" s="12">
        <v>0</v>
      </c>
      <c r="AA48" s="12">
        <v>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6.4610000000000003</v>
      </c>
      <c r="AK48" s="12">
        <v>3.2000000000000001E-2</v>
      </c>
      <c r="AL48" s="14">
        <v>0.21690000000000001</v>
      </c>
      <c r="AM48" s="14">
        <v>1.1000000000000001E-3</v>
      </c>
      <c r="AN48" s="14">
        <v>2.4903</v>
      </c>
      <c r="AO48" s="14">
        <v>1.3299999999999999E-2</v>
      </c>
      <c r="AP48" s="14">
        <v>0.2369</v>
      </c>
      <c r="AQ48" s="14">
        <v>1.2999999999999999E-3</v>
      </c>
      <c r="AR48" s="14">
        <v>11.9438</v>
      </c>
      <c r="AS48" s="14">
        <v>7.5999999999999998E-2</v>
      </c>
      <c r="AT48" s="14">
        <v>0.21279999999999999</v>
      </c>
      <c r="AU48" s="14">
        <v>1.4E-3</v>
      </c>
      <c r="AV48" s="14">
        <v>19.9971</v>
      </c>
      <c r="AW48" s="14">
        <v>9.5699999999999993E-2</v>
      </c>
      <c r="AX48" s="14">
        <v>0.2666</v>
      </c>
      <c r="AY48" s="14">
        <v>1.2999999999999999E-3</v>
      </c>
      <c r="AZ48" s="14">
        <v>5.8987090367428004E-2</v>
      </c>
      <c r="BA48" s="14">
        <v>1.2528195488721805</v>
      </c>
      <c r="BB48" s="14">
        <v>0.11222361284939511</v>
      </c>
      <c r="BC48" s="37"/>
      <c r="BD48" s="28"/>
    </row>
    <row r="49" spans="2:54" ht="13.5" customHeight="1" x14ac:dyDescent="0.2">
      <c r="B49" s="12">
        <v>191</v>
      </c>
      <c r="C49" s="12">
        <v>9.3650000000000002</v>
      </c>
      <c r="D49" s="12">
        <v>191.39021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31.7</v>
      </c>
      <c r="Q49" s="56">
        <v>2.74</v>
      </c>
      <c r="R49" s="56">
        <v>1.93</v>
      </c>
      <c r="S49" s="56">
        <v>43.36</v>
      </c>
      <c r="T49" s="56">
        <v>91.86</v>
      </c>
      <c r="U49" s="12">
        <v>3</v>
      </c>
      <c r="V49" s="12">
        <v>0.5</v>
      </c>
      <c r="W49" s="12">
        <v>1</v>
      </c>
      <c r="X49" s="12">
        <v>1</v>
      </c>
      <c r="Y49" s="12">
        <v>1</v>
      </c>
      <c r="Z49" s="12">
        <v>0</v>
      </c>
      <c r="AA49" s="12">
        <v>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2.7185999999999999</v>
      </c>
      <c r="AK49" s="12">
        <v>0.1348</v>
      </c>
      <c r="AL49" s="14">
        <v>9.0999999999999998E-2</v>
      </c>
      <c r="AM49" s="14">
        <v>4.4999999999999997E-3</v>
      </c>
      <c r="AN49" s="14">
        <v>1.9480999999999999</v>
      </c>
      <c r="AO49" s="14">
        <v>0.16470000000000001</v>
      </c>
      <c r="AP49" s="14">
        <v>0.18490000000000001</v>
      </c>
      <c r="AQ49" s="14">
        <v>1.5599999999999999E-2</v>
      </c>
      <c r="AR49" s="14">
        <v>5.5758000000000001</v>
      </c>
      <c r="AS49" s="14">
        <v>0.40450000000000003</v>
      </c>
      <c r="AT49" s="14">
        <v>9.9099999999999994E-2</v>
      </c>
      <c r="AU49" s="14">
        <v>7.1999999999999998E-3</v>
      </c>
      <c r="AV49" s="14">
        <v>23.585100000000001</v>
      </c>
      <c r="AW49" s="14">
        <v>2.5853999999999999</v>
      </c>
      <c r="AX49" s="14">
        <v>0.31380000000000002</v>
      </c>
      <c r="AY49" s="14">
        <v>3.44E-2</v>
      </c>
      <c r="AZ49" s="14">
        <v>0.25847202727090435</v>
      </c>
      <c r="BA49" s="14">
        <v>3.1664984863773968</v>
      </c>
      <c r="BB49" s="14">
        <v>0.51998062484863161</v>
      </c>
    </row>
    <row r="50" spans="2:54" ht="13.5" customHeight="1" x14ac:dyDescent="0.2">
      <c r="B50" s="12">
        <v>191</v>
      </c>
      <c r="C50" s="12">
        <v>9.2479999999999993</v>
      </c>
      <c r="D50" s="12">
        <v>191.38533000000001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31.7</v>
      </c>
      <c r="Q50" s="56">
        <v>2.74</v>
      </c>
      <c r="R50" s="56">
        <v>1.93</v>
      </c>
      <c r="S50" s="56">
        <v>44.83</v>
      </c>
      <c r="T50" s="56">
        <v>90.86</v>
      </c>
      <c r="U50" s="12">
        <v>3</v>
      </c>
      <c r="V50" s="12">
        <v>0.5</v>
      </c>
      <c r="W50" s="12">
        <v>1</v>
      </c>
      <c r="X50" s="12">
        <v>1</v>
      </c>
      <c r="Y50" s="12">
        <v>1</v>
      </c>
      <c r="Z50" s="12">
        <v>0</v>
      </c>
      <c r="AA50" s="12">
        <v>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7.6326000000000001</v>
      </c>
      <c r="AK50" s="12">
        <v>6.4399999999999999E-2</v>
      </c>
      <c r="AL50" s="14">
        <v>0.25990000000000002</v>
      </c>
      <c r="AM50" s="14">
        <v>2.2000000000000001E-3</v>
      </c>
      <c r="AN50" s="14">
        <v>2.9336000000000002</v>
      </c>
      <c r="AO50" s="14">
        <v>1.0999999999999999E-2</v>
      </c>
      <c r="AP50" s="14">
        <v>0.28310000000000002</v>
      </c>
      <c r="AQ50" s="14">
        <v>1.1000000000000001E-3</v>
      </c>
      <c r="AR50" s="14">
        <v>14.137700000000001</v>
      </c>
      <c r="AS50" s="14">
        <v>8.8499999999999995E-2</v>
      </c>
      <c r="AT50" s="14">
        <v>0.25580000000000003</v>
      </c>
      <c r="AU50" s="14">
        <v>1.6000000000000001E-3</v>
      </c>
      <c r="AV50" s="14">
        <v>23.5914</v>
      </c>
      <c r="AW50" s="14">
        <v>9.5699999999999993E-2</v>
      </c>
      <c r="AX50" s="14">
        <v>0.31840000000000002</v>
      </c>
      <c r="AY50" s="14">
        <v>1.2999999999999999E-3</v>
      </c>
      <c r="AZ50" s="14">
        <v>5.8686616791354937E-2</v>
      </c>
      <c r="BA50" s="14">
        <v>1.2447224394057856</v>
      </c>
      <c r="BB50" s="14">
        <v>0.10902124695228141</v>
      </c>
    </row>
    <row r="51" spans="2:54" ht="13.5" customHeight="1" x14ac:dyDescent="0.2">
      <c r="B51" s="12">
        <v>191</v>
      </c>
      <c r="C51" s="12">
        <v>8.9770000000000003</v>
      </c>
      <c r="D51" s="12">
        <v>191.37404000000001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31.7</v>
      </c>
      <c r="Q51" s="56">
        <v>2.74</v>
      </c>
      <c r="R51" s="56">
        <v>1.93</v>
      </c>
      <c r="S51" s="56">
        <v>48.23</v>
      </c>
      <c r="T51" s="56">
        <v>88.66</v>
      </c>
      <c r="U51" s="12">
        <v>3</v>
      </c>
      <c r="V51" s="12">
        <v>0.5</v>
      </c>
      <c r="W51" s="12">
        <v>1</v>
      </c>
      <c r="X51" s="12">
        <v>1</v>
      </c>
      <c r="Y51" s="12">
        <v>1</v>
      </c>
      <c r="Z51" s="12">
        <v>0</v>
      </c>
      <c r="AA51" s="12">
        <v>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20.334</v>
      </c>
      <c r="AK51" s="55">
        <v>1.2999999999999999E-2</v>
      </c>
      <c r="AL51" s="55">
        <v>0.72450000000000003</v>
      </c>
      <c r="AM51" s="55">
        <v>5.0000000000000001E-4</v>
      </c>
      <c r="AN51" s="55">
        <v>6.9640000000000004</v>
      </c>
      <c r="AO51" s="55">
        <v>3.5000000000000001E-3</v>
      </c>
      <c r="AP51" s="55">
        <v>0.71099999999999997</v>
      </c>
      <c r="AQ51" s="55">
        <v>5.0000000000000001E-4</v>
      </c>
      <c r="AR51" s="55">
        <v>38.117999999999995</v>
      </c>
      <c r="AS51" s="55">
        <v>6.4999999999999997E-3</v>
      </c>
      <c r="AT51" s="55">
        <v>0.72400000000000009</v>
      </c>
      <c r="AU51" s="55">
        <v>0</v>
      </c>
      <c r="AV51" s="55">
        <v>48.5077</v>
      </c>
      <c r="AW51" s="55">
        <v>6.1999999999999998E-3</v>
      </c>
      <c r="AX51" s="55">
        <v>0.68659999999999999</v>
      </c>
      <c r="AY51" s="55">
        <v>1E-4</v>
      </c>
      <c r="AZ51" s="14">
        <v>-1.7458500286204905E-2</v>
      </c>
      <c r="BA51" s="14">
        <v>23.708563535911601</v>
      </c>
      <c r="BB51" s="14">
        <v>-2.651354033744513E-2</v>
      </c>
    </row>
    <row r="52" spans="2:54" ht="13.5" customHeight="1" x14ac:dyDescent="0.2">
      <c r="B52" s="12">
        <v>191</v>
      </c>
      <c r="C52" s="12">
        <v>8.968</v>
      </c>
      <c r="D52" s="12">
        <v>191.37367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31.7</v>
      </c>
      <c r="Q52" s="56">
        <v>2.74</v>
      </c>
      <c r="R52" s="56">
        <v>1.93</v>
      </c>
      <c r="S52" s="56">
        <v>48.34</v>
      </c>
      <c r="T52" s="56">
        <v>88.59</v>
      </c>
      <c r="U52" s="12">
        <v>3</v>
      </c>
      <c r="V52" s="12">
        <v>0.5</v>
      </c>
      <c r="W52" s="12">
        <v>1</v>
      </c>
      <c r="X52" s="12">
        <v>1</v>
      </c>
      <c r="Y52" s="12">
        <v>1</v>
      </c>
      <c r="Z52" s="12">
        <v>0</v>
      </c>
      <c r="AA52" s="12">
        <v>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27.886700000000001</v>
      </c>
      <c r="AK52" s="12">
        <v>9.7999999999999997E-3</v>
      </c>
      <c r="AL52" s="14">
        <v>0.99519999999999997</v>
      </c>
      <c r="AM52" s="14">
        <v>2.9999999999999997E-4</v>
      </c>
      <c r="AN52" s="14">
        <v>9.7220999999999993</v>
      </c>
      <c r="AO52" s="14">
        <v>7.0000000000000001E-3</v>
      </c>
      <c r="AP52" s="14">
        <v>0.99490000000000001</v>
      </c>
      <c r="AQ52" s="14">
        <v>6.9999999999999999E-4</v>
      </c>
      <c r="AR52" s="14">
        <v>52.321399999999997</v>
      </c>
      <c r="AS52" s="14">
        <v>0</v>
      </c>
      <c r="AT52" s="14">
        <v>0.99519999999999997</v>
      </c>
      <c r="AU52" s="14">
        <v>0</v>
      </c>
      <c r="AV52" s="14">
        <v>70.173000000000002</v>
      </c>
      <c r="AW52" s="14">
        <v>6.4799999999999996E-2</v>
      </c>
      <c r="AX52" s="14">
        <v>0.99490000000000001</v>
      </c>
      <c r="AY52" s="14">
        <v>8.9999999999999998E-4</v>
      </c>
      <c r="AZ52" s="38">
        <v>0.75662837896191382</v>
      </c>
      <c r="BA52" s="38">
        <v>1.3411911760770929</v>
      </c>
      <c r="BB52" s="38">
        <v>0.14573400906490422</v>
      </c>
    </row>
    <row r="53" spans="2:54" ht="13.5" customHeight="1" x14ac:dyDescent="0.2">
      <c r="B53" s="12">
        <v>191</v>
      </c>
      <c r="C53" s="12">
        <v>9.2390000000000008</v>
      </c>
      <c r="D53" s="12">
        <v>191.38496000000001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31.7</v>
      </c>
      <c r="Q53" s="56">
        <v>2.74</v>
      </c>
      <c r="R53" s="56">
        <v>1.93</v>
      </c>
      <c r="S53" s="56">
        <v>44.94</v>
      </c>
      <c r="T53" s="56">
        <v>90.79</v>
      </c>
      <c r="U53" s="12">
        <v>3</v>
      </c>
      <c r="V53" s="12">
        <v>0.5</v>
      </c>
      <c r="W53" s="12">
        <v>1</v>
      </c>
      <c r="X53" s="12">
        <v>1</v>
      </c>
      <c r="Y53" s="12">
        <v>1</v>
      </c>
      <c r="Z53" s="12">
        <v>0</v>
      </c>
      <c r="AA53" s="12">
        <v>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29.4192</v>
      </c>
      <c r="AK53" s="12">
        <v>4.3E-3</v>
      </c>
      <c r="AL53" s="14">
        <v>1.0031000000000001</v>
      </c>
      <c r="AM53" s="14">
        <v>1E-4</v>
      </c>
      <c r="AN53" s="14">
        <v>10.3781</v>
      </c>
      <c r="AO53" s="14">
        <v>3.7000000000000002E-3</v>
      </c>
      <c r="AP53" s="14">
        <v>1.0028999999999999</v>
      </c>
      <c r="AQ53" s="14">
        <v>4.0000000000000002E-4</v>
      </c>
      <c r="AR53" s="14">
        <v>55.367699999999999</v>
      </c>
      <c r="AS53" s="14">
        <v>6.7000000000000002E-3</v>
      </c>
      <c r="AT53" s="14">
        <v>1.0031000000000001</v>
      </c>
      <c r="AU53" s="14">
        <v>1E-4</v>
      </c>
      <c r="AV53" s="14">
        <v>74.237300000000005</v>
      </c>
      <c r="AW53" s="14">
        <v>3.1099999999999999E-2</v>
      </c>
      <c r="AX53" s="14">
        <v>1.0028999999999999</v>
      </c>
      <c r="AY53" s="14">
        <v>4.0000000000000002E-4</v>
      </c>
      <c r="AZ53" s="38">
        <v>0.75469949914554557</v>
      </c>
      <c r="BA53" s="38">
        <v>1.3408051986988805</v>
      </c>
      <c r="BB53" s="38">
        <v>0.14559314841248411</v>
      </c>
    </row>
    <row r="54" spans="2:54" ht="13.5" customHeight="1" x14ac:dyDescent="0.2">
      <c r="B54" s="12">
        <v>191</v>
      </c>
      <c r="C54" s="12">
        <v>9.5830000000000002</v>
      </c>
      <c r="D54" s="12">
        <v>191.39929000000001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31.7</v>
      </c>
      <c r="Q54" s="56">
        <v>2.74</v>
      </c>
      <c r="R54" s="56">
        <v>1.93</v>
      </c>
      <c r="S54" s="56">
        <v>40.619999999999997</v>
      </c>
      <c r="T54" s="56">
        <v>93.79</v>
      </c>
      <c r="U54" s="12">
        <v>3</v>
      </c>
      <c r="V54" s="12">
        <v>0.5</v>
      </c>
      <c r="W54" s="12">
        <v>1</v>
      </c>
      <c r="X54" s="12">
        <v>1</v>
      </c>
      <c r="Y54" s="12">
        <v>1</v>
      </c>
      <c r="Z54" s="12">
        <v>0</v>
      </c>
      <c r="AA54" s="12">
        <v>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31.166599999999999</v>
      </c>
      <c r="AK54" s="12">
        <v>0.77229999999999999</v>
      </c>
      <c r="AL54" s="14">
        <v>1.0124</v>
      </c>
      <c r="AM54" s="14">
        <v>2.5399999999999999E-2</v>
      </c>
      <c r="AN54" s="14">
        <v>10.994899999999999</v>
      </c>
      <c r="AO54" s="14">
        <v>0.27989999999999998</v>
      </c>
      <c r="AP54" s="14">
        <v>1.0123</v>
      </c>
      <c r="AQ54" s="14">
        <v>2.6100000000000002E-2</v>
      </c>
      <c r="AR54" s="14">
        <v>58.840800000000002</v>
      </c>
      <c r="AS54" s="14">
        <v>1.4548000000000001</v>
      </c>
      <c r="AT54" s="14">
        <v>1.0124</v>
      </c>
      <c r="AU54" s="14">
        <v>2.53E-2</v>
      </c>
      <c r="AV54" s="14">
        <v>78.097800000000007</v>
      </c>
      <c r="AW54" s="14">
        <v>2.0444</v>
      </c>
      <c r="AX54" s="14">
        <v>1.0123</v>
      </c>
      <c r="AY54" s="14">
        <v>2.6800000000000001E-2</v>
      </c>
      <c r="AZ54" s="38">
        <v>0.75318067585784243</v>
      </c>
      <c r="BA54" s="38">
        <v>1.3272729126728393</v>
      </c>
      <c r="BB54" s="38">
        <v>0.14062506846133963</v>
      </c>
    </row>
  </sheetData>
  <autoFilter ref="B9:BB54" xr:uid="{F76838F3-A639-47A0-BC25-56FD01862149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3080-3712-42FE-927B-B8DD7F8FFF5C}">
  <sheetPr codeName="Sheet29"/>
  <dimension ref="A1:BT54"/>
  <sheetViews>
    <sheetView workbookViewId="0">
      <selection activeCell="A45" sqref="A45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193</v>
      </c>
      <c r="C10" s="12">
        <v>9.0860000000000003</v>
      </c>
      <c r="D10" s="12">
        <v>193.37858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30.5</v>
      </c>
      <c r="Q10" s="56">
        <v>2.2599999999999998</v>
      </c>
      <c r="R10" s="56">
        <v>2.1</v>
      </c>
      <c r="S10" s="56">
        <v>47.03</v>
      </c>
      <c r="T10" s="56">
        <v>89.82</v>
      </c>
      <c r="U10" s="12">
        <v>5</v>
      </c>
      <c r="V10" s="12">
        <v>3</v>
      </c>
      <c r="W10" s="12">
        <v>1</v>
      </c>
      <c r="X10" s="12">
        <v>4</v>
      </c>
      <c r="Y10" s="12">
        <v>8</v>
      </c>
      <c r="Z10" s="12">
        <v>2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0.4385</v>
      </c>
      <c r="AK10" s="12">
        <v>2.7900000000000001E-2</v>
      </c>
      <c r="AL10" s="14">
        <v>3.4799999999999998E-2</v>
      </c>
      <c r="AM10" s="14">
        <v>2.2000000000000001E-3</v>
      </c>
      <c r="AN10" s="14">
        <v>0.67869999999999997</v>
      </c>
      <c r="AO10" s="14">
        <v>2.3400000000000001E-2</v>
      </c>
      <c r="AP10" s="14">
        <v>0.1575</v>
      </c>
      <c r="AQ10" s="14">
        <v>5.4000000000000003E-3</v>
      </c>
      <c r="AR10" s="14">
        <v>0.82120000000000004</v>
      </c>
      <c r="AS10" s="14">
        <v>4.3900000000000002E-2</v>
      </c>
      <c r="AT10" s="14">
        <v>3.49E-2</v>
      </c>
      <c r="AU10" s="14">
        <v>1.9E-3</v>
      </c>
      <c r="AV10" s="14">
        <v>12.176299999999999</v>
      </c>
      <c r="AW10" s="14">
        <v>0.14560000000000001</v>
      </c>
      <c r="AX10" s="14">
        <v>0.3755</v>
      </c>
      <c r="AY10" s="14">
        <v>4.4999999999999997E-3</v>
      </c>
      <c r="AZ10" s="14">
        <v>0.40900562851782363</v>
      </c>
      <c r="BA10" s="14">
        <v>10.759312320916905</v>
      </c>
      <c r="BB10" s="14">
        <v>0.82992202729044839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4.7878124999999994E-2</v>
      </c>
      <c r="BH10" s="16">
        <f>DSTDEV(PlotSort,"PhxRed",$BG$35:$BG$38)/SQRT($BF10)</f>
        <v>4.1456417417703737E-3</v>
      </c>
      <c r="BI10" s="16">
        <f>DAVERAGE(PlotSort,"PhxRedEdge",$BG$35:$BG$38)</f>
        <v>0.20297812499999995</v>
      </c>
      <c r="BJ10" s="16">
        <f>DSTDEV(PlotSort,"PhxRedEdge",$BG$35:$BG$38)/SQRT($BF10)</f>
        <v>1.027579046325185E-2</v>
      </c>
      <c r="BK10" s="16">
        <f>DAVERAGE(PlotSort,"TMRed",$BG$35:$BG$38)</f>
        <v>4.8318750000000001E-2</v>
      </c>
      <c r="BL10" s="16">
        <f>DSTDEV(PlotSort,"TMRed",$BG$35:$BG$38)/SQRT($BF10)</f>
        <v>4.0725488311197499E-3</v>
      </c>
      <c r="BM10" s="16">
        <f>DAVERAGE(PlotSort,"TMNIR",$BG$35:$BG$38)</f>
        <v>0.46285937499999985</v>
      </c>
      <c r="BN10" s="16">
        <f>DSTDEV(PlotSort,"TMNIR",$BG$35:$BG$38)/SQRT($BF10)</f>
        <v>2.3871224941953428E-2</v>
      </c>
      <c r="BO10" s="16">
        <f>DAVERAGE(PlotSort,"NRR",$BG$35:$BG$38)</f>
        <v>0.38915204336681702</v>
      </c>
      <c r="BP10" s="16">
        <f>DSTDEV(PlotSort,"NRR",$BG$35:$BG$38)/SQRT($BF10)</f>
        <v>5.3098630918801421E-3</v>
      </c>
      <c r="BQ10" s="16">
        <f>DAVERAGE(PlotSort,"rvi",$BG$35:$BG$38)</f>
        <v>10.892955079492651</v>
      </c>
      <c r="BR10" s="16">
        <f>DSTDEV(PlotSort,"rvi",$BG$35:$BG$38)/SQRT($BF10)</f>
        <v>0.69566332849925383</v>
      </c>
      <c r="BS10" s="17">
        <f>DAVERAGE(PlotSort,"ndvi",$BG$35:$BG$38)</f>
        <v>0.80725174033847902</v>
      </c>
      <c r="BT10" s="16">
        <f>DSTDEV(PlotSort,"ndvi",$BG$35:$BG$38)/SQRT($BF10)</f>
        <v>1.4414625817267344E-2</v>
      </c>
    </row>
    <row r="11" spans="1:72" ht="13.5" customHeight="1" x14ac:dyDescent="0.2">
      <c r="B11" s="12">
        <v>193</v>
      </c>
      <c r="C11" s="12">
        <v>9.077</v>
      </c>
      <c r="D11" s="12">
        <v>193.37821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30.5</v>
      </c>
      <c r="Q11" s="56">
        <v>2.2599999999999998</v>
      </c>
      <c r="R11" s="56">
        <v>2.1</v>
      </c>
      <c r="S11" s="56">
        <v>47.14</v>
      </c>
      <c r="T11" s="56">
        <v>89.75</v>
      </c>
      <c r="U11" s="12">
        <v>5</v>
      </c>
      <c r="V11" s="12">
        <v>3</v>
      </c>
      <c r="W11" s="12">
        <v>1</v>
      </c>
      <c r="X11" s="12">
        <v>4</v>
      </c>
      <c r="Y11" s="12">
        <v>8</v>
      </c>
      <c r="Z11" s="12">
        <v>2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0.4128</v>
      </c>
      <c r="AK11" s="12">
        <v>8.6E-3</v>
      </c>
      <c r="AL11" s="14">
        <v>3.3399999999999999E-2</v>
      </c>
      <c r="AM11" s="14">
        <v>6.9999999999999999E-4</v>
      </c>
      <c r="AN11" s="14">
        <v>0.69510000000000005</v>
      </c>
      <c r="AO11" s="14">
        <v>1.9E-3</v>
      </c>
      <c r="AP11" s="14">
        <v>0.1651</v>
      </c>
      <c r="AQ11" s="14">
        <v>4.0000000000000002E-4</v>
      </c>
      <c r="AR11" s="14">
        <v>0.79149999999999998</v>
      </c>
      <c r="AS11" s="14">
        <v>1.2200000000000001E-2</v>
      </c>
      <c r="AT11" s="14">
        <v>3.44E-2</v>
      </c>
      <c r="AU11" s="14">
        <v>5.0000000000000001E-4</v>
      </c>
      <c r="AV11" s="14">
        <v>12.3531</v>
      </c>
      <c r="AW11" s="14">
        <v>0.61780000000000002</v>
      </c>
      <c r="AX11" s="14">
        <v>0.3891</v>
      </c>
      <c r="AY11" s="14">
        <v>1.95E-2</v>
      </c>
      <c r="AZ11" s="14">
        <v>0.4041862143630458</v>
      </c>
      <c r="BA11" s="14">
        <v>11.311046511627907</v>
      </c>
      <c r="BB11" s="14">
        <v>0.83754427390791031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3.7918749999999994E-2</v>
      </c>
      <c r="BH11" s="16">
        <f>DSTDEV(PlotSort,"PhxRed",$BG$31:$BG$32)/SQRT($BF11)</f>
        <v>2.4825762618363545E-3</v>
      </c>
      <c r="BI11" s="16">
        <f>DAVERAGE(PlotSort,"PhxRedEdge",$BG$31:$BG$32)</f>
        <v>0.20723124999999998</v>
      </c>
      <c r="BJ11" s="16">
        <f>DSTDEV(PlotSort,"PhxRedEdge",$BG$31:$BG$32)/SQRT($BF11)</f>
        <v>1.4459148542099572E-2</v>
      </c>
      <c r="BK11" s="16">
        <f>DAVERAGE(PlotSort,"TMRed",$BG$31:$BG$32)</f>
        <v>3.86875E-2</v>
      </c>
      <c r="BL11" s="16">
        <f>DSTDEV(PlotSort,"TMRed",$BG$31:$BG$32)/SQRT($BF11)</f>
        <v>2.4409846886041722E-3</v>
      </c>
      <c r="BM11" s="16">
        <f>DAVERAGE(PlotSort,"TMNIR",$BG$31:$BG$32)</f>
        <v>0.48140000000000005</v>
      </c>
      <c r="BN11" s="16">
        <f>DSTDEV(PlotSort,"TMNIR",$BG$31:$BG$32)/SQRT($BF11)</f>
        <v>3.2699128428751723E-2</v>
      </c>
      <c r="BO11" s="16">
        <f>DAVERAGE(PlotSort,"NRR",$BG$31:$BG$32)</f>
        <v>0.39873004672272799</v>
      </c>
      <c r="BP11" s="16">
        <f>DSTDEV(PlotSort,"NRR",$BG$31:$BG$32)/SQRT($BF11)</f>
        <v>5.1961199533396146E-3</v>
      </c>
      <c r="BQ11" s="16">
        <f>DAVERAGE(PlotSort,"rvi",$BG$31:$BG$32)</f>
        <v>12.529374320773504</v>
      </c>
      <c r="BR11" s="16">
        <f>DSTDEV(PlotSort,"rvi",$BG$31:$BG$32)/SQRT($BF11)</f>
        <v>0.46814732728145836</v>
      </c>
      <c r="BS11" s="17">
        <f>DAVERAGE(PlotSort,"ndvi",$BG$31:$BG$32)</f>
        <v>0.849287335686714</v>
      </c>
      <c r="BT11" s="16">
        <f>DSTDEV(PlotSort,"ndvi",$BG$31:$BG$32)/SQRT($BF11)</f>
        <v>5.6441150718703073E-3</v>
      </c>
    </row>
    <row r="12" spans="1:72" ht="13.5" customHeight="1" x14ac:dyDescent="0.2">
      <c r="B12" s="12">
        <v>193</v>
      </c>
      <c r="C12" s="12">
        <v>9.0690000000000008</v>
      </c>
      <c r="D12" s="12">
        <v>193.37788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30.5</v>
      </c>
      <c r="Q12" s="56">
        <v>2.2599999999999998</v>
      </c>
      <c r="R12" s="56">
        <v>2.1</v>
      </c>
      <c r="S12" s="56">
        <v>47.24</v>
      </c>
      <c r="T12" s="56">
        <v>89.69</v>
      </c>
      <c r="U12" s="12">
        <v>5</v>
      </c>
      <c r="V12" s="12">
        <v>3</v>
      </c>
      <c r="W12" s="12">
        <v>1</v>
      </c>
      <c r="X12" s="12">
        <v>4</v>
      </c>
      <c r="Y12" s="12">
        <v>8</v>
      </c>
      <c r="Z12" s="12">
        <v>2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0.33629999999999999</v>
      </c>
      <c r="AK12" s="12">
        <v>2.2000000000000001E-3</v>
      </c>
      <c r="AL12" s="14">
        <v>2.7799999999999998E-2</v>
      </c>
      <c r="AM12" s="14">
        <v>2.0000000000000001E-4</v>
      </c>
      <c r="AN12" s="14">
        <v>0.71330000000000005</v>
      </c>
      <c r="AO12" s="14">
        <v>2.1899999999999999E-2</v>
      </c>
      <c r="AP12" s="14">
        <v>0.1731</v>
      </c>
      <c r="AQ12" s="14">
        <v>5.3E-3</v>
      </c>
      <c r="AR12" s="14">
        <v>0.62519999999999998</v>
      </c>
      <c r="AS12" s="14">
        <v>1.6400000000000001E-2</v>
      </c>
      <c r="AT12" s="14">
        <v>2.7699999999999999E-2</v>
      </c>
      <c r="AU12" s="14">
        <v>6.9999999999999999E-4</v>
      </c>
      <c r="AV12" s="14">
        <v>13.503399999999999</v>
      </c>
      <c r="AW12" s="14">
        <v>0.50749999999999995</v>
      </c>
      <c r="AX12" s="14">
        <v>0.43359999999999999</v>
      </c>
      <c r="AY12" s="14">
        <v>1.6299999999999999E-2</v>
      </c>
      <c r="AZ12" s="14">
        <v>0.42937201252678414</v>
      </c>
      <c r="BA12" s="14">
        <v>15.653429602888087</v>
      </c>
      <c r="BB12" s="14">
        <v>0.87990461738564929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5.7837499999999993E-2</v>
      </c>
      <c r="BH12" s="16">
        <f>DSTDEV(PlotSort,"PhxRed",$BH$31:$BH$32)/SQRT($BF12)</f>
        <v>7.1866883599703531E-3</v>
      </c>
      <c r="BI12" s="16">
        <f>DAVERAGE(PlotSort,"PhxRedEdge",$BH$31:$BH$32)</f>
        <v>0.19872500000000001</v>
      </c>
      <c r="BJ12" s="16">
        <f>DSTDEV(PlotSort,"PhxRedEdge",$BH$31:$BH$32)/SQRT($BF12)</f>
        <v>1.4998918016532614E-2</v>
      </c>
      <c r="BK12" s="16">
        <f>DAVERAGE(PlotSort,"TMRed",$BH$31:$BH$32)</f>
        <v>5.7949999999999995E-2</v>
      </c>
      <c r="BL12" s="16">
        <f>DSTDEV(PlotSort,"TMRed",$BH$31:$BH$32)/SQRT($BF12)</f>
        <v>7.0871362340511005E-3</v>
      </c>
      <c r="BM12" s="16">
        <f>DAVERAGE(PlotSort,"TMNIR",$BH$31:$BH$32)</f>
        <v>0.44431874999999998</v>
      </c>
      <c r="BN12" s="16">
        <f>DSTDEV(PlotSort,"TMNIR",$BH$31:$BH$32)/SQRT($BF12)</f>
        <v>3.5217220241843372E-2</v>
      </c>
      <c r="BO12" s="16">
        <f>DAVERAGE(PlotSort,"NRR",$BH$31:$BH$32)</f>
        <v>0.37957404001090611</v>
      </c>
      <c r="BP12" s="16">
        <f>DSTDEV(PlotSort,"NRR",$BH$31:$BH$32)/SQRT($BF12)</f>
        <v>8.792408923859964E-3</v>
      </c>
      <c r="BQ12" s="16">
        <f>DAVERAGE(PlotSort,"rvi",$BH$31:$BH$32)</f>
        <v>9.2565358382118017</v>
      </c>
      <c r="BR12" s="16">
        <f>DSTDEV(PlotSort,"rvi",$BH$31:$BH$32)/SQRT($BF12)</f>
        <v>1.1933587966541275</v>
      </c>
      <c r="BS12" s="17">
        <f>DAVERAGE(PlotSort,"ndvi",$BH$31:$BH$32)</f>
        <v>0.76521614499024415</v>
      </c>
      <c r="BT12" s="16">
        <f>DSTDEV(PlotSort,"ndvi",$BH$31:$BH$32)/SQRT($BF12)</f>
        <v>2.4318204491401683E-2</v>
      </c>
    </row>
    <row r="13" spans="1:72" ht="13.5" customHeight="1" x14ac:dyDescent="0.2">
      <c r="B13" s="12">
        <v>193</v>
      </c>
      <c r="C13" s="12">
        <v>9.06</v>
      </c>
      <c r="D13" s="12">
        <v>193.3775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30.5</v>
      </c>
      <c r="Q13" s="56">
        <v>2.2599999999999998</v>
      </c>
      <c r="R13" s="56">
        <v>2.1</v>
      </c>
      <c r="S13" s="56">
        <v>47.36</v>
      </c>
      <c r="T13" s="56">
        <v>89.61</v>
      </c>
      <c r="U13" s="12">
        <v>5</v>
      </c>
      <c r="V13" s="12">
        <v>3</v>
      </c>
      <c r="W13" s="12">
        <v>1</v>
      </c>
      <c r="X13" s="12">
        <v>4</v>
      </c>
      <c r="Y13" s="12">
        <v>8</v>
      </c>
      <c r="Z13" s="12">
        <v>2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0.60629999999999995</v>
      </c>
      <c r="AK13" s="12">
        <v>3.7999999999999999E-2</v>
      </c>
      <c r="AL13" s="14">
        <v>5.1299999999999998E-2</v>
      </c>
      <c r="AM13" s="14">
        <v>3.2000000000000002E-3</v>
      </c>
      <c r="AN13" s="14">
        <v>0.5423</v>
      </c>
      <c r="AO13" s="14">
        <v>1.46E-2</v>
      </c>
      <c r="AP13" s="14">
        <v>0.1348</v>
      </c>
      <c r="AQ13" s="14">
        <v>3.5999999999999999E-3</v>
      </c>
      <c r="AR13" s="14">
        <v>1.1238999999999999</v>
      </c>
      <c r="AS13" s="14">
        <v>8.1799999999999998E-2</v>
      </c>
      <c r="AT13" s="14">
        <v>5.0999999999999997E-2</v>
      </c>
      <c r="AU13" s="14">
        <v>3.7000000000000002E-3</v>
      </c>
      <c r="AV13" s="14">
        <v>8.8066999999999993</v>
      </c>
      <c r="AW13" s="14">
        <v>2.5000000000000001E-2</v>
      </c>
      <c r="AX13" s="14">
        <v>0.28910000000000002</v>
      </c>
      <c r="AY13" s="14">
        <v>8.0000000000000004E-4</v>
      </c>
      <c r="AZ13" s="14">
        <v>0.36400094361877799</v>
      </c>
      <c r="BA13" s="14">
        <v>5.6686274509803933</v>
      </c>
      <c r="BB13" s="14">
        <v>0.70008820935019123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5.28E-2</v>
      </c>
      <c r="BH13" s="16">
        <f>DSTDEV(PlotSort,"PhxRed",$BJ$35:$BJ$36)/SQRT($BF13)</f>
        <v>1.0534857107987478E-2</v>
      </c>
      <c r="BI13" s="16">
        <f>DAVERAGE(PlotSort,"PhxRedEdge",$BJ$35:$BJ$36)</f>
        <v>0.18646249999999998</v>
      </c>
      <c r="BJ13" s="16">
        <f>DSTDEV(PlotSort,"PhxRedEdge",$BJ$35:$BJ$36)/SQRT($BF13)</f>
        <v>1.1076792623382887E-2</v>
      </c>
      <c r="BK13" s="16">
        <f>DAVERAGE(PlotSort,"TMRed",$BJ$35:$BJ$36)</f>
        <v>5.34875E-2</v>
      </c>
      <c r="BL13" s="16">
        <f>DSTDEV(PlotSort,"TMRed",$BJ$35:$BJ$36)/SQRT($BF13)</f>
        <v>1.071904908995463E-2</v>
      </c>
      <c r="BM13" s="16">
        <f>DAVERAGE(PlotSort,"TMNIR",$BJ$35:$BJ$36)</f>
        <v>0.41010000000000002</v>
      </c>
      <c r="BN13" s="16">
        <f>DSTDEV(PlotSort,"TMNIR",$BJ$35:$BJ$36)/SQRT($BF13)</f>
        <v>1.9176231567825126E-2</v>
      </c>
      <c r="BO13" s="16">
        <f>DAVERAGE(PlotSort,"NRR",$BJ$35:$BJ$36)</f>
        <v>0.37586888591019602</v>
      </c>
      <c r="BP13" s="16">
        <f>DSTDEV(PlotSort,"NRR",$BJ$35:$BJ$36)/SQRT($BF13)</f>
        <v>1.3800079796406029E-2</v>
      </c>
      <c r="BQ13" s="16">
        <f>DAVERAGE(PlotSort,"rvi",$BJ$35:$BJ$36)</f>
        <v>9.2325388098590171</v>
      </c>
      <c r="BR13" s="16">
        <f>DSTDEV(PlotSort,"rvi",$BJ$35:$BJ$36)/SQRT($BF13)</f>
        <v>1.2415103439736861</v>
      </c>
      <c r="BS13" s="17">
        <f>DAVERAGE(PlotSort,"ndvi",$BJ$35:$BJ$36)</f>
        <v>0.77544982424633824</v>
      </c>
      <c r="BT13" s="16">
        <f>DSTDEV(PlotSort,"ndvi",$BJ$35:$BJ$36)/SQRT($BF13)</f>
        <v>3.554672135591877E-2</v>
      </c>
    </row>
    <row r="14" spans="1:72" ht="13.5" customHeight="1" x14ac:dyDescent="0.2">
      <c r="B14" s="12">
        <v>193</v>
      </c>
      <c r="C14" s="12">
        <v>9.0519999999999996</v>
      </c>
      <c r="D14" s="12">
        <v>193.37717000000001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30.5</v>
      </c>
      <c r="Q14" s="56">
        <v>2.2599999999999998</v>
      </c>
      <c r="R14" s="56">
        <v>2.1</v>
      </c>
      <c r="S14" s="56">
        <v>47.46</v>
      </c>
      <c r="T14" s="56">
        <v>89.55</v>
      </c>
      <c r="U14" s="12">
        <v>5</v>
      </c>
      <c r="V14" s="12">
        <v>3</v>
      </c>
      <c r="W14" s="12">
        <v>1</v>
      </c>
      <c r="X14" s="12">
        <v>4</v>
      </c>
      <c r="Y14" s="12">
        <v>8</v>
      </c>
      <c r="Z14" s="12">
        <v>2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0.32400000000000001</v>
      </c>
      <c r="AK14" s="12">
        <v>8.3999999999999995E-3</v>
      </c>
      <c r="AL14" s="14">
        <v>2.8000000000000001E-2</v>
      </c>
      <c r="AM14" s="14">
        <v>6.9999999999999999E-4</v>
      </c>
      <c r="AN14" s="14">
        <v>0.74160000000000004</v>
      </c>
      <c r="AO14" s="14">
        <v>1.4500000000000001E-2</v>
      </c>
      <c r="AP14" s="14">
        <v>0.1885</v>
      </c>
      <c r="AQ14" s="14">
        <v>3.7000000000000002E-3</v>
      </c>
      <c r="AR14" s="14">
        <v>0.59689999999999999</v>
      </c>
      <c r="AS14" s="14">
        <v>2.93E-2</v>
      </c>
      <c r="AT14" s="14">
        <v>2.7699999999999999E-2</v>
      </c>
      <c r="AU14" s="14">
        <v>1.4E-3</v>
      </c>
      <c r="AV14" s="14">
        <v>13.1851</v>
      </c>
      <c r="AW14" s="14">
        <v>0.47220000000000001</v>
      </c>
      <c r="AX14" s="14">
        <v>0.44169999999999998</v>
      </c>
      <c r="AY14" s="14">
        <v>1.5800000000000002E-2</v>
      </c>
      <c r="AZ14" s="14">
        <v>0.40177721358298951</v>
      </c>
      <c r="BA14" s="14">
        <v>15.945848375451263</v>
      </c>
      <c r="BB14" s="14">
        <v>0.88197699190455903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5.0799999999999998E-2</v>
      </c>
      <c r="BH14" s="16">
        <f>DSTDEV(PlotSort,"PhxRed",$BK$35:$BK$36)/SQRT($BF14)</f>
        <v>5.8116191088772038E-3</v>
      </c>
      <c r="BI14" s="16">
        <f>DAVERAGE(PlotSort,"PhxRedEdge",$BK$35:$BK$36)</f>
        <v>0.19950000000000004</v>
      </c>
      <c r="BJ14" s="16">
        <f>DSTDEV(PlotSort,"PhxRedEdge",$BK$35:$BK$36)/SQRT($BF14)</f>
        <v>1.618136016120604E-2</v>
      </c>
      <c r="BK14" s="16">
        <f>DAVERAGE(PlotSort,"TMRed",$BK$35:$BK$36)</f>
        <v>5.1137499999999995E-2</v>
      </c>
      <c r="BL14" s="16">
        <f>DSTDEV(PlotSort,"TMRed",$BK$35:$BK$36)/SQRT($BF14)</f>
        <v>5.5107914963884027E-3</v>
      </c>
      <c r="BM14" s="16">
        <f>DAVERAGE(PlotSort,"TMNIR",$BK$35:$BK$36)</f>
        <v>0.45541875000000004</v>
      </c>
      <c r="BN14" s="16">
        <f>DSTDEV(PlotSort,"TMNIR",$BK$35:$BK$36)/SQRT($BF14)</f>
        <v>3.8382750269218148E-2</v>
      </c>
      <c r="BO14" s="16">
        <f>DAVERAGE(PlotSort,"NRR",$BK$35:$BK$36)</f>
        <v>0.38841331750312935</v>
      </c>
      <c r="BP14" s="16">
        <f>DSTDEV(PlotSort,"NRR",$BK$35:$BK$36)/SQRT($BF14)</f>
        <v>5.9236124039422503E-3</v>
      </c>
      <c r="BQ14" s="16">
        <f>DAVERAGE(PlotSort,"rvi",$BK$35:$BK$36)</f>
        <v>9.7572583323818325</v>
      </c>
      <c r="BR14" s="16">
        <f>DSTDEV(PlotSort,"rvi",$BK$35:$BK$36)/SQRT($BF14)</f>
        <v>0.8604357988861252</v>
      </c>
      <c r="BS14" s="17">
        <f>DAVERAGE(PlotSort,"ndvi",$BK$35:$BK$36)</f>
        <v>0.79190374993486401</v>
      </c>
      <c r="BT14" s="16">
        <f>DSTDEV(PlotSort,"ndvi",$BK$35:$BK$36)/SQRT($BF14)</f>
        <v>1.9072410091578017E-2</v>
      </c>
    </row>
    <row r="15" spans="1:72" ht="13.5" customHeight="1" x14ac:dyDescent="0.2">
      <c r="B15" s="12">
        <v>193</v>
      </c>
      <c r="C15" s="12">
        <v>9.0440000000000005</v>
      </c>
      <c r="D15" s="12">
        <v>193.37683000000001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30.5</v>
      </c>
      <c r="Q15" s="56">
        <v>2.2599999999999998</v>
      </c>
      <c r="R15" s="56">
        <v>2.1</v>
      </c>
      <c r="S15" s="56">
        <v>47.56</v>
      </c>
      <c r="T15" s="56">
        <v>89.48</v>
      </c>
      <c r="U15" s="12">
        <v>5</v>
      </c>
      <c r="V15" s="12">
        <v>3</v>
      </c>
      <c r="W15" s="12">
        <v>1</v>
      </c>
      <c r="X15" s="12">
        <v>4</v>
      </c>
      <c r="Y15" s="12">
        <v>8</v>
      </c>
      <c r="Z15" s="12">
        <v>2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0.49049999999999999</v>
      </c>
      <c r="AK15" s="12">
        <v>2.46E-2</v>
      </c>
      <c r="AL15" s="14">
        <v>4.3200000000000002E-2</v>
      </c>
      <c r="AM15" s="14">
        <v>2.2000000000000001E-3</v>
      </c>
      <c r="AN15" s="14">
        <v>0.57940000000000003</v>
      </c>
      <c r="AO15" s="14">
        <v>1.7299999999999999E-2</v>
      </c>
      <c r="AP15" s="14">
        <v>0.1507</v>
      </c>
      <c r="AQ15" s="14">
        <v>4.4999999999999997E-3</v>
      </c>
      <c r="AR15" s="14">
        <v>0.91120000000000001</v>
      </c>
      <c r="AS15" s="14">
        <v>6.5500000000000003E-2</v>
      </c>
      <c r="AT15" s="14">
        <v>4.3099999999999999E-2</v>
      </c>
      <c r="AU15" s="14">
        <v>3.0999999999999999E-3</v>
      </c>
      <c r="AV15" s="14">
        <v>10.1816</v>
      </c>
      <c r="AW15" s="14">
        <v>0.23089999999999999</v>
      </c>
      <c r="AX15" s="14">
        <v>0.34820000000000001</v>
      </c>
      <c r="AY15" s="14">
        <v>7.9000000000000008E-3</v>
      </c>
      <c r="AZ15" s="14">
        <v>0.3958709160152335</v>
      </c>
      <c r="BA15" s="14">
        <v>8.0788863109048723</v>
      </c>
      <c r="BB15" s="14">
        <v>0.77970866342959377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3.71125E-2</v>
      </c>
      <c r="BH15" s="16">
        <f>DSTDEV(PlotSort,"PhxRed",$BL$35:$BL$36)/SQRT($BF15)</f>
        <v>5.123874005225789E-3</v>
      </c>
      <c r="BI15" s="16">
        <f>DAVERAGE(PlotSort,"PhxRedEdge",$BL$35:$BL$36)</f>
        <v>0.22644999999999998</v>
      </c>
      <c r="BJ15" s="16">
        <f>DSTDEV(PlotSort,"PhxRedEdge",$BL$35:$BL$36)/SQRT($BF15)</f>
        <v>2.246121259924698E-2</v>
      </c>
      <c r="BK15" s="16">
        <f>DAVERAGE(PlotSort,"TMRed",$BL$35:$BL$36)</f>
        <v>3.7512499999999997E-2</v>
      </c>
      <c r="BL15" s="16">
        <f>DSTDEV(PlotSort,"TMRed",$BL$35:$BL$36)/SQRT($BF15)</f>
        <v>5.0974586630426529E-3</v>
      </c>
      <c r="BM15" s="16">
        <f>DAVERAGE(PlotSort,"TMNIR",$BL$35:$BL$36)</f>
        <v>0.53050000000000008</v>
      </c>
      <c r="BN15" s="16">
        <f>DSTDEV(PlotSort,"TMNIR",$BL$35:$BL$36)/SQRT($BF15)</f>
        <v>4.8430944948156966E-2</v>
      </c>
      <c r="BO15" s="16">
        <f>DAVERAGE(PlotSort,"NRR",$BL$35:$BL$36)</f>
        <v>0.4039126525508136</v>
      </c>
      <c r="BP15" s="16">
        <f>DSTDEV(PlotSort,"NRR",$BL$35:$BL$36)/SQRT($BF15)</f>
        <v>1.0106263188040192E-2</v>
      </c>
      <c r="BQ15" s="16">
        <f>DAVERAGE(PlotSort,"rvi",$BL$35:$BL$36)</f>
        <v>14.824764843347927</v>
      </c>
      <c r="BR15" s="16">
        <f>DSTDEV(PlotSort,"rvi",$BL$35:$BL$36)/SQRT($BF15)</f>
        <v>0.9421732469445393</v>
      </c>
      <c r="BS15" s="17">
        <f>DAVERAGE(PlotSort,"ndvi",$BL$35:$BL$36)</f>
        <v>0.8697496372378497</v>
      </c>
      <c r="BT15" s="16">
        <f>DSTDEV(PlotSort,"ndvi",$BL$35:$BL$36)/SQRT($BF15)</f>
        <v>9.4016491415436221E-3</v>
      </c>
    </row>
    <row r="16" spans="1:72" ht="13.5" customHeight="1" x14ac:dyDescent="0.2">
      <c r="B16" s="12">
        <v>193</v>
      </c>
      <c r="C16" s="12">
        <v>9.0329999999999995</v>
      </c>
      <c r="D16" s="12">
        <v>193.37637000000001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30.5</v>
      </c>
      <c r="Q16" s="56">
        <v>2.2599999999999998</v>
      </c>
      <c r="R16" s="56">
        <v>2.1</v>
      </c>
      <c r="S16" s="56">
        <v>47.7</v>
      </c>
      <c r="T16" s="56">
        <v>89.39</v>
      </c>
      <c r="U16" s="12">
        <v>5</v>
      </c>
      <c r="V16" s="12">
        <v>3</v>
      </c>
      <c r="W16" s="12">
        <v>1</v>
      </c>
      <c r="X16" s="12">
        <v>4</v>
      </c>
      <c r="Y16" s="12">
        <v>8</v>
      </c>
      <c r="Z16" s="12">
        <v>2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0.44650000000000001</v>
      </c>
      <c r="AK16" s="12">
        <v>4.19E-2</v>
      </c>
      <c r="AL16" s="14">
        <v>4.0599999999999997E-2</v>
      </c>
      <c r="AM16" s="14">
        <v>3.8E-3</v>
      </c>
      <c r="AN16" s="14">
        <v>0.61060000000000003</v>
      </c>
      <c r="AO16" s="14">
        <v>1.72E-2</v>
      </c>
      <c r="AP16" s="14">
        <v>0.16400000000000001</v>
      </c>
      <c r="AQ16" s="14">
        <v>4.5999999999999999E-3</v>
      </c>
      <c r="AR16" s="14">
        <v>0.84330000000000005</v>
      </c>
      <c r="AS16" s="14">
        <v>5.3499999999999999E-2</v>
      </c>
      <c r="AT16" s="14">
        <v>4.1200000000000001E-2</v>
      </c>
      <c r="AU16" s="14">
        <v>2.5999999999999999E-3</v>
      </c>
      <c r="AV16" s="14">
        <v>10.818099999999999</v>
      </c>
      <c r="AW16" s="14">
        <v>0.26</v>
      </c>
      <c r="AX16" s="14">
        <v>0.38080000000000003</v>
      </c>
      <c r="AY16" s="14">
        <v>9.1999999999999998E-3</v>
      </c>
      <c r="AZ16" s="14">
        <v>0.39794419970631423</v>
      </c>
      <c r="BA16" s="14">
        <v>9.242718446601943</v>
      </c>
      <c r="BB16" s="14">
        <v>0.80473933649289098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4.5224999999999994E-2</v>
      </c>
      <c r="BH16" s="16">
        <f>DSTDEV(PlotSort,"PhxRed",$BI$31:$BI$32)/SQRT($BF16)</f>
        <v>4.3487402390424189E-3</v>
      </c>
      <c r="BI16" s="16">
        <f>DAVERAGE(PlotSort,"PhxRedEdge",$BI$31:$BI$32)</f>
        <v>0.19108125000000001</v>
      </c>
      <c r="BJ16" s="16">
        <f>DSTDEV(PlotSort,"PhxRedEdge",$BI$31:$BI$32)/SQRT($BF16)</f>
        <v>1.1792296986981242E-2</v>
      </c>
      <c r="BK16" s="16">
        <f>DAVERAGE(PlotSort,"TMRed",$BI$31:$BI$32)</f>
        <v>4.5918749999999994E-2</v>
      </c>
      <c r="BL16" s="16">
        <f>DSTDEV(PlotSort,"TMRed",$BI$31:$BI$32)/SQRT($BF16)</f>
        <v>4.3300617658219845E-3</v>
      </c>
      <c r="BM16" s="16">
        <f>DAVERAGE(PlotSort,"TMNIR",$BI$31:$BI$32)</f>
        <v>0.4331000000000001</v>
      </c>
      <c r="BN16" s="16">
        <f>DSTDEV(PlotSort,"TMNIR",$BI$31:$BI$32)/SQRT($BF16)</f>
        <v>3.0469722676781875E-2</v>
      </c>
      <c r="BO16" s="16">
        <f>DAVERAGE(PlotSort,"NRR",$BI$31:$BI$32)</f>
        <v>0.38447948932636961</v>
      </c>
      <c r="BP16" s="16">
        <f>DSTDEV(PlotSort,"NRR",$BI$31:$BI$32)/SQRT($BF16)</f>
        <v>7.5256560474471282E-3</v>
      </c>
      <c r="BQ16" s="16">
        <f>DAVERAGE(PlotSort,"rvi",$BI$31:$BI$32)</f>
        <v>10.52979986091797</v>
      </c>
      <c r="BR16" s="16">
        <f>DSTDEV(PlotSort,"rvi",$BI$31:$BI$32)/SQRT($BF16)</f>
        <v>0.97414782009657752</v>
      </c>
      <c r="BS16" s="17">
        <f>DAVERAGE(PlotSort,"ndvi",$BI$31:$BI$32)</f>
        <v>0.79958011812827257</v>
      </c>
      <c r="BT16" s="16">
        <f>DSTDEV(PlotSort,"ndvi",$BI$31:$BI$32)/SQRT($BF16)</f>
        <v>2.2260403514277622E-2</v>
      </c>
    </row>
    <row r="17" spans="2:72" ht="13.5" customHeight="1" x14ac:dyDescent="0.2">
      <c r="B17" s="12">
        <v>193</v>
      </c>
      <c r="C17" s="12">
        <v>9.0239999999999991</v>
      </c>
      <c r="D17" s="12">
        <v>193.376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30.5</v>
      </c>
      <c r="Q17" s="56">
        <v>2.2599999999999998</v>
      </c>
      <c r="R17" s="56">
        <v>2.1</v>
      </c>
      <c r="S17" s="56">
        <v>47.81</v>
      </c>
      <c r="T17" s="56">
        <v>89.32</v>
      </c>
      <c r="U17" s="12">
        <v>5</v>
      </c>
      <c r="V17" s="12">
        <v>3</v>
      </c>
      <c r="W17" s="12">
        <v>1</v>
      </c>
      <c r="X17" s="12">
        <v>4</v>
      </c>
      <c r="Y17" s="12">
        <v>8</v>
      </c>
      <c r="Z17" s="12">
        <v>2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0.36459999999999998</v>
      </c>
      <c r="AK17" s="12">
        <v>5.9999999999999995E-4</v>
      </c>
      <c r="AL17" s="14">
        <v>3.4000000000000002E-2</v>
      </c>
      <c r="AM17" s="14">
        <v>1E-4</v>
      </c>
      <c r="AN17" s="14">
        <v>0.64610000000000001</v>
      </c>
      <c r="AO17" s="14">
        <v>3.4000000000000002E-2</v>
      </c>
      <c r="AP17" s="14">
        <v>0.17829999999999999</v>
      </c>
      <c r="AQ17" s="14">
        <v>9.4000000000000004E-3</v>
      </c>
      <c r="AR17" s="14">
        <v>0.6976</v>
      </c>
      <c r="AS17" s="14">
        <v>1.18E-2</v>
      </c>
      <c r="AT17" s="14">
        <v>3.49E-2</v>
      </c>
      <c r="AU17" s="14">
        <v>5.9999999999999995E-4</v>
      </c>
      <c r="AV17" s="14">
        <v>11.7624</v>
      </c>
      <c r="AW17" s="14">
        <v>0.62190000000000001</v>
      </c>
      <c r="AX17" s="14">
        <v>0.42430000000000001</v>
      </c>
      <c r="AY17" s="14">
        <v>2.24E-2</v>
      </c>
      <c r="AZ17" s="14">
        <v>0.40823099900431464</v>
      </c>
      <c r="BA17" s="14">
        <v>12.157593123209169</v>
      </c>
      <c r="BB17" s="14">
        <v>0.84799651567944256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5.0531249999999993E-2</v>
      </c>
      <c r="BH17" s="16">
        <f>DSTDEV(PlotSort,"PhxRed",$BJ$31:$BJ$32)/SQRT($BF17)</f>
        <v>7.1544957820822951E-3</v>
      </c>
      <c r="BI17" s="16">
        <f>DAVERAGE(PlotSort,"PhxRedEdge",$BJ$31:$BJ$32)</f>
        <v>0.21487500000000001</v>
      </c>
      <c r="BJ17" s="16">
        <f>DSTDEV(PlotSort,"PhxRedEdge",$BJ$31:$BJ$32)/SQRT($BF17)</f>
        <v>1.6688819860413533E-2</v>
      </c>
      <c r="BK17" s="16">
        <f>DAVERAGE(PlotSort,"TMRed",$BJ$31:$BJ$32)</f>
        <v>5.0718749999999993E-2</v>
      </c>
      <c r="BL17" s="16">
        <f>DSTDEV(PlotSort,"TMRed",$BJ$31:$BJ$32)/SQRT($BF17)</f>
        <v>7.0026139092841675E-3</v>
      </c>
      <c r="BM17" s="16">
        <f>DAVERAGE(PlotSort,"TMNIR",$BJ$31:$BJ$32)</f>
        <v>0.49261874999999999</v>
      </c>
      <c r="BN17" s="16">
        <f>DSTDEV(PlotSort,"TMNIR",$BJ$31:$BJ$32)/SQRT($BF17)</f>
        <v>3.6177795006916917E-2</v>
      </c>
      <c r="BO17" s="16">
        <f>DAVERAGE(PlotSort,"NRR",$BJ$31:$BJ$32)</f>
        <v>0.39382459740726455</v>
      </c>
      <c r="BP17" s="16">
        <f>DSTDEV(PlotSort,"NRR",$BJ$31:$BJ$32)/SQRT($BF17)</f>
        <v>7.549260664421434E-3</v>
      </c>
      <c r="BQ17" s="16">
        <f>DAVERAGE(PlotSort,"rvi",$BJ$31:$BJ$32)</f>
        <v>11.256110298067336</v>
      </c>
      <c r="BR17" s="16">
        <f>DSTDEV(PlotSort,"rvi",$BJ$31:$BJ$32)/SQRT($BF17)</f>
        <v>1.0167438180720871</v>
      </c>
      <c r="BS17" s="17">
        <f>DAVERAGE(PlotSort,"ndvi",$BJ$31:$BJ$32)</f>
        <v>0.81492336254868536</v>
      </c>
      <c r="BT17" s="16">
        <f>DSTDEV(PlotSort,"ndvi",$BJ$31:$BJ$32)/SQRT($BF17)</f>
        <v>1.8853572743761097E-2</v>
      </c>
    </row>
    <row r="18" spans="2:72" ht="13.5" customHeight="1" x14ac:dyDescent="0.2">
      <c r="B18" s="12">
        <v>193</v>
      </c>
      <c r="C18" s="12">
        <v>9.1059999999999999</v>
      </c>
      <c r="D18" s="12">
        <v>193.37942000000001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30.5</v>
      </c>
      <c r="Q18" s="56">
        <v>2.2599999999999998</v>
      </c>
      <c r="R18" s="56">
        <v>2.1</v>
      </c>
      <c r="S18" s="56">
        <v>46.78</v>
      </c>
      <c r="T18" s="56">
        <v>89.99</v>
      </c>
      <c r="U18" s="12">
        <v>5</v>
      </c>
      <c r="V18" s="12">
        <v>3</v>
      </c>
      <c r="W18" s="12">
        <v>1</v>
      </c>
      <c r="X18" s="12">
        <v>4</v>
      </c>
      <c r="Y18" s="12">
        <v>8</v>
      </c>
      <c r="Z18" s="12">
        <v>2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0.37069999999999997</v>
      </c>
      <c r="AK18" s="12">
        <v>5.9999999999999995E-4</v>
      </c>
      <c r="AL18" s="14">
        <v>2.8000000000000001E-2</v>
      </c>
      <c r="AM18" s="14">
        <v>0</v>
      </c>
      <c r="AN18" s="14">
        <v>0.80679999999999996</v>
      </c>
      <c r="AO18" s="14">
        <v>1.4500000000000001E-2</v>
      </c>
      <c r="AP18" s="14">
        <v>0.1782</v>
      </c>
      <c r="AQ18" s="14">
        <v>3.2000000000000002E-3</v>
      </c>
      <c r="AR18" s="14">
        <v>0.70020000000000004</v>
      </c>
      <c r="AS18" s="14">
        <v>6.4999999999999997E-3</v>
      </c>
      <c r="AT18" s="14">
        <v>2.8400000000000002E-2</v>
      </c>
      <c r="AU18" s="14">
        <v>2.9999999999999997E-4</v>
      </c>
      <c r="AV18" s="14">
        <v>14.8658</v>
      </c>
      <c r="AW18" s="14">
        <v>3.1199999999999999E-2</v>
      </c>
      <c r="AX18" s="14">
        <v>0.43790000000000001</v>
      </c>
      <c r="AY18" s="14">
        <v>8.9999999999999998E-4</v>
      </c>
      <c r="AZ18" s="14">
        <v>0.42152248011686422</v>
      </c>
      <c r="BA18" s="14">
        <v>15.419014084507042</v>
      </c>
      <c r="BB18" s="14">
        <v>0.87819000643362655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3.8774999999999997E-2</v>
      </c>
      <c r="BH18" s="16">
        <f>DSTDEV(PlotSort,"PhxRed",$BH$35:$BH$36)/SQRT($BF18)</f>
        <v>3.8639088584834264E-3</v>
      </c>
      <c r="BI18" s="16">
        <f>DAVERAGE(PlotSort,"PhxRedEdge",$BH$35:$BH$36)</f>
        <v>0.16533124999999996</v>
      </c>
      <c r="BJ18" s="16">
        <f>DSTDEV(PlotSort,"PhxRedEdge",$BH$35:$BH$36)/SQRT($BF18)</f>
        <v>3.8914298866226538E-3</v>
      </c>
      <c r="BK18" s="16">
        <f>DAVERAGE(PlotSort,"TMRed",$BH$35:$BH$36)</f>
        <v>3.8993749999999994E-2</v>
      </c>
      <c r="BL18" s="16">
        <f>DSTDEV(PlotSort,"TMRed",$BH$35:$BH$36)/SQRT($BF18)</f>
        <v>3.8492690729323366E-3</v>
      </c>
      <c r="BM18" s="16">
        <f>DAVERAGE(PlotSort,"TMNIR",$BH$35:$BH$36)</f>
        <v>0.38105624999999993</v>
      </c>
      <c r="BN18" s="16">
        <f>DSTDEV(PlotSort,"TMNIR",$BH$35:$BH$36)/SQRT($BF18)</f>
        <v>1.2055413613635832E-2</v>
      </c>
      <c r="BO18" s="16">
        <f>DAVERAGE(PlotSort,"NRR",$BH$35:$BH$36)</f>
        <v>0.39285011810961507</v>
      </c>
      <c r="BP18" s="16">
        <f>DSTDEV(PlotSort,"NRR",$BH$35:$BH$36)/SQRT($BF18)</f>
        <v>7.6593796870007645E-3</v>
      </c>
      <c r="BQ18" s="16">
        <f>DAVERAGE(PlotSort,"rvi",$BH$35:$BH$36)</f>
        <v>11.01431747423784</v>
      </c>
      <c r="BR18" s="16">
        <f>DSTDEV(PlotSort,"rvi",$BH$35:$BH$36)/SQRT($BF18)</f>
        <v>0.98889799107528875</v>
      </c>
      <c r="BS18" s="17">
        <f>DAVERAGE(PlotSort,"ndvi",$BH$35:$BH$36)</f>
        <v>0.81007740532689232</v>
      </c>
      <c r="BT18" s="16">
        <f>DSTDEV(PlotSort,"ndvi",$BH$35:$BH$36)/SQRT($BF18)</f>
        <v>2.030317696127518E-2</v>
      </c>
    </row>
    <row r="19" spans="2:72" ht="13.5" customHeight="1" x14ac:dyDescent="0.2">
      <c r="B19" s="12">
        <v>193</v>
      </c>
      <c r="C19" s="12">
        <v>9.1129999999999995</v>
      </c>
      <c r="D19" s="12">
        <v>193.37970999999999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30.5</v>
      </c>
      <c r="Q19" s="56">
        <v>2.2599999999999998</v>
      </c>
      <c r="R19" s="56">
        <v>2.1</v>
      </c>
      <c r="S19" s="56">
        <v>46.69</v>
      </c>
      <c r="T19" s="56">
        <v>90.04</v>
      </c>
      <c r="U19" s="12">
        <v>5</v>
      </c>
      <c r="V19" s="12">
        <v>3</v>
      </c>
      <c r="W19" s="12">
        <v>1</v>
      </c>
      <c r="X19" s="12">
        <v>4</v>
      </c>
      <c r="Y19" s="12">
        <v>8</v>
      </c>
      <c r="Z19" s="12">
        <v>2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0.7137</v>
      </c>
      <c r="AK19" s="12">
        <v>2.1399999999999999E-2</v>
      </c>
      <c r="AL19" s="14">
        <v>5.3100000000000001E-2</v>
      </c>
      <c r="AM19" s="14">
        <v>1.6000000000000001E-3</v>
      </c>
      <c r="AN19" s="14">
        <v>0.62319999999999998</v>
      </c>
      <c r="AO19" s="14">
        <v>2.7E-2</v>
      </c>
      <c r="AP19" s="14">
        <v>0.1353</v>
      </c>
      <c r="AQ19" s="14">
        <v>5.8999999999999999E-3</v>
      </c>
      <c r="AR19" s="14">
        <v>1.3270999999999999</v>
      </c>
      <c r="AS19" s="14">
        <v>5.7799999999999997E-2</v>
      </c>
      <c r="AT19" s="14">
        <v>5.2900000000000003E-2</v>
      </c>
      <c r="AU19" s="14">
        <v>2.3E-3</v>
      </c>
      <c r="AV19" s="14">
        <v>9.7469000000000001</v>
      </c>
      <c r="AW19" s="14">
        <v>0.9526</v>
      </c>
      <c r="AX19" s="14">
        <v>0.28270000000000001</v>
      </c>
      <c r="AY19" s="14">
        <v>2.76E-2</v>
      </c>
      <c r="AZ19" s="14">
        <v>0.35263157894736841</v>
      </c>
      <c r="BA19" s="14">
        <v>5.344045368620038</v>
      </c>
      <c r="BB19" s="14">
        <v>0.68474374255065551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5.698124999999999E-2</v>
      </c>
      <c r="BH19" s="16">
        <f>DSTDEV(PlotSort,"PhxRed",$BI$35:$BI$36)/SQRT($BF19)</f>
        <v>6.7125393776002081E-3</v>
      </c>
      <c r="BI19" s="16">
        <f>DAVERAGE(PlotSort,"PhxRedEdge",$BI$35:$BI$36)</f>
        <v>0.24062499999999998</v>
      </c>
      <c r="BJ19" s="16">
        <f>DSTDEV(PlotSort,"PhxRedEdge",$BI$35:$BI$36)/SQRT($BF19)</f>
        <v>1.5242425714651441E-2</v>
      </c>
      <c r="BK19" s="16">
        <f>DAVERAGE(PlotSort,"TMRed",$BI$35:$BI$36)</f>
        <v>5.7643749999999987E-2</v>
      </c>
      <c r="BL19" s="16">
        <f>DSTDEV(PlotSort,"TMRed",$BI$35:$BI$36)/SQRT($BF19)</f>
        <v>6.491770230774253E-3</v>
      </c>
      <c r="BM19" s="16">
        <f>DAVERAGE(PlotSort,"TMNIR",$BI$35:$BI$36)</f>
        <v>0.54466250000000005</v>
      </c>
      <c r="BN19" s="16">
        <f>DSTDEV(PlotSort,"TMNIR",$BI$35:$BI$36)/SQRT($BF19)</f>
        <v>3.6300868762560827E-2</v>
      </c>
      <c r="BO19" s="16">
        <f>DAVERAGE(PlotSort,"NRR",$BI$35:$BI$36)</f>
        <v>0.38545396862401915</v>
      </c>
      <c r="BP19" s="16">
        <f>DSTDEV(PlotSort,"NRR",$BI$35:$BI$36)/SQRT($BF19)</f>
        <v>7.4865438573859071E-3</v>
      </c>
      <c r="BQ19" s="16">
        <f>DAVERAGE(PlotSort,"rvi",$BI$35:$BI$36)</f>
        <v>10.771592684747466</v>
      </c>
      <c r="BR19" s="16">
        <f>DSTDEV(PlotSort,"rvi",$BI$35:$BI$36)/SQRT($BF19)</f>
        <v>1.0101648947028119</v>
      </c>
      <c r="BS19" s="17">
        <f>DAVERAGE(PlotSort,"ndvi",$BI$35:$BI$36)</f>
        <v>0.80442607535006605</v>
      </c>
      <c r="BT19" s="16">
        <f>DSTDEV(PlotSort,"ndvi",$BI$35:$BI$36)/SQRT($BF19)</f>
        <v>2.1107969167981324E-2</v>
      </c>
    </row>
    <row r="20" spans="2:72" ht="13.5" customHeight="1" x14ac:dyDescent="0.2">
      <c r="B20" s="12">
        <v>193</v>
      </c>
      <c r="C20" s="12">
        <v>9.1219999999999999</v>
      </c>
      <c r="D20" s="12">
        <v>193.38007999999999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30.5</v>
      </c>
      <c r="Q20" s="56">
        <v>2.2599999999999998</v>
      </c>
      <c r="R20" s="56">
        <v>2.1</v>
      </c>
      <c r="S20" s="56">
        <v>46.58</v>
      </c>
      <c r="T20" s="56">
        <v>90.12</v>
      </c>
      <c r="U20" s="12">
        <v>5</v>
      </c>
      <c r="V20" s="12">
        <v>3</v>
      </c>
      <c r="W20" s="12">
        <v>1</v>
      </c>
      <c r="X20" s="12">
        <v>4</v>
      </c>
      <c r="Y20" s="12">
        <v>8</v>
      </c>
      <c r="Z20" s="12">
        <v>2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0.44469999999999998</v>
      </c>
      <c r="AK20" s="12">
        <v>2.64E-2</v>
      </c>
      <c r="AL20" s="14">
        <v>3.2399999999999998E-2</v>
      </c>
      <c r="AM20" s="14">
        <v>1.9E-3</v>
      </c>
      <c r="AN20" s="14">
        <v>0.77610000000000001</v>
      </c>
      <c r="AO20" s="14">
        <v>1.66E-2</v>
      </c>
      <c r="AP20" s="14">
        <v>0.16500000000000001</v>
      </c>
      <c r="AQ20" s="14">
        <v>3.5000000000000001E-3</v>
      </c>
      <c r="AR20" s="14">
        <v>0.83450000000000002</v>
      </c>
      <c r="AS20" s="14">
        <v>4.1099999999999998E-2</v>
      </c>
      <c r="AT20" s="14">
        <v>3.2599999999999997E-2</v>
      </c>
      <c r="AU20" s="14">
        <v>1.6000000000000001E-3</v>
      </c>
      <c r="AV20" s="14">
        <v>13.7446</v>
      </c>
      <c r="AW20" s="14">
        <v>0.3286</v>
      </c>
      <c r="AX20" s="14">
        <v>0.39100000000000001</v>
      </c>
      <c r="AY20" s="14">
        <v>9.2999999999999992E-3</v>
      </c>
      <c r="AZ20" s="14">
        <v>0.40647482014388486</v>
      </c>
      <c r="BA20" s="14">
        <v>11.993865030674849</v>
      </c>
      <c r="BB20" s="14">
        <v>0.84608120868744086</v>
      </c>
      <c r="BC20" s="15"/>
    </row>
    <row r="21" spans="2:72" ht="13.5" customHeight="1" x14ac:dyDescent="0.2">
      <c r="B21" s="12">
        <v>193</v>
      </c>
      <c r="C21" s="12">
        <v>9.1310000000000002</v>
      </c>
      <c r="D21" s="12">
        <v>193.38046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30.5</v>
      </c>
      <c r="Q21" s="56">
        <v>2.2599999999999998</v>
      </c>
      <c r="R21" s="56">
        <v>2.1</v>
      </c>
      <c r="S21" s="56">
        <v>46.47</v>
      </c>
      <c r="T21" s="56">
        <v>90.19</v>
      </c>
      <c r="U21" s="12">
        <v>5</v>
      </c>
      <c r="V21" s="12">
        <v>3</v>
      </c>
      <c r="W21" s="12">
        <v>1</v>
      </c>
      <c r="X21" s="12">
        <v>4</v>
      </c>
      <c r="Y21" s="12">
        <v>8</v>
      </c>
      <c r="Z21" s="12">
        <v>2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0.34710000000000002</v>
      </c>
      <c r="AK21" s="12">
        <v>6.8999999999999999E-3</v>
      </c>
      <c r="AL21" s="14">
        <v>2.4799999999999999E-2</v>
      </c>
      <c r="AM21" s="14">
        <v>5.0000000000000001E-4</v>
      </c>
      <c r="AN21" s="14">
        <v>0.82430000000000003</v>
      </c>
      <c r="AO21" s="14">
        <v>7.7999999999999996E-3</v>
      </c>
      <c r="AP21" s="14">
        <v>0.1716</v>
      </c>
      <c r="AQ21" s="14">
        <v>1.6000000000000001E-3</v>
      </c>
      <c r="AR21" s="14">
        <v>0.65559999999999996</v>
      </c>
      <c r="AS21" s="14">
        <v>0.01</v>
      </c>
      <c r="AT21" s="14">
        <v>2.5100000000000001E-2</v>
      </c>
      <c r="AU21" s="14">
        <v>4.0000000000000002E-4</v>
      </c>
      <c r="AV21" s="14">
        <v>15.391999999999999</v>
      </c>
      <c r="AW21" s="14">
        <v>0.45340000000000003</v>
      </c>
      <c r="AX21" s="14">
        <v>0.42949999999999999</v>
      </c>
      <c r="AY21" s="14">
        <v>1.2699999999999999E-2</v>
      </c>
      <c r="AZ21" s="14">
        <v>0.42904674762934625</v>
      </c>
      <c r="BA21" s="14">
        <v>17.111553784860558</v>
      </c>
      <c r="BB21" s="14">
        <v>0.88957325120985475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0.22720000000000001</v>
      </c>
      <c r="BH21" s="16"/>
      <c r="BI21" s="16">
        <f>DAVERAGE(PlotSort2,"PhxRedEdge",$BM$31:$BM$32)</f>
        <v>0.24529999999999999</v>
      </c>
      <c r="BJ21" s="16"/>
      <c r="BK21" s="16">
        <f>DAVERAGE(PlotSort2,"TMRed",$BM$31:$BM$32)</f>
        <v>0.22520000000000001</v>
      </c>
      <c r="BL21" s="16"/>
      <c r="BM21" s="16">
        <f>DAVERAGE(PlotSort2,"TMNIR",$BM$31:$BM$32)</f>
        <v>0.27789999999999998</v>
      </c>
      <c r="BN21" s="16"/>
      <c r="BO21" s="16">
        <f>DAVERAGE(PlotSort2,"NRR",$BM$31:$BM$32)</f>
        <v>6.230886850152903E-2</v>
      </c>
      <c r="BP21" s="16"/>
      <c r="BQ21" s="16">
        <f>DAVERAGE(PlotSort2,"rvi",$BM$31:$BM$32)</f>
        <v>1.2340142095914741</v>
      </c>
      <c r="BR21" s="16"/>
      <c r="BS21" s="17">
        <f>DAVERAGE(PlotSort2,"ndvi",$BM$31:$BM$32)</f>
        <v>0.10475054661101167</v>
      </c>
      <c r="BT21" s="16"/>
    </row>
    <row r="22" spans="2:72" ht="13.5" customHeight="1" x14ac:dyDescent="0.2">
      <c r="B22" s="12">
        <v>193</v>
      </c>
      <c r="C22" s="12">
        <v>9.1419999999999995</v>
      </c>
      <c r="D22" s="12">
        <v>193.38092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30.5</v>
      </c>
      <c r="Q22" s="56">
        <v>2.2599999999999998</v>
      </c>
      <c r="R22" s="56">
        <v>2.1</v>
      </c>
      <c r="S22" s="56">
        <v>46.33</v>
      </c>
      <c r="T22" s="56">
        <v>90.28</v>
      </c>
      <c r="U22" s="12">
        <v>5</v>
      </c>
      <c r="V22" s="12">
        <v>3</v>
      </c>
      <c r="W22" s="12">
        <v>1</v>
      </c>
      <c r="X22" s="12">
        <v>4</v>
      </c>
      <c r="Y22" s="12">
        <v>8</v>
      </c>
      <c r="Z22" s="12">
        <v>2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0.42080000000000001</v>
      </c>
      <c r="AK22" s="12">
        <v>1.32E-2</v>
      </c>
      <c r="AL22" s="14">
        <v>2.9399999999999999E-2</v>
      </c>
      <c r="AM22" s="14">
        <v>8.9999999999999998E-4</v>
      </c>
      <c r="AN22" s="14">
        <v>0.82210000000000005</v>
      </c>
      <c r="AO22" s="14">
        <v>6.4799999999999996E-2</v>
      </c>
      <c r="AP22" s="14">
        <v>0.16700000000000001</v>
      </c>
      <c r="AQ22" s="14">
        <v>1.32E-2</v>
      </c>
      <c r="AR22" s="14">
        <v>0.79969999999999997</v>
      </c>
      <c r="AS22" s="14">
        <v>3.1300000000000001E-2</v>
      </c>
      <c r="AT22" s="14">
        <v>2.9899999999999999E-2</v>
      </c>
      <c r="AU22" s="14">
        <v>1.1999999999999999E-3</v>
      </c>
      <c r="AV22" s="14">
        <v>14.0504</v>
      </c>
      <c r="AW22" s="14">
        <v>0.80079999999999996</v>
      </c>
      <c r="AX22" s="14">
        <v>0.38319999999999999</v>
      </c>
      <c r="AY22" s="14">
        <v>2.18E-2</v>
      </c>
      <c r="AZ22" s="14">
        <v>0.39294801890221731</v>
      </c>
      <c r="BA22" s="14">
        <v>12.816053511705686</v>
      </c>
      <c r="BB22" s="14">
        <v>0.85524086177680958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0.42949999999999999</v>
      </c>
      <c r="BH22" s="16">
        <f>DSTDEV(PlotSort2,"PhxRed",$BN$31:$BN$32)/SQRT($BF22)</f>
        <v>3.8300000000000001E-2</v>
      </c>
      <c r="BI22" s="16">
        <f>DAVERAGE(PlotSort2,"PhxRedEdge",$BN$31:$BN$32)</f>
        <v>0.46994999999999998</v>
      </c>
      <c r="BJ22" s="16">
        <f>DSTDEV(PlotSort2,"PhxRedEdge",$BN$31:$BN$32)/SQRT($BF22)</f>
        <v>4.4349999999999994E-2</v>
      </c>
      <c r="BK22" s="16">
        <f>DAVERAGE(PlotSort2,"TMRed",$BN$31:$BN$32)</f>
        <v>0.441</v>
      </c>
      <c r="BL22" s="16">
        <f>DSTDEV(PlotSort2,"TMRed",$BN$31:$BN$32)/SQRT($BF22)</f>
        <v>1.9500000000000014E-2</v>
      </c>
      <c r="BM22" s="16">
        <f>DAVERAGE(PlotSort2,"TMNIR",$BN$31:$BN$32)</f>
        <v>0.51564999999999994</v>
      </c>
      <c r="BN22" s="16">
        <f>DSTDEV(PlotSort2,"TMNIR",$BN$31:$BN$32)/SQRT($BF22)</f>
        <v>4.8149999999999964E-2</v>
      </c>
      <c r="BO22" s="16">
        <f>DAVERAGE(PlotSort2,"NRR",$BN$31:$BN$32)</f>
        <v>4.6414673604104811E-2</v>
      </c>
      <c r="BP22" s="16">
        <f>DSTDEV(PlotSort2,"NRR",$BN$31:$BN$32)/SQRT($BF22)</f>
        <v>5.0056545087228538E-4</v>
      </c>
      <c r="BQ22" s="16">
        <f>DAVERAGE(PlotSort2,"rvi",$BN$31:$BN$32)</f>
        <v>1.166727717435404</v>
      </c>
      <c r="BR22" s="16">
        <f>DSTDEV(PlotSort2,"rvi",$BN$31:$BN$32)/SQRT($BF22)</f>
        <v>5.7593672358298369E-2</v>
      </c>
      <c r="BS22" s="17">
        <f>DAVERAGE(PlotSort2,"ndvi",$BN$31:$BN$32)</f>
        <v>7.6296446298698653E-2</v>
      </c>
      <c r="BT22" s="16">
        <f>DSTDEV(PlotSort2,"ndvi",$BN$31:$BN$32)/SQRT($BF22)</f>
        <v>2.4552914240205913E-2</v>
      </c>
    </row>
    <row r="23" spans="2:72" ht="13.5" customHeight="1" x14ac:dyDescent="0.2">
      <c r="B23" s="12">
        <v>193</v>
      </c>
      <c r="C23" s="12">
        <v>9.15</v>
      </c>
      <c r="D23" s="12">
        <v>193.38124999999999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30.5</v>
      </c>
      <c r="Q23" s="56">
        <v>2.2599999999999998</v>
      </c>
      <c r="R23" s="56">
        <v>2.1</v>
      </c>
      <c r="S23" s="56">
        <v>46.23</v>
      </c>
      <c r="T23" s="56">
        <v>90.35</v>
      </c>
      <c r="U23" s="12">
        <v>5</v>
      </c>
      <c r="V23" s="12">
        <v>3</v>
      </c>
      <c r="W23" s="12">
        <v>1</v>
      </c>
      <c r="X23" s="12">
        <v>4</v>
      </c>
      <c r="Y23" s="12">
        <v>8</v>
      </c>
      <c r="Z23" s="12">
        <v>2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1.2791999999999999</v>
      </c>
      <c r="AK23" s="12">
        <v>0.1026</v>
      </c>
      <c r="AL23" s="14">
        <v>8.7900000000000006E-2</v>
      </c>
      <c r="AM23" s="14">
        <v>7.0000000000000001E-3</v>
      </c>
      <c r="AN23" s="14">
        <v>0.94379999999999997</v>
      </c>
      <c r="AO23" s="14">
        <v>2.5600000000000001E-2</v>
      </c>
      <c r="AP23" s="14">
        <v>0.1883</v>
      </c>
      <c r="AQ23" s="14">
        <v>5.1000000000000004E-3</v>
      </c>
      <c r="AR23" s="14">
        <v>2.3944000000000001</v>
      </c>
      <c r="AS23" s="14">
        <v>0.20830000000000001</v>
      </c>
      <c r="AT23" s="14">
        <v>8.8099999999999998E-2</v>
      </c>
      <c r="AU23" s="14">
        <v>7.7000000000000002E-3</v>
      </c>
      <c r="AV23" s="14">
        <v>13.370200000000001</v>
      </c>
      <c r="AW23" s="14">
        <v>4.1599999999999998E-2</v>
      </c>
      <c r="AX23" s="14">
        <v>0.35870000000000002</v>
      </c>
      <c r="AY23" s="14">
        <v>1.1000000000000001E-3</v>
      </c>
      <c r="AZ23" s="14">
        <v>0.31151736745886655</v>
      </c>
      <c r="BA23" s="14">
        <v>4.0715096481271287</v>
      </c>
      <c r="BB23" s="14">
        <v>0.60564010743061769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0.20724999999999999</v>
      </c>
      <c r="BH23" s="16">
        <f>DSTDEV(PlotSort2,"PhxRed",$BR$31:$BR$32)/SQRT($BF23)</f>
        <v>3.0750000000000055E-2</v>
      </c>
      <c r="BI23" s="16">
        <f>DAVERAGE(PlotSort2,"PhxRedEdge",$BR$31:$BR$32)</f>
        <v>0.36465000000000003</v>
      </c>
      <c r="BJ23" s="16">
        <f>DSTDEV(PlotSort2,"PhxRedEdge",$BR$31:$BR$32)/SQRT($BF23)</f>
        <v>6.964999999999999E-2</v>
      </c>
      <c r="BK23" s="16">
        <f>DAVERAGE(PlotSort2,"TMRed",$BR$31:$BR$32)</f>
        <v>0.20960000000000001</v>
      </c>
      <c r="BL23" s="16">
        <f>DSTDEV(PlotSort2,"TMRed",$BR$31:$BR$32)/SQRT($BF23)</f>
        <v>2.239999999999993E-2</v>
      </c>
      <c r="BM23" s="16">
        <f>DAVERAGE(PlotSort2,"TMNIR",$BR$31:$BR$32)</f>
        <v>0.61880000000000002</v>
      </c>
      <c r="BN23" s="16">
        <f>DSTDEV(PlotSort2,"TMNIR",$BR$31:$BR$32)/SQRT($BF23)</f>
        <v>0.12949999999999995</v>
      </c>
      <c r="BO23" s="16">
        <f>DAVERAGE(PlotSort2,"NRR",$BR$31:$BR$32)</f>
        <v>0.25662674680267078</v>
      </c>
      <c r="BP23" s="16">
        <f>DSTDEV(PlotSort2,"NRR",$BR$31:$BR$32)/SQRT($BF23)</f>
        <v>8.8899114080513431E-3</v>
      </c>
      <c r="BQ23" s="16">
        <f>DAVERAGE(PlotSort2,"rvi",$BR$31:$BR$32)</f>
        <v>2.9196065428824047</v>
      </c>
      <c r="BR23" s="16">
        <f>DSTDEV(PlotSort2,"rvi",$BR$31:$BR$32)/SQRT($BF23)</f>
        <v>0.30582449160035191</v>
      </c>
      <c r="BS23" s="17">
        <f>DAVERAGE(PlotSort2,"ndvi",$BR$31:$BR$32)</f>
        <v>0.48661935020118058</v>
      </c>
      <c r="BT23" s="16">
        <f>DSTDEV(PlotSort2,"ndvi",$BR$31:$BR$32)/SQRT($BF23)</f>
        <v>4.0056157296524168E-2</v>
      </c>
    </row>
    <row r="24" spans="2:72" ht="13.5" customHeight="1" x14ac:dyDescent="0.2">
      <c r="B24" s="12">
        <v>193</v>
      </c>
      <c r="C24" s="12">
        <v>9.1590000000000007</v>
      </c>
      <c r="D24" s="12">
        <v>193.38162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30.5</v>
      </c>
      <c r="Q24" s="56">
        <v>2.2599999999999998</v>
      </c>
      <c r="R24" s="56">
        <v>2.1</v>
      </c>
      <c r="S24" s="56">
        <v>46.11</v>
      </c>
      <c r="T24" s="56">
        <v>90.42</v>
      </c>
      <c r="U24" s="12">
        <v>5</v>
      </c>
      <c r="V24" s="12">
        <v>3</v>
      </c>
      <c r="W24" s="12">
        <v>1</v>
      </c>
      <c r="X24" s="12">
        <v>4</v>
      </c>
      <c r="Y24" s="12">
        <v>8</v>
      </c>
      <c r="Z24" s="12">
        <v>2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0.48099999999999998</v>
      </c>
      <c r="AK24" s="12">
        <v>3.6700000000000003E-2</v>
      </c>
      <c r="AL24" s="14">
        <v>3.2399999999999998E-2</v>
      </c>
      <c r="AM24" s="14">
        <v>2.5000000000000001E-3</v>
      </c>
      <c r="AN24" s="14">
        <v>0.85360000000000003</v>
      </c>
      <c r="AO24" s="14">
        <v>8.0999999999999996E-3</v>
      </c>
      <c r="AP24" s="14">
        <v>0.16700000000000001</v>
      </c>
      <c r="AQ24" s="14">
        <v>1.6000000000000001E-3</v>
      </c>
      <c r="AR24" s="14">
        <v>0.8921</v>
      </c>
      <c r="AS24" s="14">
        <v>8.1199999999999994E-2</v>
      </c>
      <c r="AT24" s="14">
        <v>3.2199999999999999E-2</v>
      </c>
      <c r="AU24" s="14">
        <v>2.8999999999999998E-3</v>
      </c>
      <c r="AV24" s="14">
        <v>14.5496</v>
      </c>
      <c r="AW24" s="14">
        <v>1.04E-2</v>
      </c>
      <c r="AX24" s="14">
        <v>0.38340000000000002</v>
      </c>
      <c r="AY24" s="14">
        <v>2.9999999999999997E-4</v>
      </c>
      <c r="AZ24" s="14">
        <v>0.39316860465116282</v>
      </c>
      <c r="BA24" s="14">
        <v>11.906832298136647</v>
      </c>
      <c r="BB24" s="14">
        <v>0.84504331087584217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0.6865</v>
      </c>
      <c r="BH24" s="16"/>
      <c r="BI24" s="16">
        <f>DAVERAGE(PlotSort2,"PhxRedEdge",$BP$31:$BP$32)</f>
        <v>0.67549999999999999</v>
      </c>
      <c r="BJ24" s="16"/>
      <c r="BK24" s="16">
        <f>DAVERAGE(PlotSort2,"TMRed",$BP$31:$BP$32)</f>
        <v>0.68699999999999994</v>
      </c>
      <c r="BL24" s="16"/>
      <c r="BM24" s="16">
        <f>DAVERAGE(PlotSort2,"TMNIR",$BP$31:$BP$32)</f>
        <v>0.65690000000000004</v>
      </c>
      <c r="BN24" s="16"/>
      <c r="BO24" s="16">
        <f>DAVERAGE(PlotSort2,"NRR",$BP$31:$BP$32)</f>
        <v>-1.3959771840288163E-2</v>
      </c>
      <c r="BP24" s="16"/>
      <c r="BQ24" s="16">
        <f>DAVERAGE(PlotSort2,"rvi",$BP$31:$BP$32)</f>
        <v>23.904657933042216</v>
      </c>
      <c r="BR24" s="16"/>
      <c r="BS24" s="17">
        <f>DAVERAGE(PlotSort2,"ndvi",$BP$31:$BP$32)</f>
        <v>-2.2397499813974181E-2</v>
      </c>
      <c r="BT24" s="16"/>
    </row>
    <row r="25" spans="2:72" ht="13.5" customHeight="1" x14ac:dyDescent="0.2">
      <c r="B25" s="12">
        <v>193</v>
      </c>
      <c r="C25" s="12">
        <v>9.1690000000000005</v>
      </c>
      <c r="D25" s="12">
        <v>193.38203999999999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30.5</v>
      </c>
      <c r="Q25" s="56">
        <v>2.2599999999999998</v>
      </c>
      <c r="R25" s="56">
        <v>2.1</v>
      </c>
      <c r="S25" s="56">
        <v>45.99</v>
      </c>
      <c r="T25" s="56">
        <v>90.51</v>
      </c>
      <c r="U25" s="12">
        <v>5</v>
      </c>
      <c r="V25" s="12">
        <v>3</v>
      </c>
      <c r="W25" s="12">
        <v>1</v>
      </c>
      <c r="X25" s="12">
        <v>4</v>
      </c>
      <c r="Y25" s="12">
        <v>8</v>
      </c>
      <c r="Z25" s="12">
        <v>2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0.59509999999999996</v>
      </c>
      <c r="AK25" s="12">
        <v>5.5300000000000002E-2</v>
      </c>
      <c r="AL25" s="14">
        <v>3.9300000000000002E-2</v>
      </c>
      <c r="AM25" s="14">
        <v>3.7000000000000002E-3</v>
      </c>
      <c r="AN25" s="14">
        <v>0.84009999999999996</v>
      </c>
      <c r="AO25" s="14">
        <v>4.5999999999999999E-3</v>
      </c>
      <c r="AP25" s="14">
        <v>0.16089999999999999</v>
      </c>
      <c r="AQ25" s="14">
        <v>8.9999999999999998E-4</v>
      </c>
      <c r="AR25" s="14">
        <v>1.1255999999999999</v>
      </c>
      <c r="AS25" s="14">
        <v>9.6000000000000002E-2</v>
      </c>
      <c r="AT25" s="14">
        <v>3.9800000000000002E-2</v>
      </c>
      <c r="AU25" s="14">
        <v>3.3999999999999998E-3</v>
      </c>
      <c r="AV25" s="14">
        <v>13.4763</v>
      </c>
      <c r="AW25" s="14">
        <v>0.45550000000000002</v>
      </c>
      <c r="AX25" s="14">
        <v>0.34820000000000001</v>
      </c>
      <c r="AY25" s="14">
        <v>1.18E-2</v>
      </c>
      <c r="AZ25" s="14">
        <v>0.36790414456884701</v>
      </c>
      <c r="BA25" s="14">
        <v>8.748743718592964</v>
      </c>
      <c r="BB25" s="14">
        <v>0.79484536082474222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1.0032666666666668</v>
      </c>
      <c r="BH25" s="16">
        <f>DSTDEV(PlotSort2,"PhxRed",$BQ$31:$BQ$32)/SQRT($BF25)</f>
        <v>5.3267667908820666E-3</v>
      </c>
      <c r="BI25" s="16">
        <f>DAVERAGE(PlotSort2,"PhxRedEdge",$BQ$31:$BQ$32)</f>
        <v>1.0030666666666666</v>
      </c>
      <c r="BJ25" s="16">
        <f>DSTDEV(PlotSort2,"PhxRedEdge",$BQ$31:$BQ$32)/SQRT($BF25)</f>
        <v>5.3840298826972801E-3</v>
      </c>
      <c r="BK25" s="16">
        <f>DAVERAGE(PlotSort2,"TMRed",$BQ$31:$BQ$32)</f>
        <v>1.0032666666666668</v>
      </c>
      <c r="BL25" s="16">
        <f>DSTDEV(PlotSort2,"TMRed",$BQ$31:$BQ$32)/SQRT($BF25)</f>
        <v>5.3267667908820666E-3</v>
      </c>
      <c r="BM25" s="16">
        <f>DAVERAGE(PlotSort2,"TMNIR",$BQ$31:$BQ$32)</f>
        <v>1.0030666666666666</v>
      </c>
      <c r="BN25" s="16">
        <f>DSTDEV(PlotSort2,"TMNIR",$BQ$31:$BQ$32)/SQRT($BF25)</f>
        <v>5.3840298826972801E-3</v>
      </c>
      <c r="BO25" s="16">
        <f>DAVERAGE(PlotSort2,"NRR",$BQ$31:$BQ$32)</f>
        <v>0.76125869088756826</v>
      </c>
      <c r="BP25" s="16">
        <f>DSTDEV(PlotSort2,"NRR",$BQ$31:$BQ$32)/SQRT($BF25)</f>
        <v>6.58742030403807E-3</v>
      </c>
      <c r="BQ25" s="16">
        <f>DAVERAGE(PlotSort2,"rvi",$BQ$31:$BQ$32)</f>
        <v>1.3585307537915303</v>
      </c>
      <c r="BR25" s="16">
        <f>DSTDEV(PlotSort2,"rvi",$BQ$31:$BQ$32)/SQRT($BF25)</f>
        <v>2.5872242816880588E-2</v>
      </c>
      <c r="BS25" s="17">
        <f>DAVERAGE(PlotSort2,"ndvi",$BQ$31:$BQ$32)</f>
        <v>0.15180932646013789</v>
      </c>
      <c r="BT25" s="16">
        <f>DSTDEV(PlotSort2,"ndvi",$BQ$31:$BQ$32)/SQRT($BF25)</f>
        <v>9.3500219177503931E-3</v>
      </c>
    </row>
    <row r="26" spans="2:72" ht="13.5" customHeight="1" x14ac:dyDescent="0.2">
      <c r="B26" s="12">
        <v>193</v>
      </c>
      <c r="C26" s="12">
        <v>9.5</v>
      </c>
      <c r="D26" s="12">
        <v>193.39582999999999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30.5</v>
      </c>
      <c r="Q26" s="56">
        <v>2.2599999999999998</v>
      </c>
      <c r="R26" s="56">
        <v>2.1</v>
      </c>
      <c r="S26" s="56">
        <v>41.83</v>
      </c>
      <c r="T26" s="56">
        <v>93.37</v>
      </c>
      <c r="U26" s="12">
        <v>5</v>
      </c>
      <c r="V26" s="12">
        <v>3</v>
      </c>
      <c r="W26" s="12">
        <v>1</v>
      </c>
      <c r="X26" s="12">
        <v>4</v>
      </c>
      <c r="Y26" s="12">
        <v>8</v>
      </c>
      <c r="Z26" s="12">
        <v>2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1.3165</v>
      </c>
      <c r="AK26" s="12">
        <v>4.58E-2</v>
      </c>
      <c r="AL26" s="14">
        <v>6.9900000000000004E-2</v>
      </c>
      <c r="AM26" s="14">
        <v>2.3999999999999998E-3</v>
      </c>
      <c r="AN26" s="14">
        <v>1.1963999999999999</v>
      </c>
      <c r="AO26" s="14">
        <v>2.3E-2</v>
      </c>
      <c r="AP26" s="14">
        <v>0.18110000000000001</v>
      </c>
      <c r="AQ26" s="14">
        <v>3.5000000000000001E-3</v>
      </c>
      <c r="AR26" s="14">
        <v>2.4359999999999999</v>
      </c>
      <c r="AS26" s="14">
        <v>6.3600000000000004E-2</v>
      </c>
      <c r="AT26" s="14">
        <v>6.8900000000000003E-2</v>
      </c>
      <c r="AU26" s="14">
        <v>1.8E-3</v>
      </c>
      <c r="AV26" s="14">
        <v>18.060600000000001</v>
      </c>
      <c r="AW26" s="14">
        <v>7.6999999999999999E-2</v>
      </c>
      <c r="AX26" s="14">
        <v>0.38540000000000002</v>
      </c>
      <c r="AY26" s="14">
        <v>1.6000000000000001E-3</v>
      </c>
      <c r="AZ26" s="14">
        <v>0.36063548102383053</v>
      </c>
      <c r="BA26" s="14">
        <v>5.5936139332365746</v>
      </c>
      <c r="BB26" s="14">
        <v>0.69667620515078132</v>
      </c>
      <c r="BC26" s="15"/>
    </row>
    <row r="27" spans="2:72" ht="13.5" customHeight="1" x14ac:dyDescent="0.2">
      <c r="B27" s="12">
        <v>193</v>
      </c>
      <c r="C27" s="12">
        <v>9.49</v>
      </c>
      <c r="D27" s="12">
        <v>193.39542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30.5</v>
      </c>
      <c r="Q27" s="56">
        <v>2.2599999999999998</v>
      </c>
      <c r="R27" s="56">
        <v>2.1</v>
      </c>
      <c r="S27" s="56">
        <v>41.96</v>
      </c>
      <c r="T27" s="56">
        <v>93.28</v>
      </c>
      <c r="U27" s="12">
        <v>5</v>
      </c>
      <c r="V27" s="12">
        <v>3</v>
      </c>
      <c r="W27" s="12">
        <v>1</v>
      </c>
      <c r="X27" s="12">
        <v>4</v>
      </c>
      <c r="Y27" s="12">
        <v>8</v>
      </c>
      <c r="Z27" s="12">
        <v>2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0.5504</v>
      </c>
      <c r="AK27" s="12">
        <v>1.7500000000000002E-2</v>
      </c>
      <c r="AL27" s="14">
        <v>2.9399999999999999E-2</v>
      </c>
      <c r="AM27" s="14">
        <v>8.9999999999999998E-4</v>
      </c>
      <c r="AN27" s="14">
        <v>1.1531</v>
      </c>
      <c r="AO27" s="14">
        <v>8.0100000000000005E-2</v>
      </c>
      <c r="AP27" s="14">
        <v>0.1754</v>
      </c>
      <c r="AQ27" s="14">
        <v>1.2200000000000001E-2</v>
      </c>
      <c r="AR27" s="14">
        <v>1.1208</v>
      </c>
      <c r="AS27" s="14">
        <v>5.4899999999999997E-2</v>
      </c>
      <c r="AT27" s="14">
        <v>3.1800000000000002E-2</v>
      </c>
      <c r="AU27" s="14">
        <v>1.6000000000000001E-3</v>
      </c>
      <c r="AV27" s="14">
        <v>19.593599999999999</v>
      </c>
      <c r="AW27" s="14">
        <v>1.6556999999999999</v>
      </c>
      <c r="AX27" s="14">
        <v>0.41970000000000002</v>
      </c>
      <c r="AY27" s="14">
        <v>3.5499999999999997E-2</v>
      </c>
      <c r="AZ27" s="14">
        <v>0.41051924046378763</v>
      </c>
      <c r="BA27" s="14">
        <v>13.19811320754717</v>
      </c>
      <c r="BB27" s="14">
        <v>0.85913621262458473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0.20724999999999999</v>
      </c>
      <c r="BH27" s="16">
        <f>DSTDEV(PlotSort2,"PhxRed",$BR$31:$BR$32)/SQRT($BF27)</f>
        <v>3.0750000000000055E-2</v>
      </c>
      <c r="BI27" s="16">
        <f>DAVERAGE(PlotSort2,"PhxRedEdge",$BR$31:$BR$32)</f>
        <v>0.36465000000000003</v>
      </c>
      <c r="BJ27" s="16">
        <f>DSTDEV(PlotSort2,"PhxRedEdge",$BR$31:$BR$32)/SQRT($BF27)</f>
        <v>6.964999999999999E-2</v>
      </c>
      <c r="BK27" s="16">
        <f>DAVERAGE(PlotSort2,"TMRed",$BR$31:$BR$32)</f>
        <v>0.20960000000000001</v>
      </c>
      <c r="BL27" s="16">
        <f>DSTDEV(PlotSort2,"TMRed",$BR$31:$BR$32)/SQRT($BF27)</f>
        <v>2.239999999999993E-2</v>
      </c>
      <c r="BM27" s="16">
        <f>DAVERAGE(PlotSort2,"TMNIR",$BR$31:$BR$32)</f>
        <v>0.61880000000000002</v>
      </c>
      <c r="BN27" s="16">
        <f>DSTDEV(PlotSort2,"TMNIR",$BR$31:$BR$32)/SQRT($BF27)</f>
        <v>0.12949999999999995</v>
      </c>
      <c r="BO27" s="16">
        <f>DAVERAGE(PlotSort2,"NRR",$BR$31:$BR$32)</f>
        <v>0.25662674680267078</v>
      </c>
      <c r="BP27" s="16">
        <f>DSTDEV(PlotSort2,"NRR",$BR$31:$BR$32)/SQRT($BF27)</f>
        <v>8.8899114080513431E-3</v>
      </c>
      <c r="BQ27" s="16">
        <f>DAVERAGE(PlotSort2,"rvi",$BR$31:$BR$32)</f>
        <v>2.9196065428824047</v>
      </c>
      <c r="BR27" s="16">
        <f>DSTDEV(PlotSort2,"rvi",$BR$31:$BR$32)/SQRT($BF27)</f>
        <v>0.30582449160035191</v>
      </c>
      <c r="BS27" s="17">
        <f>DAVERAGE(PlotSort2,"ndvi",$BR$31:$BR$32)</f>
        <v>0.48661935020118058</v>
      </c>
      <c r="BT27" s="16">
        <f>DSTDEV(PlotSort2,"ndvi",$BR$31:$BR$32)/SQRT($BF27)</f>
        <v>4.0056157296524168E-2</v>
      </c>
    </row>
    <row r="28" spans="2:72" ht="13.5" customHeight="1" x14ac:dyDescent="0.2">
      <c r="B28" s="12">
        <v>193</v>
      </c>
      <c r="C28" s="12">
        <v>9.4789999999999992</v>
      </c>
      <c r="D28" s="12">
        <v>193.39496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30.5</v>
      </c>
      <c r="Q28" s="56">
        <v>2.2599999999999998</v>
      </c>
      <c r="R28" s="56">
        <v>2.1</v>
      </c>
      <c r="S28" s="56">
        <v>42.09</v>
      </c>
      <c r="T28" s="56">
        <v>93.18</v>
      </c>
      <c r="U28" s="12">
        <v>5</v>
      </c>
      <c r="V28" s="12">
        <v>3</v>
      </c>
      <c r="W28" s="12">
        <v>1</v>
      </c>
      <c r="X28" s="12">
        <v>4</v>
      </c>
      <c r="Y28" s="12">
        <v>8</v>
      </c>
      <c r="Z28" s="12">
        <v>2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0.83960000000000001</v>
      </c>
      <c r="AK28" s="12">
        <v>0.11840000000000001</v>
      </c>
      <c r="AL28" s="14">
        <v>4.4999999999999998E-2</v>
      </c>
      <c r="AM28" s="14">
        <v>6.3E-3</v>
      </c>
      <c r="AN28" s="14">
        <v>1.2503</v>
      </c>
      <c r="AO28" s="14">
        <v>7.0000000000000007E-2</v>
      </c>
      <c r="AP28" s="14">
        <v>0.19120000000000001</v>
      </c>
      <c r="AQ28" s="14">
        <v>1.0699999999999999E-2</v>
      </c>
      <c r="AR28" s="14">
        <v>1.5617000000000001</v>
      </c>
      <c r="AS28" s="14">
        <v>0.19400000000000001</v>
      </c>
      <c r="AT28" s="14">
        <v>4.4600000000000001E-2</v>
      </c>
      <c r="AU28" s="14">
        <v>5.4999999999999997E-3</v>
      </c>
      <c r="AV28" s="14">
        <v>20.250900000000001</v>
      </c>
      <c r="AW28" s="14">
        <v>0.85699999999999998</v>
      </c>
      <c r="AX28" s="14">
        <v>0.43559999999999999</v>
      </c>
      <c r="AY28" s="14">
        <v>1.84E-2</v>
      </c>
      <c r="AZ28" s="14">
        <v>0.38991703892788765</v>
      </c>
      <c r="BA28" s="14">
        <v>9.7668161434977581</v>
      </c>
      <c r="BB28" s="14">
        <v>0.81424406497292801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6.5349999999999991E-2</v>
      </c>
      <c r="BH28" s="16">
        <f>DSTDEV(PlotSort2,"PhxRed",$BS$31:$BS$32)/SQRT($BF28)</f>
        <v>1.6950000000000034E-2</v>
      </c>
      <c r="BI28" s="16">
        <f>DAVERAGE(PlotSort2,"PhxRedEdge",$BS$31:$BS$32)</f>
        <v>0.2863</v>
      </c>
      <c r="BJ28" s="16">
        <f>DSTDEV(PlotSort2,"PhxRedEdge",$BS$31:$BS$32)/SQRT($BF28)</f>
        <v>3.8499999999999875E-2</v>
      </c>
      <c r="BK28" s="16">
        <f>DAVERAGE(PlotSort2,"TMRed",$BS$31:$BS$32)</f>
        <v>6.54E-2</v>
      </c>
      <c r="BL28" s="16">
        <f>DSTDEV(PlotSort2,"TMRed",$BS$31:$BS$32)/SQRT($BF28)</f>
        <v>1.7399999999999999E-2</v>
      </c>
      <c r="BM28" s="16">
        <f>DAVERAGE(PlotSort2,"TMNIR",$BS$31:$BS$32)</f>
        <v>0.68120000000000003</v>
      </c>
      <c r="BN28" s="16">
        <f>DSTDEV(PlotSort2,"TMNIR",$BS$31:$BS$32)/SQRT($BF28)</f>
        <v>7.1299999999999419E-2</v>
      </c>
      <c r="BO28" s="16">
        <f>DAVERAGE(PlotSort2,"NRR",$BS$31:$BS$32)</f>
        <v>0.40959331600151905</v>
      </c>
      <c r="BP28" s="16">
        <f>DSTDEV(PlotSort2,"NRR",$BS$31:$BS$32)/SQRT($BF28)</f>
        <v>1.2582269867665944E-2</v>
      </c>
      <c r="BQ28" s="16">
        <f>DAVERAGE(PlotSort2,"rvi",$BS$31:$BS$32)</f>
        <v>10.897207125603863</v>
      </c>
      <c r="BR28" s="16">
        <f>DSTDEV(PlotSort2,"rvi",$BS$31:$BS$32)/SQRT($BF28)</f>
        <v>1.8090428743961406</v>
      </c>
      <c r="BS28" s="17">
        <f>DAVERAGE(PlotSort2,"ndvi",$BS$31:$BS$32)</f>
        <v>0.82791452118281295</v>
      </c>
      <c r="BT28" s="16">
        <f>DSTDEV(PlotSort2,"ndvi",$BS$31:$BS$32)/SQRT($BF28)</f>
        <v>2.6166646167848195E-2</v>
      </c>
    </row>
    <row r="29" spans="2:72" ht="13.5" customHeight="1" x14ac:dyDescent="0.2">
      <c r="B29" s="12">
        <v>193</v>
      </c>
      <c r="C29" s="12">
        <v>9.4689999999999994</v>
      </c>
      <c r="D29" s="12">
        <v>193.39454000000001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30.5</v>
      </c>
      <c r="Q29" s="56">
        <v>2.2599999999999998</v>
      </c>
      <c r="R29" s="56">
        <v>2.1</v>
      </c>
      <c r="S29" s="56">
        <v>42.22</v>
      </c>
      <c r="T29" s="56">
        <v>93.09</v>
      </c>
      <c r="U29" s="12">
        <v>5</v>
      </c>
      <c r="V29" s="12">
        <v>3</v>
      </c>
      <c r="W29" s="12">
        <v>1</v>
      </c>
      <c r="X29" s="12">
        <v>4</v>
      </c>
      <c r="Y29" s="12">
        <v>8</v>
      </c>
      <c r="Z29" s="12">
        <v>2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0.61299999999999999</v>
      </c>
      <c r="AK29" s="12">
        <v>1.7100000000000001E-2</v>
      </c>
      <c r="AL29" s="14">
        <v>3.3000000000000002E-2</v>
      </c>
      <c r="AM29" s="14">
        <v>8.9999999999999998E-4</v>
      </c>
      <c r="AN29" s="14">
        <v>1.284</v>
      </c>
      <c r="AO29" s="14">
        <v>0.11</v>
      </c>
      <c r="AP29" s="14">
        <v>0.1973</v>
      </c>
      <c r="AQ29" s="14">
        <v>1.6899999999999998E-2</v>
      </c>
      <c r="AR29" s="14">
        <v>1.1983999999999999</v>
      </c>
      <c r="AS29" s="14">
        <v>3.5900000000000001E-2</v>
      </c>
      <c r="AT29" s="14">
        <v>3.44E-2</v>
      </c>
      <c r="AU29" s="14">
        <v>1E-3</v>
      </c>
      <c r="AV29" s="14">
        <v>21.906600000000001</v>
      </c>
      <c r="AW29" s="14">
        <v>1.9594</v>
      </c>
      <c r="AX29" s="14">
        <v>0.47289999999999999</v>
      </c>
      <c r="AY29" s="14">
        <v>4.2299999999999997E-2</v>
      </c>
      <c r="AZ29" s="14">
        <v>0.41122053118472091</v>
      </c>
      <c r="BA29" s="14">
        <v>13.747093023255813</v>
      </c>
      <c r="BB29" s="14">
        <v>0.8643800512517249</v>
      </c>
      <c r="BC29" s="15"/>
      <c r="BD29" s="28"/>
    </row>
    <row r="30" spans="2:72" ht="13.5" customHeight="1" x14ac:dyDescent="0.2">
      <c r="B30" s="12">
        <v>193</v>
      </c>
      <c r="C30" s="12">
        <v>9.4589999999999996</v>
      </c>
      <c r="D30" s="12">
        <v>193.39412999999999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30.5</v>
      </c>
      <c r="Q30" s="56">
        <v>2.2599999999999998</v>
      </c>
      <c r="R30" s="56">
        <v>2.1</v>
      </c>
      <c r="S30" s="56">
        <v>42.35</v>
      </c>
      <c r="T30" s="56">
        <v>93</v>
      </c>
      <c r="U30" s="12">
        <v>5</v>
      </c>
      <c r="V30" s="12">
        <v>3</v>
      </c>
      <c r="W30" s="12">
        <v>1</v>
      </c>
      <c r="X30" s="12">
        <v>4</v>
      </c>
      <c r="Y30" s="12">
        <v>8</v>
      </c>
      <c r="Z30" s="12">
        <v>2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0.60419999999999996</v>
      </c>
      <c r="AK30" s="12">
        <v>2.98E-2</v>
      </c>
      <c r="AL30" s="14">
        <v>3.27E-2</v>
      </c>
      <c r="AM30" s="14">
        <v>1.6000000000000001E-3</v>
      </c>
      <c r="AN30" s="14">
        <v>1.6282000000000001</v>
      </c>
      <c r="AO30" s="14">
        <v>6.0999999999999999E-2</v>
      </c>
      <c r="AP30" s="14">
        <v>0.2515</v>
      </c>
      <c r="AQ30" s="14">
        <v>9.4000000000000004E-3</v>
      </c>
      <c r="AR30" s="14">
        <v>1.1645000000000001</v>
      </c>
      <c r="AS30" s="14">
        <v>7.9299999999999995E-2</v>
      </c>
      <c r="AT30" s="14">
        <v>3.3599999999999998E-2</v>
      </c>
      <c r="AU30" s="14">
        <v>2.3E-3</v>
      </c>
      <c r="AV30" s="14">
        <v>27.713899999999999</v>
      </c>
      <c r="AW30" s="14">
        <v>0.89019999999999999</v>
      </c>
      <c r="AX30" s="14">
        <v>0.60060000000000002</v>
      </c>
      <c r="AY30" s="14">
        <v>1.9300000000000001E-2</v>
      </c>
      <c r="AZ30" s="14">
        <v>0.40969369792277899</v>
      </c>
      <c r="BA30" s="14">
        <v>17.875000000000004</v>
      </c>
      <c r="BB30" s="14">
        <v>0.89403973509933787</v>
      </c>
      <c r="BC30" s="15"/>
      <c r="BD30" s="28"/>
      <c r="BF30" s="29" t="s">
        <v>175</v>
      </c>
    </row>
    <row r="31" spans="2:72" ht="13.5" customHeight="1" x14ac:dyDescent="0.2">
      <c r="B31" s="12">
        <v>193</v>
      </c>
      <c r="C31" s="12">
        <v>9.4510000000000005</v>
      </c>
      <c r="D31" s="12">
        <v>193.39379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30.5</v>
      </c>
      <c r="Q31" s="56">
        <v>2.2599999999999998</v>
      </c>
      <c r="R31" s="56">
        <v>2.1</v>
      </c>
      <c r="S31" s="56">
        <v>42.45</v>
      </c>
      <c r="T31" s="56">
        <v>92.93</v>
      </c>
      <c r="U31" s="12">
        <v>5</v>
      </c>
      <c r="V31" s="12">
        <v>3</v>
      </c>
      <c r="W31" s="12">
        <v>1</v>
      </c>
      <c r="X31" s="12">
        <v>4</v>
      </c>
      <c r="Y31" s="12">
        <v>8</v>
      </c>
      <c r="Z31" s="12">
        <v>2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0.83809999999999996</v>
      </c>
      <c r="AK31" s="12">
        <v>6.3299999999999995E-2</v>
      </c>
      <c r="AL31" s="14">
        <v>4.5499999999999999E-2</v>
      </c>
      <c r="AM31" s="14">
        <v>3.3999999999999998E-3</v>
      </c>
      <c r="AN31" s="14">
        <v>1.6516999999999999</v>
      </c>
      <c r="AO31" s="14">
        <v>0.30659999999999998</v>
      </c>
      <c r="AP31" s="14">
        <v>0.25609999999999999</v>
      </c>
      <c r="AQ31" s="14">
        <v>4.7500000000000001E-2</v>
      </c>
      <c r="AR31" s="14">
        <v>1.6092</v>
      </c>
      <c r="AS31" s="14">
        <v>0.16550000000000001</v>
      </c>
      <c r="AT31" s="14">
        <v>4.6600000000000003E-2</v>
      </c>
      <c r="AU31" s="14">
        <v>4.7999999999999996E-3</v>
      </c>
      <c r="AV31" s="14">
        <v>26.649000000000001</v>
      </c>
      <c r="AW31" s="14">
        <v>5.0918000000000001</v>
      </c>
      <c r="AX31" s="14">
        <v>0.57920000000000005</v>
      </c>
      <c r="AY31" s="14">
        <v>0.11070000000000001</v>
      </c>
      <c r="AZ31" s="14">
        <v>0.38680713516102005</v>
      </c>
      <c r="BA31" s="14">
        <v>12.429184549356224</v>
      </c>
      <c r="BB31" s="14">
        <v>0.85107062959411961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193</v>
      </c>
      <c r="C32" s="12">
        <v>9.4420000000000002</v>
      </c>
      <c r="D32" s="12">
        <v>193.39341999999999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30.5</v>
      </c>
      <c r="Q32" s="56">
        <v>2.2599999999999998</v>
      </c>
      <c r="R32" s="56">
        <v>2.1</v>
      </c>
      <c r="S32" s="56">
        <v>42.56</v>
      </c>
      <c r="T32" s="56">
        <v>92.85</v>
      </c>
      <c r="U32" s="12">
        <v>5</v>
      </c>
      <c r="V32" s="12">
        <v>3</v>
      </c>
      <c r="W32" s="12">
        <v>1</v>
      </c>
      <c r="X32" s="12">
        <v>4</v>
      </c>
      <c r="Y32" s="12">
        <v>8</v>
      </c>
      <c r="Z32" s="12">
        <v>2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2.1086</v>
      </c>
      <c r="AK32" s="12">
        <v>0.19850000000000001</v>
      </c>
      <c r="AL32" s="14">
        <v>0.115</v>
      </c>
      <c r="AM32" s="14">
        <v>1.0800000000000001E-2</v>
      </c>
      <c r="AN32" s="14">
        <v>2.0886</v>
      </c>
      <c r="AO32" s="14">
        <v>0.13250000000000001</v>
      </c>
      <c r="AP32" s="14">
        <v>0.32529999999999998</v>
      </c>
      <c r="AQ32" s="14">
        <v>2.06E-2</v>
      </c>
      <c r="AR32" s="14">
        <v>3.7059000000000002</v>
      </c>
      <c r="AS32" s="14">
        <v>0.28610000000000002</v>
      </c>
      <c r="AT32" s="14">
        <v>0.1077</v>
      </c>
      <c r="AU32" s="14">
        <v>8.3000000000000001E-3</v>
      </c>
      <c r="AV32" s="14">
        <v>33.011699999999998</v>
      </c>
      <c r="AW32" s="14">
        <v>1.9406000000000001</v>
      </c>
      <c r="AX32" s="14">
        <v>0.72</v>
      </c>
      <c r="AY32" s="14">
        <v>4.2299999999999997E-2</v>
      </c>
      <c r="AZ32" s="14">
        <v>0.37759494881852101</v>
      </c>
      <c r="BA32" s="14">
        <v>6.6852367688022278</v>
      </c>
      <c r="BB32" s="14">
        <v>0.73976078289235225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193</v>
      </c>
      <c r="C33" s="12">
        <v>9.4339999999999993</v>
      </c>
      <c r="D33" s="12">
        <v>193.39308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30.5</v>
      </c>
      <c r="Q33" s="56">
        <v>2.2599999999999998</v>
      </c>
      <c r="R33" s="56">
        <v>2.1</v>
      </c>
      <c r="S33" s="56">
        <v>42.66</v>
      </c>
      <c r="T33" s="56">
        <v>92.78</v>
      </c>
      <c r="U33" s="12">
        <v>5</v>
      </c>
      <c r="V33" s="12">
        <v>3</v>
      </c>
      <c r="W33" s="12">
        <v>1</v>
      </c>
      <c r="X33" s="12">
        <v>4</v>
      </c>
      <c r="Y33" s="12">
        <v>8</v>
      </c>
      <c r="Z33" s="12">
        <v>2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1.1956</v>
      </c>
      <c r="AK33" s="12">
        <v>0.2203</v>
      </c>
      <c r="AL33" s="14">
        <v>6.54E-2</v>
      </c>
      <c r="AM33" s="14">
        <v>1.21E-2</v>
      </c>
      <c r="AN33" s="14">
        <v>1.9247000000000001</v>
      </c>
      <c r="AO33" s="14">
        <v>2.1899999999999999E-2</v>
      </c>
      <c r="AP33" s="14">
        <v>0.30099999999999999</v>
      </c>
      <c r="AQ33" s="14">
        <v>3.3999999999999998E-3</v>
      </c>
      <c r="AR33" s="14">
        <v>2.1846999999999999</v>
      </c>
      <c r="AS33" s="14">
        <v>0.45829999999999999</v>
      </c>
      <c r="AT33" s="14">
        <v>6.3700000000000007E-2</v>
      </c>
      <c r="AU33" s="14">
        <v>1.34E-2</v>
      </c>
      <c r="AV33" s="14">
        <v>28.238099999999999</v>
      </c>
      <c r="AW33" s="14">
        <v>0.4909</v>
      </c>
      <c r="AX33" s="14">
        <v>0.61770000000000003</v>
      </c>
      <c r="AY33" s="14">
        <v>1.0699999999999999E-2</v>
      </c>
      <c r="AZ33" s="14">
        <v>0.34472624360509418</v>
      </c>
      <c r="BA33" s="14">
        <v>9.6970172684458387</v>
      </c>
      <c r="BB33" s="14">
        <v>0.81303199295567952</v>
      </c>
      <c r="BC33" s="15"/>
      <c r="BD33" s="28"/>
    </row>
    <row r="34" spans="2:64" ht="13.5" customHeight="1" x14ac:dyDescent="0.2">
      <c r="B34" s="12">
        <v>193</v>
      </c>
      <c r="C34" s="12">
        <v>9.5210000000000008</v>
      </c>
      <c r="D34" s="12">
        <v>193.39671000000001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30.5</v>
      </c>
      <c r="Q34" s="56">
        <v>2.2599999999999998</v>
      </c>
      <c r="R34" s="56">
        <v>2.1</v>
      </c>
      <c r="S34" s="56">
        <v>41.57</v>
      </c>
      <c r="T34" s="56">
        <v>93.56</v>
      </c>
      <c r="U34" s="12">
        <v>5</v>
      </c>
      <c r="V34" s="12">
        <v>3</v>
      </c>
      <c r="W34" s="12">
        <v>1</v>
      </c>
      <c r="X34" s="12">
        <v>4</v>
      </c>
      <c r="Y34" s="12">
        <v>8</v>
      </c>
      <c r="Z34" s="12">
        <v>2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2.1063999999999998</v>
      </c>
      <c r="AK34" s="12">
        <v>9.35E-2</v>
      </c>
      <c r="AL34" s="14">
        <v>0.1108</v>
      </c>
      <c r="AM34" s="14">
        <v>4.8999999999999998E-3</v>
      </c>
      <c r="AN34" s="14">
        <v>1.7027000000000001</v>
      </c>
      <c r="AO34" s="14">
        <v>2.1999999999999999E-2</v>
      </c>
      <c r="AP34" s="14">
        <v>0.25509999999999999</v>
      </c>
      <c r="AQ34" s="14">
        <v>3.3E-3</v>
      </c>
      <c r="AR34" s="14">
        <v>4.0507</v>
      </c>
      <c r="AS34" s="14">
        <v>0.21410000000000001</v>
      </c>
      <c r="AT34" s="14">
        <v>0.1134</v>
      </c>
      <c r="AU34" s="14">
        <v>6.0000000000000001E-3</v>
      </c>
      <c r="AV34" s="14">
        <v>23.485299999999999</v>
      </c>
      <c r="AW34" s="14">
        <v>0.83409999999999995</v>
      </c>
      <c r="AX34" s="14">
        <v>0.49730000000000002</v>
      </c>
      <c r="AY34" s="14">
        <v>1.77E-2</v>
      </c>
      <c r="AZ34" s="14">
        <v>0.32190324295587458</v>
      </c>
      <c r="BA34" s="14">
        <v>4.3853615520282192</v>
      </c>
      <c r="BB34" s="14">
        <v>0.62862289176355002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193</v>
      </c>
      <c r="C35" s="12">
        <v>9.5280000000000005</v>
      </c>
      <c r="D35" s="12">
        <v>193.39699999999999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30.5</v>
      </c>
      <c r="Q35" s="56">
        <v>2.2599999999999998</v>
      </c>
      <c r="R35" s="56">
        <v>2.1</v>
      </c>
      <c r="S35" s="56">
        <v>41.48</v>
      </c>
      <c r="T35" s="56">
        <v>93.62</v>
      </c>
      <c r="U35" s="12">
        <v>5</v>
      </c>
      <c r="V35" s="12">
        <v>3</v>
      </c>
      <c r="W35" s="12">
        <v>1</v>
      </c>
      <c r="X35" s="12">
        <v>4</v>
      </c>
      <c r="Y35" s="12">
        <v>8</v>
      </c>
      <c r="Z35" s="12">
        <v>2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1.5857000000000001</v>
      </c>
      <c r="AK35" s="12">
        <v>2.8899999999999999E-2</v>
      </c>
      <c r="AL35" s="14">
        <v>8.3199999999999996E-2</v>
      </c>
      <c r="AM35" s="14">
        <v>1.5E-3</v>
      </c>
      <c r="AN35" s="14">
        <v>2.1960999999999999</v>
      </c>
      <c r="AO35" s="14">
        <v>9.9599999999999994E-2</v>
      </c>
      <c r="AP35" s="14">
        <v>0.32790000000000002</v>
      </c>
      <c r="AQ35" s="14">
        <v>1.49E-2</v>
      </c>
      <c r="AR35" s="14">
        <v>3.1173000000000002</v>
      </c>
      <c r="AS35" s="14">
        <v>5.8299999999999998E-2</v>
      </c>
      <c r="AT35" s="14">
        <v>8.6999999999999994E-2</v>
      </c>
      <c r="AU35" s="14">
        <v>1.6000000000000001E-3</v>
      </c>
      <c r="AV35" s="14">
        <v>36.329300000000003</v>
      </c>
      <c r="AW35" s="14">
        <v>1.5349999999999999</v>
      </c>
      <c r="AX35" s="14">
        <v>0.76729999999999998</v>
      </c>
      <c r="AY35" s="14">
        <v>3.2399999999999998E-2</v>
      </c>
      <c r="AZ35" s="14">
        <v>0.40120525931336742</v>
      </c>
      <c r="BA35" s="14">
        <v>8.8195402298850585</v>
      </c>
      <c r="BB35" s="14">
        <v>0.79632447617932822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193</v>
      </c>
      <c r="C36" s="12">
        <v>9.5389999999999997</v>
      </c>
      <c r="D36" s="12">
        <v>193.39746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30.5</v>
      </c>
      <c r="Q36" s="56">
        <v>2.2599999999999998</v>
      </c>
      <c r="R36" s="56">
        <v>2.1</v>
      </c>
      <c r="S36" s="56">
        <v>41.34</v>
      </c>
      <c r="T36" s="56">
        <v>93.72</v>
      </c>
      <c r="U36" s="12">
        <v>5</v>
      </c>
      <c r="V36" s="12">
        <v>3</v>
      </c>
      <c r="W36" s="12">
        <v>1</v>
      </c>
      <c r="X36" s="12">
        <v>4</v>
      </c>
      <c r="Y36" s="12">
        <v>8</v>
      </c>
      <c r="Z36" s="12">
        <v>2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1.0113000000000001</v>
      </c>
      <c r="AK36" s="12">
        <v>1.06E-2</v>
      </c>
      <c r="AL36" s="14">
        <v>5.28E-2</v>
      </c>
      <c r="AM36" s="14">
        <v>5.9999999999999995E-4</v>
      </c>
      <c r="AN36" s="14">
        <v>2.2681</v>
      </c>
      <c r="AO36" s="14">
        <v>0.1074</v>
      </c>
      <c r="AP36" s="14">
        <v>0.33689999999999998</v>
      </c>
      <c r="AQ36" s="14">
        <v>1.6E-2</v>
      </c>
      <c r="AR36" s="14">
        <v>1.998</v>
      </c>
      <c r="AS36" s="14">
        <v>2.0000000000000001E-4</v>
      </c>
      <c r="AT36" s="14">
        <v>5.5500000000000001E-2</v>
      </c>
      <c r="AU36" s="14">
        <v>0</v>
      </c>
      <c r="AV36" s="14">
        <v>38.6006</v>
      </c>
      <c r="AW36" s="14">
        <v>1.1397999999999999</v>
      </c>
      <c r="AX36" s="14">
        <v>0.81200000000000006</v>
      </c>
      <c r="AY36" s="14">
        <v>2.4E-2</v>
      </c>
      <c r="AZ36" s="14">
        <v>0.41352598137348773</v>
      </c>
      <c r="BA36" s="14">
        <v>14.630630630630632</v>
      </c>
      <c r="BB36" s="14">
        <v>0.87204610951008643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193</v>
      </c>
      <c r="C37" s="12">
        <v>9.5500000000000007</v>
      </c>
      <c r="D37" s="12">
        <v>193.39792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30.5</v>
      </c>
      <c r="Q37" s="56">
        <v>2.2599999999999998</v>
      </c>
      <c r="R37" s="56">
        <v>2.1</v>
      </c>
      <c r="S37" s="56">
        <v>41.2</v>
      </c>
      <c r="T37" s="56">
        <v>93.82</v>
      </c>
      <c r="U37" s="12">
        <v>5</v>
      </c>
      <c r="V37" s="12">
        <v>3</v>
      </c>
      <c r="W37" s="12">
        <v>1</v>
      </c>
      <c r="X37" s="12">
        <v>4</v>
      </c>
      <c r="Y37" s="12">
        <v>8</v>
      </c>
      <c r="Z37" s="12">
        <v>2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0.87090000000000001</v>
      </c>
      <c r="AK37" s="12">
        <v>1.0999999999999999E-2</v>
      </c>
      <c r="AL37" s="14">
        <v>4.5199999999999997E-2</v>
      </c>
      <c r="AM37" s="14">
        <v>5.9999999999999995E-4</v>
      </c>
      <c r="AN37" s="14">
        <v>1.994</v>
      </c>
      <c r="AO37" s="14">
        <v>7.3000000000000001E-3</v>
      </c>
      <c r="AP37" s="14">
        <v>0.29459999999999997</v>
      </c>
      <c r="AQ37" s="14">
        <v>1.1000000000000001E-3</v>
      </c>
      <c r="AR37" s="14">
        <v>1.6806000000000001</v>
      </c>
      <c r="AS37" s="14">
        <v>3.6499999999999998E-2</v>
      </c>
      <c r="AT37" s="14">
        <v>4.6399999999999997E-2</v>
      </c>
      <c r="AU37" s="14">
        <v>1E-3</v>
      </c>
      <c r="AV37" s="14">
        <v>32.972200000000001</v>
      </c>
      <c r="AW37" s="14">
        <v>0.46589999999999998</v>
      </c>
      <c r="AX37" s="14">
        <v>0.69089999999999996</v>
      </c>
      <c r="AY37" s="14">
        <v>9.7999999999999997E-3</v>
      </c>
      <c r="AZ37" s="14">
        <v>0.40213089802130897</v>
      </c>
      <c r="BA37" s="14">
        <v>14.890086206896552</v>
      </c>
      <c r="BB37" s="14">
        <v>0.87413535874135362</v>
      </c>
      <c r="BC37" s="15"/>
      <c r="BD37" s="28"/>
      <c r="BG37" s="30">
        <v>2</v>
      </c>
    </row>
    <row r="38" spans="2:64" ht="13.5" customHeight="1" x14ac:dyDescent="0.2">
      <c r="B38" s="12">
        <v>193</v>
      </c>
      <c r="C38" s="12">
        <v>9.5670000000000002</v>
      </c>
      <c r="D38" s="12">
        <v>193.39861999999999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30.5</v>
      </c>
      <c r="Q38" s="56">
        <v>2.2599999999999998</v>
      </c>
      <c r="R38" s="56">
        <v>2.1</v>
      </c>
      <c r="S38" s="56">
        <v>40.99</v>
      </c>
      <c r="T38" s="56">
        <v>93.98</v>
      </c>
      <c r="U38" s="12">
        <v>5</v>
      </c>
      <c r="V38" s="12">
        <v>3</v>
      </c>
      <c r="W38" s="12">
        <v>1</v>
      </c>
      <c r="X38" s="12">
        <v>4</v>
      </c>
      <c r="Y38" s="12">
        <v>8</v>
      </c>
      <c r="Z38" s="12">
        <v>2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0.72450000000000003</v>
      </c>
      <c r="AK38" s="12">
        <v>2.2200000000000001E-2</v>
      </c>
      <c r="AL38" s="14">
        <v>3.7400000000000003E-2</v>
      </c>
      <c r="AM38" s="14">
        <v>1.1000000000000001E-3</v>
      </c>
      <c r="AN38" s="14">
        <v>1.4381999999999999</v>
      </c>
      <c r="AO38" s="14">
        <v>5.57E-2</v>
      </c>
      <c r="AP38" s="14">
        <v>0.21079999999999999</v>
      </c>
      <c r="AQ38" s="14">
        <v>8.2000000000000007E-3</v>
      </c>
      <c r="AR38" s="14">
        <v>1.4013</v>
      </c>
      <c r="AS38" s="14">
        <v>3.2399999999999998E-2</v>
      </c>
      <c r="AT38" s="14">
        <v>3.8399999999999997E-2</v>
      </c>
      <c r="AU38" s="14">
        <v>8.9999999999999998E-4</v>
      </c>
      <c r="AV38" s="14">
        <v>22.6158</v>
      </c>
      <c r="AW38" s="14">
        <v>1.0920000000000001</v>
      </c>
      <c r="AX38" s="14">
        <v>0.47099999999999997</v>
      </c>
      <c r="AY38" s="14">
        <v>2.2700000000000001E-2</v>
      </c>
      <c r="AZ38" s="14">
        <v>0.381636843649164</v>
      </c>
      <c r="BA38" s="14">
        <v>12.265625</v>
      </c>
      <c r="BB38" s="14">
        <v>0.84923439340400475</v>
      </c>
      <c r="BC38" s="15"/>
      <c r="BD38" s="28"/>
      <c r="BG38" s="30">
        <v>3</v>
      </c>
      <c r="BH38" s="34"/>
    </row>
    <row r="39" spans="2:64" ht="13.5" customHeight="1" x14ac:dyDescent="0.2">
      <c r="B39" s="12">
        <v>193</v>
      </c>
      <c r="C39" s="12">
        <v>9.5749999999999993</v>
      </c>
      <c r="D39" s="12">
        <v>193.39895999999999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30.5</v>
      </c>
      <c r="Q39" s="56">
        <v>2.2599999999999998</v>
      </c>
      <c r="R39" s="56">
        <v>2.1</v>
      </c>
      <c r="S39" s="56">
        <v>40.89</v>
      </c>
      <c r="T39" s="56">
        <v>94.05</v>
      </c>
      <c r="U39" s="12">
        <v>5</v>
      </c>
      <c r="V39" s="12">
        <v>3</v>
      </c>
      <c r="W39" s="12">
        <v>1</v>
      </c>
      <c r="X39" s="12">
        <v>4</v>
      </c>
      <c r="Y39" s="12">
        <v>8</v>
      </c>
      <c r="Z39" s="12">
        <v>2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0.67220000000000002</v>
      </c>
      <c r="AK39" s="12">
        <v>5.5899999999999998E-2</v>
      </c>
      <c r="AL39" s="14">
        <v>3.4500000000000003E-2</v>
      </c>
      <c r="AM39" s="14">
        <v>2.8999999999999998E-3</v>
      </c>
      <c r="AN39" s="14">
        <v>1.4359</v>
      </c>
      <c r="AO39" s="14">
        <v>0.1711</v>
      </c>
      <c r="AP39" s="14">
        <v>0.2097</v>
      </c>
      <c r="AQ39" s="14">
        <v>2.5000000000000001E-2</v>
      </c>
      <c r="AR39" s="14">
        <v>1.3090999999999999</v>
      </c>
      <c r="AS39" s="14">
        <v>0.16950000000000001</v>
      </c>
      <c r="AT39" s="14">
        <v>3.5799999999999998E-2</v>
      </c>
      <c r="AU39" s="14">
        <v>4.5999999999999999E-3</v>
      </c>
      <c r="AV39" s="14">
        <v>24.596</v>
      </c>
      <c r="AW39" s="14">
        <v>3.3426</v>
      </c>
      <c r="AX39" s="14">
        <v>0.51070000000000004</v>
      </c>
      <c r="AY39" s="14">
        <v>6.9400000000000003E-2</v>
      </c>
      <c r="AZ39" s="14">
        <v>0.41782343142698503</v>
      </c>
      <c r="BA39" s="14">
        <v>14.265363128491622</v>
      </c>
      <c r="BB39" s="14">
        <v>0.86898444647758477</v>
      </c>
      <c r="BC39" s="15"/>
      <c r="BD39" s="28"/>
    </row>
    <row r="40" spans="2:64" ht="13.5" customHeight="1" x14ac:dyDescent="0.2">
      <c r="B40" s="12">
        <v>193</v>
      </c>
      <c r="C40" s="12">
        <v>9.5850000000000009</v>
      </c>
      <c r="D40" s="12">
        <v>193.39938000000001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30.5</v>
      </c>
      <c r="Q40" s="56">
        <v>2.2599999999999998</v>
      </c>
      <c r="R40" s="56">
        <v>2.1</v>
      </c>
      <c r="S40" s="56">
        <v>40.770000000000003</v>
      </c>
      <c r="T40" s="56">
        <v>94.14</v>
      </c>
      <c r="U40" s="12">
        <v>5</v>
      </c>
      <c r="V40" s="12">
        <v>3</v>
      </c>
      <c r="W40" s="12">
        <v>1</v>
      </c>
      <c r="X40" s="12">
        <v>4</v>
      </c>
      <c r="Y40" s="12">
        <v>8</v>
      </c>
      <c r="Z40" s="12">
        <v>2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0.82430000000000003</v>
      </c>
      <c r="AK40" s="12">
        <v>0.1527</v>
      </c>
      <c r="AL40" s="14">
        <v>4.2200000000000001E-2</v>
      </c>
      <c r="AM40" s="14">
        <v>7.7999999999999996E-3</v>
      </c>
      <c r="AN40" s="14">
        <v>1.1999</v>
      </c>
      <c r="AO40" s="14">
        <v>3.3E-3</v>
      </c>
      <c r="AP40" s="14">
        <v>0.1744</v>
      </c>
      <c r="AQ40" s="14">
        <v>5.0000000000000001E-4</v>
      </c>
      <c r="AR40" s="14">
        <v>1.5739000000000001</v>
      </c>
      <c r="AS40" s="14">
        <v>0.23849999999999999</v>
      </c>
      <c r="AT40" s="14">
        <v>4.2799999999999998E-2</v>
      </c>
      <c r="AU40" s="14">
        <v>6.4999999999999997E-3</v>
      </c>
      <c r="AV40" s="14">
        <v>19.785</v>
      </c>
      <c r="AW40" s="14">
        <v>0.78210000000000002</v>
      </c>
      <c r="AX40" s="14">
        <v>0.40939999999999999</v>
      </c>
      <c r="AY40" s="14">
        <v>1.6199999999999999E-2</v>
      </c>
      <c r="AZ40" s="14">
        <v>0.4025351147653306</v>
      </c>
      <c r="BA40" s="14">
        <v>9.565420560747663</v>
      </c>
      <c r="BB40" s="14">
        <v>0.81070322865988498</v>
      </c>
      <c r="BC40" s="15"/>
      <c r="BD40" s="28"/>
    </row>
    <row r="41" spans="2:64" ht="13.5" customHeight="1" x14ac:dyDescent="0.2">
      <c r="B41" s="12">
        <v>193</v>
      </c>
      <c r="C41" s="12">
        <v>9.5969999999999995</v>
      </c>
      <c r="D41" s="12">
        <v>193.39986999999999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30.5</v>
      </c>
      <c r="Q41" s="56">
        <v>2.2599999999999998</v>
      </c>
      <c r="R41" s="56">
        <v>2.1</v>
      </c>
      <c r="S41" s="56">
        <v>40.619999999999997</v>
      </c>
      <c r="T41" s="56">
        <v>94.25</v>
      </c>
      <c r="U41" s="12">
        <v>5</v>
      </c>
      <c r="V41" s="12">
        <v>3</v>
      </c>
      <c r="W41" s="12">
        <v>1</v>
      </c>
      <c r="X41" s="12">
        <v>4</v>
      </c>
      <c r="Y41" s="12">
        <v>8</v>
      </c>
      <c r="Z41" s="12">
        <v>2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1.3694</v>
      </c>
      <c r="AK41" s="12">
        <v>1.1900000000000001E-2</v>
      </c>
      <c r="AL41" s="14">
        <v>6.9699999999999998E-2</v>
      </c>
      <c r="AM41" s="14">
        <v>5.9999999999999995E-4</v>
      </c>
      <c r="AN41" s="14">
        <v>1.1184000000000001</v>
      </c>
      <c r="AO41" s="14">
        <v>8.8999999999999999E-3</v>
      </c>
      <c r="AP41" s="14">
        <v>0.16170000000000001</v>
      </c>
      <c r="AQ41" s="14">
        <v>1.2999999999999999E-3</v>
      </c>
      <c r="AR41" s="14">
        <v>2.6513</v>
      </c>
      <c r="AS41" s="14">
        <v>2.7E-2</v>
      </c>
      <c r="AT41" s="14">
        <v>7.17E-2</v>
      </c>
      <c r="AU41" s="14">
        <v>6.9999999999999999E-4</v>
      </c>
      <c r="AV41" s="14">
        <v>15.772600000000001</v>
      </c>
      <c r="AW41" s="14">
        <v>0.2142</v>
      </c>
      <c r="AX41" s="14">
        <v>0.32490000000000002</v>
      </c>
      <c r="AY41" s="14">
        <v>4.4000000000000003E-3</v>
      </c>
      <c r="AZ41" s="14">
        <v>0.33538840937114672</v>
      </c>
      <c r="BA41" s="14">
        <v>4.5313807531380759</v>
      </c>
      <c r="BB41" s="14">
        <v>0.63842662632375202</v>
      </c>
      <c r="BC41" s="15"/>
      <c r="BD41" s="28"/>
    </row>
    <row r="42" spans="2:64" ht="13.5" customHeight="1" x14ac:dyDescent="0.2">
      <c r="B42" s="12">
        <v>193</v>
      </c>
      <c r="C42" s="12">
        <v>9.3510000000000009</v>
      </c>
      <c r="D42" s="12">
        <v>193.38963000000001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30.5</v>
      </c>
      <c r="Q42" s="56">
        <v>2.2599999999999998</v>
      </c>
      <c r="R42" s="56">
        <v>2.1</v>
      </c>
      <c r="S42" s="56">
        <v>43.7</v>
      </c>
      <c r="T42" s="56">
        <v>92.05</v>
      </c>
      <c r="U42" s="12">
        <v>5</v>
      </c>
      <c r="V42" s="12">
        <v>3</v>
      </c>
      <c r="W42" s="12">
        <v>1</v>
      </c>
      <c r="X42" s="12">
        <v>4</v>
      </c>
      <c r="Y42" s="12">
        <v>8</v>
      </c>
      <c r="Z42" s="12">
        <v>2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2.8466999999999998</v>
      </c>
      <c r="AK42" s="12">
        <v>4.1000000000000002E-2</v>
      </c>
      <c r="AL42" s="14">
        <v>0.16209999999999999</v>
      </c>
      <c r="AM42" s="14">
        <v>2.3E-3</v>
      </c>
      <c r="AN42" s="14">
        <v>1.2117</v>
      </c>
      <c r="AO42" s="14">
        <v>2.81E-2</v>
      </c>
      <c r="AP42" s="14">
        <v>0.1978</v>
      </c>
      <c r="AQ42" s="14">
        <v>4.5999999999999999E-3</v>
      </c>
      <c r="AR42" s="14">
        <v>5.3238000000000003</v>
      </c>
      <c r="AS42" s="14">
        <v>8.8099999999999998E-2</v>
      </c>
      <c r="AT42" s="14">
        <v>0.16170000000000001</v>
      </c>
      <c r="AU42" s="14">
        <v>2.7000000000000001E-3</v>
      </c>
      <c r="AV42" s="14">
        <v>9.3204999999999991</v>
      </c>
      <c r="AW42" s="14">
        <v>0.1394</v>
      </c>
      <c r="AX42" s="14">
        <v>0.21060000000000001</v>
      </c>
      <c r="AY42" s="14">
        <v>3.0999999999999999E-3</v>
      </c>
      <c r="AZ42" s="14">
        <v>3.1341821743388849E-2</v>
      </c>
      <c r="BA42" s="14">
        <v>1.3024118738404453</v>
      </c>
      <c r="BB42" s="14">
        <v>0.13134568896051571</v>
      </c>
      <c r="BC42" s="37"/>
      <c r="BD42" s="28"/>
    </row>
    <row r="43" spans="2:64" ht="13.5" customHeight="1" x14ac:dyDescent="0.2">
      <c r="B43" s="12">
        <v>193</v>
      </c>
      <c r="C43" s="12">
        <v>9.359</v>
      </c>
      <c r="D43" s="12">
        <v>193.38996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30.5</v>
      </c>
      <c r="Q43" s="56">
        <v>2.2599999999999998</v>
      </c>
      <c r="R43" s="56">
        <v>2.1</v>
      </c>
      <c r="S43" s="56">
        <v>43.6</v>
      </c>
      <c r="T43" s="56">
        <v>92.12</v>
      </c>
      <c r="U43" s="12">
        <v>5</v>
      </c>
      <c r="V43" s="12">
        <v>3</v>
      </c>
      <c r="W43" s="12">
        <v>1</v>
      </c>
      <c r="X43" s="12">
        <v>4</v>
      </c>
      <c r="Y43" s="12">
        <v>8</v>
      </c>
      <c r="Z43" s="12">
        <v>2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1.4511000000000001</v>
      </c>
      <c r="AK43" s="12">
        <v>4.9500000000000002E-2</v>
      </c>
      <c r="AL43" s="14">
        <v>8.2299999999999998E-2</v>
      </c>
      <c r="AM43" s="14">
        <v>2.8E-3</v>
      </c>
      <c r="AN43" s="14">
        <v>1.9985999999999999</v>
      </c>
      <c r="AO43" s="14">
        <v>0.3347</v>
      </c>
      <c r="AP43" s="14">
        <v>0.32479999999999998</v>
      </c>
      <c r="AQ43" s="14">
        <v>5.4399999999999997E-2</v>
      </c>
      <c r="AR43" s="14">
        <v>2.7378999999999998</v>
      </c>
      <c r="AS43" s="14">
        <v>0.111</v>
      </c>
      <c r="AT43" s="14">
        <v>8.2799999999999999E-2</v>
      </c>
      <c r="AU43" s="14">
        <v>3.3999999999999998E-3</v>
      </c>
      <c r="AV43" s="14">
        <v>33.415199999999999</v>
      </c>
      <c r="AW43" s="14">
        <v>5.5598000000000001</v>
      </c>
      <c r="AX43" s="14">
        <v>0.75249999999999995</v>
      </c>
      <c r="AY43" s="14">
        <v>0.12520000000000001</v>
      </c>
      <c r="AZ43" s="14">
        <v>0.39701104613385313</v>
      </c>
      <c r="BA43" s="14">
        <v>9.0881642512077292</v>
      </c>
      <c r="BB43" s="14">
        <v>0.80174787501496469</v>
      </c>
      <c r="BC43" s="37"/>
      <c r="BD43" s="28"/>
    </row>
    <row r="44" spans="2:64" ht="13.5" customHeight="1" x14ac:dyDescent="0.2">
      <c r="B44" s="12">
        <v>193</v>
      </c>
      <c r="C44" s="12">
        <v>9.3670000000000009</v>
      </c>
      <c r="D44" s="12">
        <v>193.39028999999999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30.5</v>
      </c>
      <c r="Q44" s="56">
        <v>2.2599999999999998</v>
      </c>
      <c r="R44" s="56">
        <v>2.1</v>
      </c>
      <c r="S44" s="56">
        <v>43.5</v>
      </c>
      <c r="T44" s="56">
        <v>92.19</v>
      </c>
      <c r="U44" s="12">
        <v>5</v>
      </c>
      <c r="V44" s="12">
        <v>3</v>
      </c>
      <c r="W44" s="12">
        <v>1</v>
      </c>
      <c r="X44" s="12">
        <v>4</v>
      </c>
      <c r="Y44" s="12">
        <v>8</v>
      </c>
      <c r="Z44" s="12">
        <v>2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8.2810000000000006</v>
      </c>
      <c r="AK44" s="12">
        <v>1.0197000000000001</v>
      </c>
      <c r="AL44" s="14">
        <v>0.46779999999999999</v>
      </c>
      <c r="AM44" s="14">
        <v>5.7599999999999998E-2</v>
      </c>
      <c r="AN44" s="14">
        <v>3.1774</v>
      </c>
      <c r="AO44" s="14">
        <v>0.40699999999999997</v>
      </c>
      <c r="AP44" s="14">
        <v>0.51429999999999998</v>
      </c>
      <c r="AQ44" s="14">
        <v>6.59E-2</v>
      </c>
      <c r="AR44" s="14">
        <v>15.279400000000001</v>
      </c>
      <c r="AS44" s="14">
        <v>1.7956000000000001</v>
      </c>
      <c r="AT44" s="14">
        <v>0.46050000000000002</v>
      </c>
      <c r="AU44" s="14">
        <v>5.4100000000000002E-2</v>
      </c>
      <c r="AV44" s="14">
        <v>25.116</v>
      </c>
      <c r="AW44" s="14">
        <v>3.1387</v>
      </c>
      <c r="AX44" s="14">
        <v>0.56379999999999997</v>
      </c>
      <c r="AY44" s="14">
        <v>7.0499999999999993E-2</v>
      </c>
      <c r="AZ44" s="14">
        <v>4.5914108153232526E-2</v>
      </c>
      <c r="BA44" s="14">
        <v>1.2243213897937024</v>
      </c>
      <c r="BB44" s="14">
        <v>0.10084936053890457</v>
      </c>
      <c r="BC44" s="37"/>
      <c r="BD44" s="28"/>
    </row>
    <row r="45" spans="2:64" ht="13.5" customHeight="1" x14ac:dyDescent="0.2">
      <c r="B45" s="12">
        <v>193</v>
      </c>
      <c r="C45" s="12">
        <v>9.3800000000000008</v>
      </c>
      <c r="D45" s="12">
        <v>193.39082999999999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30.5</v>
      </c>
      <c r="Q45" s="56">
        <v>2.2599999999999998</v>
      </c>
      <c r="R45" s="56">
        <v>2.1</v>
      </c>
      <c r="S45" s="56">
        <v>43.34</v>
      </c>
      <c r="T45" s="56">
        <v>92.3</v>
      </c>
      <c r="U45" s="12">
        <v>5</v>
      </c>
      <c r="V45" s="12">
        <v>3</v>
      </c>
      <c r="W45" s="12">
        <v>1</v>
      </c>
      <c r="X45" s="12">
        <v>4</v>
      </c>
      <c r="Y45" s="12">
        <v>8</v>
      </c>
      <c r="Z45" s="12">
        <v>2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3.1432000000000002</v>
      </c>
      <c r="AK45" s="12">
        <v>0.1769</v>
      </c>
      <c r="AL45" s="14">
        <v>0.17649999999999999</v>
      </c>
      <c r="AM45" s="14">
        <v>9.9000000000000008E-3</v>
      </c>
      <c r="AN45" s="14">
        <v>1.8347</v>
      </c>
      <c r="AO45" s="14">
        <v>0.11940000000000001</v>
      </c>
      <c r="AP45" s="14">
        <v>0.29499999999999998</v>
      </c>
      <c r="AQ45" s="14">
        <v>1.9199999999999998E-2</v>
      </c>
      <c r="AR45" s="14">
        <v>6.2508999999999997</v>
      </c>
      <c r="AS45" s="14">
        <v>0.34939999999999999</v>
      </c>
      <c r="AT45" s="14">
        <v>0.18720000000000001</v>
      </c>
      <c r="AU45" s="14">
        <v>1.0500000000000001E-2</v>
      </c>
      <c r="AV45" s="14">
        <v>21.904499999999999</v>
      </c>
      <c r="AW45" s="14">
        <v>1.7576000000000001</v>
      </c>
      <c r="AX45" s="14">
        <v>0.48930000000000001</v>
      </c>
      <c r="AY45" s="14">
        <v>3.9300000000000002E-2</v>
      </c>
      <c r="AZ45" s="14">
        <v>0.24773683539461944</v>
      </c>
      <c r="BA45" s="14">
        <v>2.6137820512820511</v>
      </c>
      <c r="BB45" s="14">
        <v>0.4465631929046564</v>
      </c>
      <c r="BC45" s="37"/>
      <c r="BD45" s="28"/>
    </row>
    <row r="46" spans="2:64" ht="13.5" customHeight="1" x14ac:dyDescent="0.2">
      <c r="B46" s="12">
        <v>193</v>
      </c>
      <c r="C46" s="12">
        <v>9.3889999999999993</v>
      </c>
      <c r="D46" s="12">
        <v>193.39121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30.5</v>
      </c>
      <c r="Q46" s="56">
        <v>2.2599999999999998</v>
      </c>
      <c r="R46" s="56">
        <v>2.1</v>
      </c>
      <c r="S46" s="56">
        <v>43.22</v>
      </c>
      <c r="T46" s="56">
        <v>92.38</v>
      </c>
      <c r="U46" s="12">
        <v>5</v>
      </c>
      <c r="V46" s="12">
        <v>3</v>
      </c>
      <c r="W46" s="12">
        <v>1</v>
      </c>
      <c r="X46" s="12">
        <v>4</v>
      </c>
      <c r="Y46" s="12">
        <v>8</v>
      </c>
      <c r="Z46" s="12">
        <v>2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3.2831999999999999</v>
      </c>
      <c r="AK46" s="12">
        <v>4.1000000000000003E-3</v>
      </c>
      <c r="AL46" s="14">
        <v>0.1835</v>
      </c>
      <c r="AM46" s="14">
        <v>2.0000000000000001E-4</v>
      </c>
      <c r="AN46" s="14">
        <v>1.4071</v>
      </c>
      <c r="AO46" s="14">
        <v>2.3300000000000001E-2</v>
      </c>
      <c r="AP46" s="14">
        <v>0.22520000000000001</v>
      </c>
      <c r="AQ46" s="14">
        <v>3.7000000000000002E-3</v>
      </c>
      <c r="AR46" s="14">
        <v>6.1078000000000001</v>
      </c>
      <c r="AS46" s="14">
        <v>2.2079999999999999E-2</v>
      </c>
      <c r="AT46" s="14">
        <v>0.18207999999999999</v>
      </c>
      <c r="AU46" s="14">
        <v>6.6E-4</v>
      </c>
      <c r="AV46" s="14">
        <v>10.5082</v>
      </c>
      <c r="AW46" s="14">
        <v>0.19969999999999999</v>
      </c>
      <c r="AX46" s="14">
        <v>0.2339</v>
      </c>
      <c r="AY46" s="14">
        <v>4.4000000000000003E-3</v>
      </c>
      <c r="AZ46" s="14">
        <v>1.8950119799607895E-2</v>
      </c>
      <c r="BA46" s="14">
        <v>1.2846001757469245</v>
      </c>
      <c r="BB46" s="14">
        <v>0.12457329679311506</v>
      </c>
      <c r="BC46" s="37"/>
      <c r="BD46" s="28"/>
    </row>
    <row r="47" spans="2:64" ht="13.5" customHeight="1" x14ac:dyDescent="0.2">
      <c r="B47" s="12">
        <v>193</v>
      </c>
      <c r="C47" s="12">
        <v>9.4009999999999998</v>
      </c>
      <c r="D47" s="12">
        <v>193.39170999999999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30.5</v>
      </c>
      <c r="Q47" s="56">
        <v>2.2599999999999998</v>
      </c>
      <c r="R47" s="56">
        <v>2.1</v>
      </c>
      <c r="S47" s="56">
        <v>43.07</v>
      </c>
      <c r="T47" s="56">
        <v>92.49</v>
      </c>
      <c r="U47" s="12">
        <v>5</v>
      </c>
      <c r="V47" s="12">
        <v>3</v>
      </c>
      <c r="W47" s="12">
        <v>1</v>
      </c>
      <c r="X47" s="12">
        <v>4</v>
      </c>
      <c r="Y47" s="12">
        <v>8</v>
      </c>
      <c r="Z47" s="12">
        <v>2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0.87109999999999999</v>
      </c>
      <c r="AK47" s="12">
        <v>2.6800000000000001E-2</v>
      </c>
      <c r="AL47" s="14">
        <v>4.8399999999999999E-2</v>
      </c>
      <c r="AM47" s="14">
        <v>1.5E-3</v>
      </c>
      <c r="AN47" s="14">
        <v>1.5579000000000001</v>
      </c>
      <c r="AO47" s="14">
        <v>8.3699999999999997E-2</v>
      </c>
      <c r="AP47" s="14">
        <v>0.24779999999999999</v>
      </c>
      <c r="AQ47" s="14">
        <v>1.3299999999999999E-2</v>
      </c>
      <c r="AR47" s="14">
        <v>1.6182000000000001</v>
      </c>
      <c r="AS47" s="14">
        <v>5.4899999999999997E-2</v>
      </c>
      <c r="AT47" s="14">
        <v>4.8000000000000001E-2</v>
      </c>
      <c r="AU47" s="14">
        <v>1.6000000000000001E-3</v>
      </c>
      <c r="AV47" s="14">
        <v>27.530899999999999</v>
      </c>
      <c r="AW47" s="14">
        <v>1.2938000000000001</v>
      </c>
      <c r="AX47" s="14">
        <v>0.6099</v>
      </c>
      <c r="AY47" s="14">
        <v>2.87E-2</v>
      </c>
      <c r="AZ47" s="14">
        <v>0.42217558586918502</v>
      </c>
      <c r="BA47" s="14">
        <v>12.706249999999999</v>
      </c>
      <c r="BB47" s="14">
        <v>0.85408116735066109</v>
      </c>
      <c r="BC47" s="37"/>
      <c r="BD47" s="28"/>
    </row>
    <row r="48" spans="2:64" ht="13.5" customHeight="1" x14ac:dyDescent="0.2">
      <c r="B48" s="12">
        <v>193</v>
      </c>
      <c r="C48" s="12">
        <v>9.41</v>
      </c>
      <c r="D48" s="12">
        <v>193.39207999999999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30.5</v>
      </c>
      <c r="Q48" s="56">
        <v>2.2599999999999998</v>
      </c>
      <c r="R48" s="56">
        <v>2.1</v>
      </c>
      <c r="S48" s="56">
        <v>42.96</v>
      </c>
      <c r="T48" s="56">
        <v>92.56</v>
      </c>
      <c r="U48" s="12">
        <v>5</v>
      </c>
      <c r="V48" s="12">
        <v>3</v>
      </c>
      <c r="W48" s="12">
        <v>1</v>
      </c>
      <c r="X48" s="12">
        <v>4</v>
      </c>
      <c r="Y48" s="12">
        <v>8</v>
      </c>
      <c r="Z48" s="12">
        <v>2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7.0670999999999999</v>
      </c>
      <c r="AK48" s="12">
        <v>0.87070000000000003</v>
      </c>
      <c r="AL48" s="14">
        <v>0.39119999999999999</v>
      </c>
      <c r="AM48" s="14">
        <v>4.82E-2</v>
      </c>
      <c r="AN48" s="14">
        <v>2.6888000000000001</v>
      </c>
      <c r="AO48" s="14">
        <v>0.35249999999999998</v>
      </c>
      <c r="AP48" s="14">
        <v>0.42559999999999998</v>
      </c>
      <c r="AQ48" s="14">
        <v>5.5800000000000002E-2</v>
      </c>
      <c r="AR48" s="14">
        <v>14.285499999999999</v>
      </c>
      <c r="AS48" s="14">
        <v>0.39585999999999999</v>
      </c>
      <c r="AT48" s="14">
        <v>0.42149999999999999</v>
      </c>
      <c r="AU48" s="14">
        <v>1.1679999999999999E-2</v>
      </c>
      <c r="AV48" s="14">
        <v>21.176500000000001</v>
      </c>
      <c r="AW48" s="14">
        <v>2.6852999999999998</v>
      </c>
      <c r="AX48" s="14">
        <v>0.46750000000000003</v>
      </c>
      <c r="AY48" s="14">
        <v>5.9299999999999999E-2</v>
      </c>
      <c r="AZ48" s="14">
        <v>4.6915239054977097E-2</v>
      </c>
      <c r="BA48" s="14">
        <v>1.1091340450771057</v>
      </c>
      <c r="BB48" s="14">
        <v>5.1743532058492733E-2</v>
      </c>
      <c r="BC48" s="37"/>
      <c r="BD48" s="28"/>
    </row>
    <row r="49" spans="2:54" ht="13.5" customHeight="1" x14ac:dyDescent="0.2">
      <c r="B49" s="12">
        <v>193</v>
      </c>
      <c r="C49" s="12">
        <v>9.4190000000000005</v>
      </c>
      <c r="D49" s="12">
        <v>193.39246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30.5</v>
      </c>
      <c r="Q49" s="56">
        <v>2.2599999999999998</v>
      </c>
      <c r="R49" s="56">
        <v>2.1</v>
      </c>
      <c r="S49" s="56">
        <v>42.85</v>
      </c>
      <c r="T49" s="56">
        <v>92.64</v>
      </c>
      <c r="U49" s="12">
        <v>5</v>
      </c>
      <c r="V49" s="12">
        <v>3</v>
      </c>
      <c r="W49" s="12">
        <v>1</v>
      </c>
      <c r="X49" s="12">
        <v>4</v>
      </c>
      <c r="Y49" s="12">
        <v>8</v>
      </c>
      <c r="Z49" s="12">
        <v>2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4.3181000000000003</v>
      </c>
      <c r="AK49" s="12">
        <v>0.14599999999999999</v>
      </c>
      <c r="AL49" s="14">
        <v>0.23799999999999999</v>
      </c>
      <c r="AM49" s="14">
        <v>8.0000000000000002E-3</v>
      </c>
      <c r="AN49" s="14">
        <v>2.7559</v>
      </c>
      <c r="AO49" s="14">
        <v>0.13550000000000001</v>
      </c>
      <c r="AP49" s="14">
        <v>0.43430000000000002</v>
      </c>
      <c r="AQ49" s="14">
        <v>2.1299999999999999E-2</v>
      </c>
      <c r="AR49" s="14">
        <v>7.8971</v>
      </c>
      <c r="AS49" s="14">
        <v>6.1800000000000001E-2</v>
      </c>
      <c r="AT49" s="14">
        <v>0.23200000000000001</v>
      </c>
      <c r="AU49" s="14">
        <v>1.8E-3</v>
      </c>
      <c r="AV49" s="14">
        <v>34.010100000000001</v>
      </c>
      <c r="AW49" s="14">
        <v>3.1013000000000002</v>
      </c>
      <c r="AX49" s="14">
        <v>0.74829999999999997</v>
      </c>
      <c r="AY49" s="14">
        <v>6.8199999999999997E-2</v>
      </c>
      <c r="AZ49" s="14">
        <v>0.26551665821072212</v>
      </c>
      <c r="BA49" s="14">
        <v>3.2254310344827584</v>
      </c>
      <c r="BB49" s="14">
        <v>0.52667550749770475</v>
      </c>
    </row>
    <row r="50" spans="2:54" ht="13.5" customHeight="1" x14ac:dyDescent="0.2">
      <c r="B50" s="12">
        <v>193</v>
      </c>
      <c r="C50" s="12">
        <v>9.218</v>
      </c>
      <c r="D50" s="12">
        <v>193.38408000000001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30.5</v>
      </c>
      <c r="Q50" s="56">
        <v>2.2599999999999998</v>
      </c>
      <c r="R50" s="56">
        <v>2.1</v>
      </c>
      <c r="S50" s="56">
        <v>45.37</v>
      </c>
      <c r="T50" s="56">
        <v>90.92</v>
      </c>
      <c r="U50" s="12">
        <v>5</v>
      </c>
      <c r="V50" s="12">
        <v>3</v>
      </c>
      <c r="W50" s="12">
        <v>1</v>
      </c>
      <c r="X50" s="12">
        <v>4</v>
      </c>
      <c r="Y50" s="12">
        <v>8</v>
      </c>
      <c r="Z50" s="12">
        <v>2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3.7336</v>
      </c>
      <c r="AK50" s="12">
        <v>3.7199999999999997E-2</v>
      </c>
      <c r="AL50" s="14">
        <v>0.22720000000000001</v>
      </c>
      <c r="AM50" s="14">
        <v>2.3E-3</v>
      </c>
      <c r="AN50" s="14">
        <v>1.397</v>
      </c>
      <c r="AO50" s="14">
        <v>0.01</v>
      </c>
      <c r="AP50" s="14">
        <v>0.24529999999999999</v>
      </c>
      <c r="AQ50" s="14">
        <v>1.8E-3</v>
      </c>
      <c r="AR50" s="14">
        <v>6.9187000000000003</v>
      </c>
      <c r="AS50" s="14">
        <v>4.7800000000000002E-2</v>
      </c>
      <c r="AT50" s="14">
        <v>0.22520000000000001</v>
      </c>
      <c r="AU50" s="14">
        <v>1.6000000000000001E-3</v>
      </c>
      <c r="AV50" s="14">
        <v>11.652200000000001</v>
      </c>
      <c r="AW50" s="14">
        <v>7.9000000000000001E-2</v>
      </c>
      <c r="AX50" s="14">
        <v>0.27789999999999998</v>
      </c>
      <c r="AY50" s="14">
        <v>1.9E-3</v>
      </c>
      <c r="AZ50" s="14">
        <v>6.230886850152903E-2</v>
      </c>
      <c r="BA50" s="14">
        <v>1.2340142095914741</v>
      </c>
      <c r="BB50" s="14">
        <v>0.10475054661101167</v>
      </c>
    </row>
    <row r="51" spans="2:54" ht="13.5" customHeight="1" x14ac:dyDescent="0.2">
      <c r="B51" s="12">
        <v>193</v>
      </c>
      <c r="C51" s="12">
        <v>8.9789999999999992</v>
      </c>
      <c r="D51" s="12">
        <v>193.37413000000001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30.5</v>
      </c>
      <c r="Q51" s="56">
        <v>2.2599999999999998</v>
      </c>
      <c r="R51" s="56">
        <v>2.1</v>
      </c>
      <c r="S51" s="56">
        <v>48.38</v>
      </c>
      <c r="T51" s="56">
        <v>88.96</v>
      </c>
      <c r="U51" s="12">
        <v>5</v>
      </c>
      <c r="V51" s="12">
        <v>3</v>
      </c>
      <c r="W51" s="12">
        <v>1</v>
      </c>
      <c r="X51" s="12">
        <v>4</v>
      </c>
      <c r="Y51" s="12">
        <v>8</v>
      </c>
      <c r="Z51" s="12">
        <v>2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6.4305000000000003</v>
      </c>
      <c r="AK51" s="55">
        <v>1E-3</v>
      </c>
      <c r="AL51" s="55">
        <v>0.6865</v>
      </c>
      <c r="AM51" s="55">
        <v>0</v>
      </c>
      <c r="AN51" s="55">
        <v>2.1114999999999999</v>
      </c>
      <c r="AO51" s="55">
        <v>1E-3</v>
      </c>
      <c r="AP51" s="55">
        <v>0.67549999999999999</v>
      </c>
      <c r="AQ51" s="55">
        <v>5.0000000000000001E-4</v>
      </c>
      <c r="AR51" s="55">
        <v>11.941500000000001</v>
      </c>
      <c r="AS51" s="55">
        <v>4.4999999999999997E-3</v>
      </c>
      <c r="AT51" s="55">
        <v>0.68699999999999994</v>
      </c>
      <c r="AU51" s="55">
        <v>5.0000000000000001E-4</v>
      </c>
      <c r="AV51" s="55">
        <v>15.9598</v>
      </c>
      <c r="AW51" s="55">
        <v>1.04E-2</v>
      </c>
      <c r="AX51" s="55">
        <v>0.65690000000000004</v>
      </c>
      <c r="AY51" s="55">
        <v>4.0000000000000002E-4</v>
      </c>
      <c r="AZ51" s="14">
        <v>-1.3959771840288163E-2</v>
      </c>
      <c r="BA51" s="14">
        <v>23.904657933042216</v>
      </c>
      <c r="BB51" s="14">
        <v>-2.2397499813974181E-2</v>
      </c>
    </row>
    <row r="52" spans="2:54" ht="13.5" customHeight="1" x14ac:dyDescent="0.2">
      <c r="B52" s="12">
        <v>193</v>
      </c>
      <c r="C52" s="12">
        <v>8.9700000000000006</v>
      </c>
      <c r="D52" s="12">
        <v>193.37375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30.5</v>
      </c>
      <c r="Q52" s="56">
        <v>2.2599999999999998</v>
      </c>
      <c r="R52" s="56">
        <v>2.1</v>
      </c>
      <c r="S52" s="56">
        <v>48.49</v>
      </c>
      <c r="T52" s="56">
        <v>88.89</v>
      </c>
      <c r="U52" s="12">
        <v>5</v>
      </c>
      <c r="V52" s="12">
        <v>3</v>
      </c>
      <c r="W52" s="12">
        <v>1</v>
      </c>
      <c r="X52" s="12">
        <v>4</v>
      </c>
      <c r="Y52" s="12">
        <v>8</v>
      </c>
      <c r="Z52" s="12">
        <v>2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9.0418000000000003</v>
      </c>
      <c r="AK52" s="12">
        <v>9.7999999999999997E-3</v>
      </c>
      <c r="AL52" s="14">
        <v>0.99480000000000002</v>
      </c>
      <c r="AM52" s="14">
        <v>1.1000000000000001E-3</v>
      </c>
      <c r="AN52" s="14">
        <v>3.01</v>
      </c>
      <c r="AO52" s="14">
        <v>2.3E-3</v>
      </c>
      <c r="AP52" s="14">
        <v>0.99450000000000005</v>
      </c>
      <c r="AQ52" s="14">
        <v>8.0000000000000004E-4</v>
      </c>
      <c r="AR52" s="14">
        <v>16.782599999999999</v>
      </c>
      <c r="AS52" s="14">
        <v>1.35E-2</v>
      </c>
      <c r="AT52" s="14">
        <v>0.99480000000000002</v>
      </c>
      <c r="AU52" s="14">
        <v>8.0000000000000004E-4</v>
      </c>
      <c r="AV52" s="14">
        <v>23.478999999999999</v>
      </c>
      <c r="AW52" s="14">
        <v>2.0899999999999998E-2</v>
      </c>
      <c r="AX52" s="14">
        <v>0.99450000000000005</v>
      </c>
      <c r="AY52" s="14">
        <v>8.9999999999999998E-4</v>
      </c>
      <c r="AZ52" s="38">
        <v>0.77273585261806799</v>
      </c>
      <c r="BA52" s="38">
        <v>1.3990084968955943</v>
      </c>
      <c r="BB52" s="38">
        <v>0.16632225246885371</v>
      </c>
    </row>
    <row r="53" spans="2:54" ht="13.5" customHeight="1" x14ac:dyDescent="0.2">
      <c r="B53" s="12">
        <v>193</v>
      </c>
      <c r="C53" s="12">
        <v>9.2100000000000009</v>
      </c>
      <c r="D53" s="12">
        <v>193.38374999999999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30.5</v>
      </c>
      <c r="Q53" s="56">
        <v>2.2599999999999998</v>
      </c>
      <c r="R53" s="56">
        <v>2.1</v>
      </c>
      <c r="S53" s="56">
        <v>45.47</v>
      </c>
      <c r="T53" s="56">
        <v>90.85</v>
      </c>
      <c r="U53" s="12">
        <v>5</v>
      </c>
      <c r="V53" s="12">
        <v>3</v>
      </c>
      <c r="W53" s="12">
        <v>1</v>
      </c>
      <c r="X53" s="12">
        <v>4</v>
      </c>
      <c r="Y53" s="12">
        <v>8</v>
      </c>
      <c r="Z53" s="12">
        <v>2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16.394400000000001</v>
      </c>
      <c r="AK53" s="12">
        <v>0.85050000000000003</v>
      </c>
      <c r="AL53" s="14">
        <v>1.0019</v>
      </c>
      <c r="AM53" s="14">
        <v>5.21E-2</v>
      </c>
      <c r="AN53" s="14">
        <v>5.6787000000000001</v>
      </c>
      <c r="AO53" s="14">
        <v>0.3175</v>
      </c>
      <c r="AP53" s="14">
        <v>1.0017</v>
      </c>
      <c r="AQ53" s="14">
        <v>5.6099999999999997E-2</v>
      </c>
      <c r="AR53" s="14">
        <v>30.644100000000002</v>
      </c>
      <c r="AS53" s="14">
        <v>1.6151</v>
      </c>
      <c r="AT53" s="14">
        <v>1.0019</v>
      </c>
      <c r="AU53" s="14">
        <v>5.2900000000000003E-2</v>
      </c>
      <c r="AV53" s="14">
        <v>41.866199999999999</v>
      </c>
      <c r="AW53" s="14">
        <v>2.3506</v>
      </c>
      <c r="AX53" s="14">
        <v>1.0017</v>
      </c>
      <c r="AY53" s="14">
        <v>5.6300000000000003E-2</v>
      </c>
      <c r="AZ53" s="38">
        <v>0.76112264406908003</v>
      </c>
      <c r="BA53" s="38">
        <v>1.3662075244500571</v>
      </c>
      <c r="BB53" s="38">
        <v>0.15476559881837473</v>
      </c>
    </row>
    <row r="54" spans="2:54" ht="13.5" customHeight="1" x14ac:dyDescent="0.2">
      <c r="B54" s="12">
        <v>193</v>
      </c>
      <c r="C54" s="12">
        <v>9.6229999999999993</v>
      </c>
      <c r="D54" s="12">
        <v>193.40096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30.5</v>
      </c>
      <c r="Q54" s="56">
        <v>2.2599999999999998</v>
      </c>
      <c r="R54" s="56">
        <v>2.1</v>
      </c>
      <c r="S54" s="56">
        <v>40.29</v>
      </c>
      <c r="T54" s="56">
        <v>94.5</v>
      </c>
      <c r="U54" s="12">
        <v>5</v>
      </c>
      <c r="V54" s="12">
        <v>3</v>
      </c>
      <c r="W54" s="12">
        <v>1</v>
      </c>
      <c r="X54" s="12">
        <v>4</v>
      </c>
      <c r="Y54" s="12">
        <v>8</v>
      </c>
      <c r="Z54" s="12">
        <v>2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20.125800000000002</v>
      </c>
      <c r="AK54" s="12">
        <v>1.9956</v>
      </c>
      <c r="AL54" s="14">
        <v>1.0130999999999999</v>
      </c>
      <c r="AM54" s="14">
        <v>0.1018</v>
      </c>
      <c r="AN54" s="14">
        <v>7.0922000000000001</v>
      </c>
      <c r="AO54" s="14">
        <v>0.74870000000000003</v>
      </c>
      <c r="AP54" s="14">
        <v>1.0129999999999999</v>
      </c>
      <c r="AQ54" s="14">
        <v>0.10829999999999999</v>
      </c>
      <c r="AR54" s="14">
        <v>37.872100000000003</v>
      </c>
      <c r="AS54" s="14">
        <v>3.7282999999999999</v>
      </c>
      <c r="AT54" s="14">
        <v>1.0130999999999999</v>
      </c>
      <c r="AU54" s="14">
        <v>0.10100000000000001</v>
      </c>
      <c r="AV54" s="14">
        <v>49.6267</v>
      </c>
      <c r="AW54" s="14">
        <v>5.3817000000000004</v>
      </c>
      <c r="AX54" s="14">
        <v>1.0129999999999999</v>
      </c>
      <c r="AY54" s="14">
        <v>0.1113</v>
      </c>
      <c r="AZ54" s="38">
        <v>0.74991757597555675</v>
      </c>
      <c r="BA54" s="38">
        <v>1.3103762400289394</v>
      </c>
      <c r="BB54" s="38">
        <v>0.13434012809318524</v>
      </c>
    </row>
  </sheetData>
  <autoFilter ref="B9:BB54" xr:uid="{907B297A-7AB7-4FC0-BC32-B23091DDC56D}"/>
  <mergeCells count="11">
    <mergeCell ref="BG7:BH7"/>
    <mergeCell ref="BI7:BJ7"/>
    <mergeCell ref="BK7:BL7"/>
    <mergeCell ref="BG8:BH8"/>
    <mergeCell ref="BI8:BJ8"/>
    <mergeCell ref="BK8:BL8"/>
    <mergeCell ref="BM7:BN7"/>
    <mergeCell ref="BM8:BN8"/>
    <mergeCell ref="BQ8:BR8"/>
    <mergeCell ref="BS8:BT8"/>
    <mergeCell ref="BO8:BP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30CC-0010-4ADF-A595-9E591C24AB00}">
  <sheetPr codeName="Sheet30"/>
  <dimension ref="A1:BT54"/>
  <sheetViews>
    <sheetView workbookViewId="0">
      <selection activeCell="A31" sqref="A31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194</v>
      </c>
      <c r="C10" s="12">
        <v>9.3019999999999996</v>
      </c>
      <c r="D10" s="12">
        <v>194.38758000000001</v>
      </c>
      <c r="E10" s="12">
        <v>1</v>
      </c>
      <c r="F10" s="12">
        <v>3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35.5</v>
      </c>
      <c r="Q10" s="56">
        <v>1.9</v>
      </c>
      <c r="R10" s="56">
        <v>3.88</v>
      </c>
      <c r="S10" s="56">
        <v>44.4</v>
      </c>
      <c r="T10" s="56">
        <v>91.79</v>
      </c>
      <c r="U10" s="12">
        <v>2</v>
      </c>
      <c r="V10" s="12">
        <v>0</v>
      </c>
      <c r="W10" s="12">
        <v>2</v>
      </c>
      <c r="X10" s="12">
        <v>0</v>
      </c>
      <c r="Y10" s="12">
        <v>0</v>
      </c>
      <c r="Z10" s="12">
        <v>0</v>
      </c>
      <c r="AA10" s="12">
        <v>360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0.87329999999999997</v>
      </c>
      <c r="AK10" s="12">
        <v>5.9799999999999999E-2</v>
      </c>
      <c r="AL10" s="14">
        <v>2.9399999999999999E-2</v>
      </c>
      <c r="AM10" s="14">
        <v>2E-3</v>
      </c>
      <c r="AN10" s="14">
        <v>1.9334</v>
      </c>
      <c r="AO10" s="14">
        <v>0.1013</v>
      </c>
      <c r="AP10" s="14">
        <v>0.1789</v>
      </c>
      <c r="AQ10" s="14">
        <v>9.4000000000000004E-3</v>
      </c>
      <c r="AR10" s="14">
        <v>1.6859</v>
      </c>
      <c r="AS10" s="14">
        <v>9.5100000000000004E-2</v>
      </c>
      <c r="AT10" s="14">
        <v>0.03</v>
      </c>
      <c r="AU10" s="14">
        <v>1.6999999999999999E-3</v>
      </c>
      <c r="AV10" s="14">
        <v>33.296599999999998</v>
      </c>
      <c r="AW10" s="14">
        <v>1.639</v>
      </c>
      <c r="AX10" s="14">
        <v>0.44359999999999999</v>
      </c>
      <c r="AY10" s="14">
        <v>2.18E-2</v>
      </c>
      <c r="AZ10" s="14">
        <v>0.42522088353413651</v>
      </c>
      <c r="BA10" s="14">
        <v>14.786666666666667</v>
      </c>
      <c r="BB10" s="14">
        <v>0.87331081081081074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3.4931249999999997E-2</v>
      </c>
      <c r="BH10" s="16">
        <f>DSTDEV(PlotSort,"PhxRed",$BG$35:$BG$38)/SQRT($BF10)</f>
        <v>2.8272237803957973E-3</v>
      </c>
      <c r="BI10" s="16">
        <f>DAVERAGE(PlotSort,"PhxRedEdge",$BG$35:$BG$38)</f>
        <v>0.18930312500000002</v>
      </c>
      <c r="BJ10" s="16">
        <f>DSTDEV(PlotSort,"PhxRedEdge",$BG$35:$BG$38)/SQRT($BF10)</f>
        <v>3.7858860459239257E-3</v>
      </c>
      <c r="BK10" s="16">
        <f>DAVERAGE(PlotSort,"TMRed",$BG$35:$BG$38)</f>
        <v>3.6400000000000002E-2</v>
      </c>
      <c r="BL10" s="16">
        <f>DSTDEV(PlotSort,"TMRed",$BG$35:$BG$38)/SQRT($BF10)</f>
        <v>2.9356574523297743E-3</v>
      </c>
      <c r="BM10" s="16">
        <f>DAVERAGE(PlotSort,"TMNIR",$BG$35:$BG$38)</f>
        <v>0.44526875000000005</v>
      </c>
      <c r="BN10" s="16">
        <f>DSTDEV(PlotSort,"TMNIR",$BG$35:$BG$38)/SQRT($BF10)</f>
        <v>1.0028561467672555E-2</v>
      </c>
      <c r="BO10" s="16">
        <f>DAVERAGE(PlotSort,"NRR",$BG$35:$BG$38)</f>
        <v>0.40236614850259333</v>
      </c>
      <c r="BP10" s="16">
        <f>DSTDEV(PlotSort,"NRR",$BG$35:$BG$38)/SQRT($BF10)</f>
        <v>4.3989934099210714E-3</v>
      </c>
      <c r="BQ10" s="16">
        <f>DAVERAGE(PlotSort,"rvi",$BG$35:$BG$38)</f>
        <v>13.658603306716593</v>
      </c>
      <c r="BR10" s="16">
        <f>DSTDEV(PlotSort,"rvi",$BG$35:$BG$38)/SQRT($BF10)</f>
        <v>0.69392268297351456</v>
      </c>
      <c r="BS10" s="17">
        <f>DAVERAGE(PlotSort,"ndvi",$BG$35:$BG$38)</f>
        <v>0.84654786007725602</v>
      </c>
      <c r="BT10" s="16">
        <f>DSTDEV(PlotSort,"ndvi",$BG$35:$BG$38)/SQRT($BF10)</f>
        <v>1.2532507452227646E-2</v>
      </c>
    </row>
    <row r="11" spans="1:72" ht="13.5" customHeight="1" x14ac:dyDescent="0.2">
      <c r="B11" s="12">
        <v>194</v>
      </c>
      <c r="C11" s="12">
        <v>9.2940000000000005</v>
      </c>
      <c r="D11" s="12">
        <v>194.38724999999999</v>
      </c>
      <c r="E11" s="12">
        <v>1</v>
      </c>
      <c r="F11" s="12">
        <v>3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35.5</v>
      </c>
      <c r="Q11" s="56">
        <v>1.9</v>
      </c>
      <c r="R11" s="56">
        <v>3.88</v>
      </c>
      <c r="S11" s="56">
        <v>44.5</v>
      </c>
      <c r="T11" s="56">
        <v>91.73</v>
      </c>
      <c r="U11" s="12">
        <v>2</v>
      </c>
      <c r="V11" s="12">
        <v>0</v>
      </c>
      <c r="W11" s="12">
        <v>2</v>
      </c>
      <c r="X11" s="12">
        <v>0</v>
      </c>
      <c r="Y11" s="12">
        <v>0</v>
      </c>
      <c r="Z11" s="12">
        <v>0</v>
      </c>
      <c r="AA11" s="12">
        <v>360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0.86250000000000004</v>
      </c>
      <c r="AK11" s="12">
        <v>5.6399999999999999E-2</v>
      </c>
      <c r="AL11" s="14">
        <v>2.9100000000000001E-2</v>
      </c>
      <c r="AM11" s="14">
        <v>1.9E-3</v>
      </c>
      <c r="AN11" s="14">
        <v>2.0847000000000002</v>
      </c>
      <c r="AO11" s="14">
        <v>0.153</v>
      </c>
      <c r="AP11" s="14">
        <v>0.1933</v>
      </c>
      <c r="AQ11" s="14">
        <v>1.4200000000000001E-2</v>
      </c>
      <c r="AR11" s="14">
        <v>1.6720999999999999</v>
      </c>
      <c r="AS11" s="14">
        <v>0.1014</v>
      </c>
      <c r="AT11" s="14">
        <v>2.98E-2</v>
      </c>
      <c r="AU11" s="14">
        <v>1.8E-3</v>
      </c>
      <c r="AV11" s="14">
        <v>35.630400000000002</v>
      </c>
      <c r="AW11" s="14">
        <v>1.1773</v>
      </c>
      <c r="AX11" s="14">
        <v>0.47549999999999998</v>
      </c>
      <c r="AY11" s="14">
        <v>1.5699999999999999E-2</v>
      </c>
      <c r="AZ11" s="14">
        <v>0.4219497607655503</v>
      </c>
      <c r="BA11" s="14">
        <v>15.956375838926174</v>
      </c>
      <c r="BB11" s="14">
        <v>0.88205026716801904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2.8324999999999999E-2</v>
      </c>
      <c r="BH11" s="16">
        <f>DSTDEV(PlotSort,"PhxRed",$BG$31:$BG$32)/SQRT($BF11)</f>
        <v>5.2181574014844212E-4</v>
      </c>
      <c r="BI11" s="16">
        <f>DAVERAGE(PlotSort,"PhxRedEdge",$BG$31:$BG$32)</f>
        <v>0.1922625</v>
      </c>
      <c r="BJ11" s="16">
        <f>DSTDEV(PlotSort,"PhxRedEdge",$BG$31:$BG$32)/SQRT($BF11)</f>
        <v>3.0414343518587847E-3</v>
      </c>
      <c r="BK11" s="16">
        <f>DAVERAGE(PlotSort,"TMRed",$BG$31:$BG$32)</f>
        <v>2.955E-2</v>
      </c>
      <c r="BL11" s="16">
        <f>DSTDEV(PlotSort,"TMRed",$BG$31:$BG$32)/SQRT($BF11)</f>
        <v>5.3009433122794269E-4</v>
      </c>
      <c r="BM11" s="16">
        <f>DAVERAGE(PlotSort,"TMNIR",$BG$31:$BG$32)</f>
        <v>0.45666250000000003</v>
      </c>
      <c r="BN11" s="16">
        <f>DSTDEV(PlotSort,"TMNIR",$BG$31:$BG$32)/SQRT($BF11)</f>
        <v>6.5735383356302097E-3</v>
      </c>
      <c r="BO11" s="16">
        <f>DAVERAGE(PlotSort,"NRR",$BG$31:$BG$32)</f>
        <v>0.40745711788600364</v>
      </c>
      <c r="BP11" s="16">
        <f>DSTDEV(PlotSort,"NRR",$BG$31:$BG$32)/SQRT($BF11)</f>
        <v>3.8262607019620039E-3</v>
      </c>
      <c r="BQ11" s="16">
        <f>DAVERAGE(PlotSort,"rvi",$BG$31:$BG$32)</f>
        <v>15.499209527363666</v>
      </c>
      <c r="BR11" s="16">
        <f>DSTDEV(PlotSort,"rvi",$BG$31:$BG$32)/SQRT($BF11)</f>
        <v>0.26608047686810804</v>
      </c>
      <c r="BS11" s="17">
        <f>DAVERAGE(PlotSort,"ndvi",$BG$31:$BG$32)</f>
        <v>0.87829398295803518</v>
      </c>
      <c r="BT11" s="16">
        <f>DSTDEV(PlotSort,"ndvi",$BG$31:$BG$32)/SQRT($BF11)</f>
        <v>2.0224320845134112E-3</v>
      </c>
    </row>
    <row r="12" spans="1:72" ht="13.5" customHeight="1" x14ac:dyDescent="0.2">
      <c r="B12" s="12">
        <v>194</v>
      </c>
      <c r="C12" s="12">
        <v>9.2780000000000005</v>
      </c>
      <c r="D12" s="12">
        <v>194.38658000000001</v>
      </c>
      <c r="E12" s="12">
        <v>1</v>
      </c>
      <c r="F12" s="12">
        <v>3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35.5</v>
      </c>
      <c r="Q12" s="56">
        <v>1.9</v>
      </c>
      <c r="R12" s="56">
        <v>3.88</v>
      </c>
      <c r="S12" s="56">
        <v>44.71</v>
      </c>
      <c r="T12" s="56">
        <v>91.59</v>
      </c>
      <c r="U12" s="12">
        <v>2</v>
      </c>
      <c r="V12" s="12">
        <v>0</v>
      </c>
      <c r="W12" s="12">
        <v>2</v>
      </c>
      <c r="X12" s="12">
        <v>0</v>
      </c>
      <c r="Y12" s="12">
        <v>0</v>
      </c>
      <c r="Z12" s="12">
        <v>0</v>
      </c>
      <c r="AA12" s="12">
        <v>360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0.83289999999999997</v>
      </c>
      <c r="AK12" s="12">
        <v>4.02E-2</v>
      </c>
      <c r="AL12" s="14">
        <v>2.8199999999999999E-2</v>
      </c>
      <c r="AM12" s="14">
        <v>1.4E-3</v>
      </c>
      <c r="AN12" s="14">
        <v>2.2456999999999998</v>
      </c>
      <c r="AO12" s="14">
        <v>0.19009999999999999</v>
      </c>
      <c r="AP12" s="14">
        <v>0.20910000000000001</v>
      </c>
      <c r="AQ12" s="14">
        <v>1.77E-2</v>
      </c>
      <c r="AR12" s="14">
        <v>1.6600999999999999</v>
      </c>
      <c r="AS12" s="14">
        <v>5.3199999999999997E-2</v>
      </c>
      <c r="AT12" s="14">
        <v>2.9700000000000001E-2</v>
      </c>
      <c r="AU12" s="14">
        <v>1E-3</v>
      </c>
      <c r="AV12" s="14">
        <v>37.729100000000003</v>
      </c>
      <c r="AW12" s="14">
        <v>0.35570000000000002</v>
      </c>
      <c r="AX12" s="14">
        <v>0.50529999999999997</v>
      </c>
      <c r="AY12" s="14">
        <v>4.7999999999999996E-3</v>
      </c>
      <c r="AZ12" s="14">
        <v>0.41461366181410975</v>
      </c>
      <c r="BA12" s="14">
        <v>17.013468013468014</v>
      </c>
      <c r="BB12" s="14">
        <v>0.88897196261682254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4.1537499999999998E-2</v>
      </c>
      <c r="BH12" s="16">
        <f>DSTDEV(PlotSort,"PhxRed",$BH$31:$BH$32)/SQRT($BF12)</f>
        <v>5.1910730666533036E-3</v>
      </c>
      <c r="BI12" s="16">
        <f>DAVERAGE(PlotSort,"PhxRedEdge",$BH$31:$BH$32)</f>
        <v>0.18634374999999997</v>
      </c>
      <c r="BJ12" s="16">
        <f>DSTDEV(PlotSort,"PhxRedEdge",$BH$31:$BH$32)/SQRT($BF12)</f>
        <v>6.9874707438267103E-3</v>
      </c>
      <c r="BK12" s="16">
        <f>DAVERAGE(PlotSort,"TMRed",$BH$31:$BH$32)</f>
        <v>4.3249999999999997E-2</v>
      </c>
      <c r="BL12" s="16">
        <f>DSTDEV(PlotSort,"TMRed",$BH$31:$BH$32)/SQRT($BF12)</f>
        <v>5.3929660979217522E-3</v>
      </c>
      <c r="BM12" s="16">
        <f>DAVERAGE(PlotSort,"TMNIR",$BH$31:$BH$32)</f>
        <v>0.43387500000000007</v>
      </c>
      <c r="BN12" s="16">
        <f>DSTDEV(PlotSort,"TMNIR",$BH$31:$BH$32)/SQRT($BF12)</f>
        <v>1.8846150137362142E-2</v>
      </c>
      <c r="BO12" s="16">
        <f>DAVERAGE(PlotSort,"NRR",$BH$31:$BH$32)</f>
        <v>0.39727517911918303</v>
      </c>
      <c r="BP12" s="16">
        <f>DSTDEV(PlotSort,"NRR",$BH$31:$BH$32)/SQRT($BF12)</f>
        <v>7.8669386860729801E-3</v>
      </c>
      <c r="BQ12" s="16">
        <f>DAVERAGE(PlotSort,"rvi",$BH$31:$BH$32)</f>
        <v>11.81799708606952</v>
      </c>
      <c r="BR12" s="16">
        <f>DSTDEV(PlotSort,"rvi",$BH$31:$BH$32)/SQRT($BF12)</f>
        <v>1.2115316464452464</v>
      </c>
      <c r="BS12" s="17">
        <f>DAVERAGE(PlotSort,"ndvi",$BH$31:$BH$32)</f>
        <v>0.81480173719647764</v>
      </c>
      <c r="BT12" s="16">
        <f>DSTDEV(PlotSort,"ndvi",$BH$31:$BH$32)/SQRT($BF12)</f>
        <v>2.2599359813231738E-2</v>
      </c>
    </row>
    <row r="13" spans="1:72" ht="13.5" customHeight="1" x14ac:dyDescent="0.2">
      <c r="B13" s="12">
        <v>194</v>
      </c>
      <c r="C13" s="12">
        <v>9.2690000000000001</v>
      </c>
      <c r="D13" s="12">
        <v>194.38621000000001</v>
      </c>
      <c r="E13" s="12">
        <v>1</v>
      </c>
      <c r="F13" s="12">
        <v>3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35.5</v>
      </c>
      <c r="Q13" s="56">
        <v>1.9</v>
      </c>
      <c r="R13" s="56">
        <v>3.88</v>
      </c>
      <c r="S13" s="56">
        <v>44.82</v>
      </c>
      <c r="T13" s="56">
        <v>91.51</v>
      </c>
      <c r="U13" s="12">
        <v>2</v>
      </c>
      <c r="V13" s="12">
        <v>0</v>
      </c>
      <c r="W13" s="12">
        <v>2</v>
      </c>
      <c r="X13" s="12">
        <v>0</v>
      </c>
      <c r="Y13" s="12">
        <v>0</v>
      </c>
      <c r="Z13" s="12">
        <v>0</v>
      </c>
      <c r="AA13" s="12">
        <v>360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0.89680000000000004</v>
      </c>
      <c r="AK13" s="12">
        <v>0.1318</v>
      </c>
      <c r="AL13" s="14">
        <v>3.04E-2</v>
      </c>
      <c r="AM13" s="14">
        <v>4.4999999999999997E-3</v>
      </c>
      <c r="AN13" s="14">
        <v>1.5215000000000001</v>
      </c>
      <c r="AO13" s="14">
        <v>2.0000000000000001E-4</v>
      </c>
      <c r="AP13" s="14">
        <v>0.1419</v>
      </c>
      <c r="AQ13" s="14">
        <v>0</v>
      </c>
      <c r="AR13" s="14">
        <v>1.7803</v>
      </c>
      <c r="AS13" s="14">
        <v>0.309</v>
      </c>
      <c r="AT13" s="14">
        <v>3.2000000000000001E-2</v>
      </c>
      <c r="AU13" s="14">
        <v>5.4999999999999997E-3</v>
      </c>
      <c r="AV13" s="14">
        <v>26.064499999999999</v>
      </c>
      <c r="AW13" s="14">
        <v>0.24340000000000001</v>
      </c>
      <c r="AX13" s="14">
        <v>0.3498</v>
      </c>
      <c r="AY13" s="14">
        <v>3.3E-3</v>
      </c>
      <c r="AZ13" s="14">
        <v>0.42281879194630873</v>
      </c>
      <c r="BA13" s="14">
        <v>10.93125</v>
      </c>
      <c r="BB13" s="14">
        <v>0.83237297014143519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4.7475000000000003E-2</v>
      </c>
      <c r="BH13" s="16">
        <f>DSTDEV(PlotSort,"PhxRed",$BJ$35:$BJ$36)/SQRT($BF13)</f>
        <v>9.9257016664530285E-3</v>
      </c>
      <c r="BI13" s="16">
        <f>DAVERAGE(PlotSort,"PhxRedEdge",$BJ$35:$BJ$36)</f>
        <v>0.1935375</v>
      </c>
      <c r="BJ13" s="16">
        <f>DSTDEV(PlotSort,"PhxRedEdge",$BJ$35:$BJ$36)/SQRT($BF13)</f>
        <v>3.4044580804334424E-3</v>
      </c>
      <c r="BK13" s="16">
        <f>DAVERAGE(PlotSort,"TMRed",$BJ$35:$BJ$36)</f>
        <v>4.9162499999999998E-2</v>
      </c>
      <c r="BL13" s="16">
        <f>DSTDEV(PlotSort,"TMRed",$BJ$35:$BJ$36)/SQRT($BF13)</f>
        <v>1.0320972709903438E-2</v>
      </c>
      <c r="BM13" s="16">
        <f>DAVERAGE(PlotSort,"TMNIR",$BJ$35:$BJ$36)</f>
        <v>0.44586249999999999</v>
      </c>
      <c r="BN13" s="16">
        <f>DSTDEV(PlotSort,"TMNIR",$BJ$35:$BJ$36)/SQRT($BF13)</f>
        <v>1.1738260663013797E-2</v>
      </c>
      <c r="BO13" s="16">
        <f>DAVERAGE(PlotSort,"NRR",$BJ$35:$BJ$36)</f>
        <v>0.39350839708718049</v>
      </c>
      <c r="BP13" s="16">
        <f>DSTDEV(PlotSort,"NRR",$BJ$35:$BJ$36)/SQRT($BF13)</f>
        <v>1.3213372137604004E-2</v>
      </c>
      <c r="BQ13" s="16">
        <f>DAVERAGE(PlotSort,"rvi",$BJ$35:$BJ$36)</f>
        <v>11.550847602537356</v>
      </c>
      <c r="BR13" s="16">
        <f>DSTDEV(PlotSort,"rvi",$BJ$35:$BJ$36)/SQRT($BF13)</f>
        <v>1.7689867959548331</v>
      </c>
      <c r="BS13" s="17">
        <f>DAVERAGE(PlotSort,"ndvi",$BJ$35:$BJ$36)</f>
        <v>0.80215420831603312</v>
      </c>
      <c r="BT13" s="16">
        <f>DSTDEV(PlotSort,"ndvi",$BJ$35:$BJ$36)/SQRT($BF13)</f>
        <v>4.0951181516138052E-2</v>
      </c>
    </row>
    <row r="14" spans="1:72" ht="13.5" customHeight="1" x14ac:dyDescent="0.2">
      <c r="B14" s="12">
        <v>194</v>
      </c>
      <c r="C14" s="12">
        <v>9.2550000000000008</v>
      </c>
      <c r="D14" s="12">
        <v>194.38562999999999</v>
      </c>
      <c r="E14" s="12">
        <v>1</v>
      </c>
      <c r="F14" s="12">
        <v>3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35.5</v>
      </c>
      <c r="Q14" s="56">
        <v>1.9</v>
      </c>
      <c r="R14" s="56">
        <v>3.88</v>
      </c>
      <c r="S14" s="56">
        <v>44.99</v>
      </c>
      <c r="T14" s="56">
        <v>91.39</v>
      </c>
      <c r="U14" s="12">
        <v>2</v>
      </c>
      <c r="V14" s="12">
        <v>0</v>
      </c>
      <c r="W14" s="12">
        <v>2</v>
      </c>
      <c r="X14" s="12">
        <v>0</v>
      </c>
      <c r="Y14" s="12">
        <v>0</v>
      </c>
      <c r="Z14" s="12">
        <v>0</v>
      </c>
      <c r="AA14" s="12">
        <v>360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0.79400000000000004</v>
      </c>
      <c r="AK14" s="12">
        <v>2.1600000000000001E-2</v>
      </c>
      <c r="AL14" s="14">
        <v>2.7E-2</v>
      </c>
      <c r="AM14" s="14">
        <v>6.9999999999999999E-4</v>
      </c>
      <c r="AN14" s="14">
        <v>2.2656000000000001</v>
      </c>
      <c r="AO14" s="14">
        <v>8.9499999999999996E-2</v>
      </c>
      <c r="AP14" s="14">
        <v>0.21210000000000001</v>
      </c>
      <c r="AQ14" s="14">
        <v>8.3999999999999995E-3</v>
      </c>
      <c r="AR14" s="14">
        <v>1.6302000000000001</v>
      </c>
      <c r="AS14" s="14">
        <v>6.4100000000000004E-2</v>
      </c>
      <c r="AT14" s="14">
        <v>2.9399999999999999E-2</v>
      </c>
      <c r="AU14" s="14">
        <v>1.1999999999999999E-3</v>
      </c>
      <c r="AV14" s="14">
        <v>38.473799999999997</v>
      </c>
      <c r="AW14" s="14">
        <v>0.3931</v>
      </c>
      <c r="AX14" s="14">
        <v>0.51800000000000002</v>
      </c>
      <c r="AY14" s="14">
        <v>5.3E-3</v>
      </c>
      <c r="AZ14" s="14">
        <v>0.41898370086289549</v>
      </c>
      <c r="BA14" s="14">
        <v>17.61904761904762</v>
      </c>
      <c r="BB14" s="14">
        <v>0.89258312020460362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3.1625E-2</v>
      </c>
      <c r="BH14" s="16">
        <f>DSTDEV(PlotSort,"PhxRed",$BK$35:$BK$36)/SQRT($BF14)</f>
        <v>1.6469542596360518E-3</v>
      </c>
      <c r="BI14" s="16">
        <f>DAVERAGE(PlotSort,"PhxRedEdge",$BK$35:$BK$36)</f>
        <v>0.17576250000000002</v>
      </c>
      <c r="BJ14" s="16">
        <f>DSTDEV(PlotSort,"PhxRedEdge",$BK$35:$BK$36)/SQRT($BF14)</f>
        <v>4.7031715806109108E-3</v>
      </c>
      <c r="BK14" s="16">
        <f>DAVERAGE(PlotSort,"TMRed",$BK$35:$BK$36)</f>
        <v>3.2974999999999997E-2</v>
      </c>
      <c r="BL14" s="16">
        <f>DSTDEV(PlotSort,"TMRed",$BK$35:$BK$36)/SQRT($BF14)</f>
        <v>1.7865586099164743E-3</v>
      </c>
      <c r="BM14" s="16">
        <f>DAVERAGE(PlotSort,"TMNIR",$BK$35:$BK$36)</f>
        <v>0.41591875</v>
      </c>
      <c r="BN14" s="16">
        <f>DSTDEV(PlotSort,"TMNIR",$BK$35:$BK$36)/SQRT($BF14)</f>
        <v>1.3433305062263404E-2</v>
      </c>
      <c r="BO14" s="16">
        <f>DAVERAGE(PlotSort,"NRR",$BK$35:$BK$36)</f>
        <v>0.40462627433882292</v>
      </c>
      <c r="BP14" s="16">
        <f>DSTDEV(PlotSort,"NRR",$BK$35:$BK$36)/SQRT($BF14)</f>
        <v>5.571741409274353E-3</v>
      </c>
      <c r="BQ14" s="16">
        <f>DAVERAGE(PlotSort,"rvi",$BK$35:$BK$36)</f>
        <v>13.225009630470785</v>
      </c>
      <c r="BR14" s="16">
        <f>DSTDEV(PlotSort,"rvi",$BK$35:$BK$36)/SQRT($BF14)</f>
        <v>0.8342945049681042</v>
      </c>
      <c r="BS14" s="17">
        <f>DAVERAGE(PlotSort,"ndvi",$BK$35:$BK$36)</f>
        <v>0.84938229558568379</v>
      </c>
      <c r="BT14" s="16">
        <f>DSTDEV(PlotSort,"ndvi",$BK$35:$BK$36)/SQRT($BF14)</f>
        <v>1.1670548279459991E-2</v>
      </c>
    </row>
    <row r="15" spans="1:72" ht="13.5" customHeight="1" x14ac:dyDescent="0.2">
      <c r="B15" s="12">
        <v>194</v>
      </c>
      <c r="C15" s="12">
        <v>9.2460000000000004</v>
      </c>
      <c r="D15" s="12">
        <v>194.38525000000001</v>
      </c>
      <c r="E15" s="12">
        <v>1</v>
      </c>
      <c r="F15" s="12">
        <v>3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35.5</v>
      </c>
      <c r="Q15" s="56">
        <v>1.9</v>
      </c>
      <c r="R15" s="56">
        <v>3.88</v>
      </c>
      <c r="S15" s="56">
        <v>45.11</v>
      </c>
      <c r="T15" s="56">
        <v>91.32</v>
      </c>
      <c r="U15" s="12">
        <v>2</v>
      </c>
      <c r="V15" s="12">
        <v>0</v>
      </c>
      <c r="W15" s="12">
        <v>2</v>
      </c>
      <c r="X15" s="12">
        <v>0</v>
      </c>
      <c r="Y15" s="12">
        <v>0</v>
      </c>
      <c r="Z15" s="12">
        <v>0</v>
      </c>
      <c r="AA15" s="12">
        <v>360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0.93230000000000002</v>
      </c>
      <c r="AK15" s="12">
        <v>2.9399999999999999E-2</v>
      </c>
      <c r="AL15" s="14">
        <v>3.1800000000000002E-2</v>
      </c>
      <c r="AM15" s="14">
        <v>1E-3</v>
      </c>
      <c r="AN15" s="14">
        <v>2.0691000000000002</v>
      </c>
      <c r="AO15" s="14">
        <v>9.1000000000000004E-3</v>
      </c>
      <c r="AP15" s="14">
        <v>0.19409999999999999</v>
      </c>
      <c r="AQ15" s="14">
        <v>8.9999999999999998E-4</v>
      </c>
      <c r="AR15" s="14">
        <v>1.8348</v>
      </c>
      <c r="AS15" s="14">
        <v>0.1308</v>
      </c>
      <c r="AT15" s="14">
        <v>3.3099999999999997E-2</v>
      </c>
      <c r="AU15" s="14">
        <v>2.3999999999999998E-3</v>
      </c>
      <c r="AV15" s="14">
        <v>36.187800000000003</v>
      </c>
      <c r="AW15" s="14">
        <v>0.16220000000000001</v>
      </c>
      <c r="AX15" s="14">
        <v>0.48820000000000002</v>
      </c>
      <c r="AY15" s="14">
        <v>2.2000000000000001E-3</v>
      </c>
      <c r="AZ15" s="14">
        <v>0.43104206360838343</v>
      </c>
      <c r="BA15" s="14">
        <v>14.749244712990938</v>
      </c>
      <c r="BB15" s="14">
        <v>0.87300978323422218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2.9000000000000001E-2</v>
      </c>
      <c r="BH15" s="16">
        <f>DSTDEV(PlotSort,"PhxRed",$BL$35:$BL$36)/SQRT($BF15)</f>
        <v>9.0691785736085237E-4</v>
      </c>
      <c r="BI15" s="16">
        <f>DAVERAGE(PlotSort,"PhxRedEdge",$BL$35:$BL$36)</f>
        <v>0.21215000000000001</v>
      </c>
      <c r="BJ15" s="16">
        <f>DSTDEV(PlotSort,"PhxRedEdge",$BL$35:$BL$36)/SQRT($BF15)</f>
        <v>4.2417988098042972E-3</v>
      </c>
      <c r="BK15" s="16">
        <f>DAVERAGE(PlotSort,"TMRed",$BL$35:$BL$36)</f>
        <v>3.0487499999999997E-2</v>
      </c>
      <c r="BL15" s="16">
        <f>DSTDEV(PlotSort,"TMRed",$BL$35:$BL$36)/SQRT($BF15)</f>
        <v>9.2048851548667159E-4</v>
      </c>
      <c r="BM15" s="16">
        <f>DAVERAGE(PlotSort,"TMNIR",$BL$35:$BL$36)</f>
        <v>0.50337500000000002</v>
      </c>
      <c r="BN15" s="16">
        <f>DSTDEV(PlotSort,"TMNIR",$BL$35:$BL$36)/SQRT($BF15)</f>
        <v>1.1912069959259206E-2</v>
      </c>
      <c r="BO15" s="16">
        <f>DAVERAGE(PlotSort,"NRR",$BL$35:$BL$36)</f>
        <v>0.406703648245547</v>
      </c>
      <c r="BP15" s="16">
        <f>DSTDEV(PlotSort,"NRR",$BL$35:$BL$36)/SQRT($BF15)</f>
        <v>4.4492413496925011E-3</v>
      </c>
      <c r="BQ15" s="16">
        <f>DAVERAGE(PlotSort,"rvi",$BL$35:$BL$36)</f>
        <v>16.63354636338746</v>
      </c>
      <c r="BR15" s="16">
        <f>DSTDEV(PlotSort,"rvi",$BL$35:$BL$36)/SQRT($BF15)</f>
        <v>0.68180544791721731</v>
      </c>
      <c r="BS15" s="17">
        <f>DAVERAGE(PlotSort,"ndvi",$BL$35:$BL$36)</f>
        <v>0.88527264082162471</v>
      </c>
      <c r="BT15" s="16">
        <f>DSTDEV(PlotSort,"ndvi",$BL$35:$BL$36)/SQRT($BF15)</f>
        <v>4.8459900950378887E-3</v>
      </c>
    </row>
    <row r="16" spans="1:72" ht="13.5" customHeight="1" x14ac:dyDescent="0.2">
      <c r="B16" s="12">
        <v>194</v>
      </c>
      <c r="C16" s="12">
        <v>9.2370000000000001</v>
      </c>
      <c r="D16" s="12">
        <v>194.38487000000001</v>
      </c>
      <c r="E16" s="12">
        <v>1</v>
      </c>
      <c r="F16" s="12">
        <v>3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35.5</v>
      </c>
      <c r="Q16" s="56">
        <v>1.9</v>
      </c>
      <c r="R16" s="56">
        <v>3.88</v>
      </c>
      <c r="S16" s="56">
        <v>45.22</v>
      </c>
      <c r="T16" s="56">
        <v>91.24</v>
      </c>
      <c r="U16" s="12">
        <v>2</v>
      </c>
      <c r="V16" s="12">
        <v>0</v>
      </c>
      <c r="W16" s="12">
        <v>2</v>
      </c>
      <c r="X16" s="12">
        <v>0</v>
      </c>
      <c r="Y16" s="12">
        <v>0</v>
      </c>
      <c r="Z16" s="12">
        <v>0</v>
      </c>
      <c r="AA16" s="12">
        <v>360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0.88539999999999996</v>
      </c>
      <c r="AK16" s="12">
        <v>2.0000000000000001E-4</v>
      </c>
      <c r="AL16" s="14">
        <v>3.0200000000000001E-2</v>
      </c>
      <c r="AM16" s="14">
        <v>0</v>
      </c>
      <c r="AN16" s="14">
        <v>2.0922999999999998</v>
      </c>
      <c r="AO16" s="14">
        <v>7.9100000000000004E-2</v>
      </c>
      <c r="AP16" s="14">
        <v>0.19670000000000001</v>
      </c>
      <c r="AQ16" s="14">
        <v>7.4000000000000003E-3</v>
      </c>
      <c r="AR16" s="14">
        <v>1.6719999999999999</v>
      </c>
      <c r="AS16" s="14">
        <v>0.1048</v>
      </c>
      <c r="AT16" s="14">
        <v>3.0200000000000001E-2</v>
      </c>
      <c r="AU16" s="14">
        <v>1.9E-3</v>
      </c>
      <c r="AV16" s="14">
        <v>34.216000000000001</v>
      </c>
      <c r="AW16" s="14">
        <v>0.86529999999999996</v>
      </c>
      <c r="AX16" s="14">
        <v>0.46250000000000002</v>
      </c>
      <c r="AY16" s="14">
        <v>1.17E-2</v>
      </c>
      <c r="AZ16" s="14">
        <v>0.40321601941747576</v>
      </c>
      <c r="BA16" s="14">
        <v>15.314569536423841</v>
      </c>
      <c r="BB16" s="14">
        <v>0.87741018875583521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3.4056250000000003E-2</v>
      </c>
      <c r="BH16" s="16">
        <f>DSTDEV(PlotSort,"PhxRed",$BI$31:$BI$32)/SQRT($BF16)</f>
        <v>3.2155607176924303E-3</v>
      </c>
      <c r="BI16" s="16">
        <f>DAVERAGE(PlotSort,"PhxRedEdge",$BI$31:$BI$32)</f>
        <v>0.18686249999999999</v>
      </c>
      <c r="BJ16" s="16">
        <f>DSTDEV(PlotSort,"PhxRedEdge",$BI$31:$BI$32)/SQRT($BF16)</f>
        <v>4.5648281731079429E-3</v>
      </c>
      <c r="BK16" s="16">
        <f>DAVERAGE(PlotSort,"TMRed",$BI$31:$BI$32)</f>
        <v>3.5674999999999998E-2</v>
      </c>
      <c r="BL16" s="16">
        <f>DSTDEV(PlotSort,"TMRed",$BI$31:$BI$32)/SQRT($BF16)</f>
        <v>3.3610700181142725E-3</v>
      </c>
      <c r="BM16" s="16">
        <f>DAVERAGE(PlotSort,"TMNIR",$BI$31:$BI$32)</f>
        <v>0.43938750000000004</v>
      </c>
      <c r="BN16" s="16">
        <f>DSTDEV(PlotSort,"TMNIR",$BI$31:$BI$32)/SQRT($BF16)</f>
        <v>1.2977415879776081E-2</v>
      </c>
      <c r="BO16" s="16">
        <f>DAVERAGE(PlotSort,"NRR",$BI$31:$BI$32)</f>
        <v>0.40208020224882718</v>
      </c>
      <c r="BP16" s="16">
        <f>DSTDEV(PlotSort,"NRR",$BI$31:$BI$32)/SQRT($BF16)</f>
        <v>5.9609285815737587E-3</v>
      </c>
      <c r="BQ16" s="16">
        <f>DAVERAGE(PlotSort,"rvi",$BI$31:$BI$32)</f>
        <v>13.516330956053361</v>
      </c>
      <c r="BR16" s="16">
        <f>DSTDEV(PlotSort,"rvi",$BI$31:$BI$32)/SQRT($BF16)</f>
        <v>0.97055663625238875</v>
      </c>
      <c r="BS16" s="17">
        <f>DAVERAGE(PlotSort,"ndvi",$BI$31:$BI$32)</f>
        <v>0.84696920971438894</v>
      </c>
      <c r="BT16" s="16">
        <f>DSTDEV(PlotSort,"ndvi",$BI$31:$BI$32)/SQRT($BF16)</f>
        <v>1.5875915939558564E-2</v>
      </c>
    </row>
    <row r="17" spans="2:72" ht="13.5" customHeight="1" x14ac:dyDescent="0.2">
      <c r="B17" s="12">
        <v>194</v>
      </c>
      <c r="C17" s="12">
        <v>9.2249999999999996</v>
      </c>
      <c r="D17" s="12">
        <v>194.38436999999999</v>
      </c>
      <c r="E17" s="12">
        <v>1</v>
      </c>
      <c r="F17" s="12">
        <v>3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35.5</v>
      </c>
      <c r="Q17" s="56">
        <v>1.9</v>
      </c>
      <c r="R17" s="56">
        <v>3.88</v>
      </c>
      <c r="S17" s="56">
        <v>45.37</v>
      </c>
      <c r="T17" s="56">
        <v>91.14</v>
      </c>
      <c r="U17" s="12">
        <v>2</v>
      </c>
      <c r="V17" s="12">
        <v>0</v>
      </c>
      <c r="W17" s="12">
        <v>2</v>
      </c>
      <c r="X17" s="12">
        <v>0</v>
      </c>
      <c r="Y17" s="12">
        <v>0</v>
      </c>
      <c r="Z17" s="12">
        <v>0</v>
      </c>
      <c r="AA17" s="12">
        <v>360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0.85260000000000002</v>
      </c>
      <c r="AK17" s="12">
        <v>8.0000000000000002E-3</v>
      </c>
      <c r="AL17" s="14">
        <v>2.92E-2</v>
      </c>
      <c r="AM17" s="14">
        <v>2.9999999999999997E-4</v>
      </c>
      <c r="AN17" s="14">
        <v>2.1562000000000001</v>
      </c>
      <c r="AO17" s="14">
        <v>4.3499999999999997E-2</v>
      </c>
      <c r="AP17" s="14">
        <v>0.20330000000000001</v>
      </c>
      <c r="AQ17" s="14">
        <v>4.1000000000000003E-3</v>
      </c>
      <c r="AR17" s="14">
        <v>1.6708000000000001</v>
      </c>
      <c r="AS17" s="14">
        <v>3.7999999999999999E-2</v>
      </c>
      <c r="AT17" s="14">
        <v>3.0300000000000001E-2</v>
      </c>
      <c r="AU17" s="14">
        <v>6.9999999999999999E-4</v>
      </c>
      <c r="AV17" s="14">
        <v>34.775500000000001</v>
      </c>
      <c r="AW17" s="14">
        <v>0.5554</v>
      </c>
      <c r="AX17" s="14">
        <v>0.47139999999999999</v>
      </c>
      <c r="AY17" s="14">
        <v>7.4999999999999997E-3</v>
      </c>
      <c r="AZ17" s="14">
        <v>0.39736179042537428</v>
      </c>
      <c r="BA17" s="14">
        <v>15.557755775577556</v>
      </c>
      <c r="BB17" s="14">
        <v>0.87921068367550326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3.5806250000000005E-2</v>
      </c>
      <c r="BH17" s="16">
        <f>DSTDEV(PlotSort,"PhxRed",$BJ$31:$BJ$32)/SQRT($BF17)</f>
        <v>4.75359047413987E-3</v>
      </c>
      <c r="BI17" s="16">
        <f>DAVERAGE(PlotSort,"PhxRedEdge",$BJ$31:$BJ$32)</f>
        <v>0.19174375000000002</v>
      </c>
      <c r="BJ17" s="16">
        <f>DSTDEV(PlotSort,"PhxRedEdge",$BJ$31:$BJ$32)/SQRT($BF17)</f>
        <v>6.1327737658012239E-3</v>
      </c>
      <c r="BK17" s="16">
        <f>DAVERAGE(PlotSort,"TMRed",$BJ$31:$BJ$32)</f>
        <v>3.7124999999999998E-2</v>
      </c>
      <c r="BL17" s="16">
        <f>DSTDEV(PlotSort,"TMRed",$BJ$31:$BJ$32)/SQRT($BF17)</f>
        <v>4.9248900156924E-3</v>
      </c>
      <c r="BM17" s="16">
        <f>DAVERAGE(PlotSort,"TMNIR",$BJ$31:$BJ$32)</f>
        <v>0.45115</v>
      </c>
      <c r="BN17" s="16">
        <f>DSTDEV(PlotSort,"TMNIR",$BJ$31:$BJ$32)/SQRT($BF17)</f>
        <v>1.5577951833708205E-2</v>
      </c>
      <c r="BO17" s="16">
        <f>DAVERAGE(PlotSort,"NRR",$BJ$31:$BJ$32)</f>
        <v>0.4026520947563596</v>
      </c>
      <c r="BP17" s="16">
        <f>DSTDEV(PlotSort,"NRR",$BJ$31:$BJ$32)/SQRT($BF17)</f>
        <v>6.6664197959292919E-3</v>
      </c>
      <c r="BQ17" s="16">
        <f>DAVERAGE(PlotSort,"rvi",$BJ$31:$BJ$32)</f>
        <v>13.800875657379828</v>
      </c>
      <c r="BR17" s="16">
        <f>DSTDEV(PlotSort,"rvi",$BJ$31:$BJ$32)/SQRT($BF17)</f>
        <v>1.0225651787040251</v>
      </c>
      <c r="BS17" s="17">
        <f>DAVERAGE(PlotSort,"ndvi",$BJ$31:$BJ$32)</f>
        <v>0.84612651044012377</v>
      </c>
      <c r="BT17" s="16">
        <f>DSTDEV(PlotSort,"ndvi",$BJ$31:$BJ$32)/SQRT($BF17)</f>
        <v>1.9928081348784186E-2</v>
      </c>
    </row>
    <row r="18" spans="2:72" ht="13.5" customHeight="1" x14ac:dyDescent="0.2">
      <c r="B18" s="12">
        <v>194</v>
      </c>
      <c r="C18" s="12">
        <v>9.32</v>
      </c>
      <c r="D18" s="12">
        <v>194.38833</v>
      </c>
      <c r="E18" s="12">
        <v>1</v>
      </c>
      <c r="F18" s="12">
        <v>3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35.5</v>
      </c>
      <c r="Q18" s="56">
        <v>1.9</v>
      </c>
      <c r="R18" s="56">
        <v>3.88</v>
      </c>
      <c r="S18" s="56">
        <v>44.18</v>
      </c>
      <c r="T18" s="56">
        <v>91.95</v>
      </c>
      <c r="U18" s="12">
        <v>2</v>
      </c>
      <c r="V18" s="12">
        <v>0</v>
      </c>
      <c r="W18" s="12">
        <v>2</v>
      </c>
      <c r="X18" s="12">
        <v>0</v>
      </c>
      <c r="Y18" s="12">
        <v>0</v>
      </c>
      <c r="Z18" s="12">
        <v>0</v>
      </c>
      <c r="AA18" s="12">
        <v>360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0.78990000000000005</v>
      </c>
      <c r="AK18" s="12">
        <v>1.0200000000000001E-2</v>
      </c>
      <c r="AL18" s="14">
        <v>2.6499999999999999E-2</v>
      </c>
      <c r="AM18" s="14">
        <v>2.9999999999999997E-4</v>
      </c>
      <c r="AN18" s="14">
        <v>2.1671999999999998</v>
      </c>
      <c r="AO18" s="14">
        <v>2.7300000000000001E-2</v>
      </c>
      <c r="AP18" s="14">
        <v>0.19969999999999999</v>
      </c>
      <c r="AQ18" s="14">
        <v>2.5000000000000001E-3</v>
      </c>
      <c r="AR18" s="14">
        <v>1.5481</v>
      </c>
      <c r="AS18" s="14">
        <v>3.2500000000000001E-2</v>
      </c>
      <c r="AT18" s="14">
        <v>2.75E-2</v>
      </c>
      <c r="AU18" s="14">
        <v>5.9999999999999995E-4</v>
      </c>
      <c r="AV18" s="14">
        <v>36.753599999999999</v>
      </c>
      <c r="AW18" s="14">
        <v>1.1066</v>
      </c>
      <c r="AX18" s="14">
        <v>0.48770000000000002</v>
      </c>
      <c r="AY18" s="14">
        <v>1.47E-2</v>
      </c>
      <c r="AZ18" s="14">
        <v>0.41897003200465527</v>
      </c>
      <c r="BA18" s="14">
        <v>17.734545454545454</v>
      </c>
      <c r="BB18" s="14">
        <v>0.89324534161490687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3.1900000000000005E-2</v>
      </c>
      <c r="BH18" s="16">
        <f>DSTDEV(PlotSort,"PhxRed",$BH$35:$BH$36)/SQRT($BF18)</f>
        <v>3.0048849118282906E-3</v>
      </c>
      <c r="BI18" s="16">
        <f>DAVERAGE(PlotSort,"PhxRedEdge",$BH$35:$BH$36)</f>
        <v>0.19040000000000001</v>
      </c>
      <c r="BJ18" s="16">
        <f>DSTDEV(PlotSort,"PhxRedEdge",$BH$35:$BH$36)/SQRT($BF18)</f>
        <v>5.4403431264335601E-3</v>
      </c>
      <c r="BK18" s="16">
        <f>DAVERAGE(PlotSort,"TMRed",$BH$35:$BH$36)</f>
        <v>3.3325E-2</v>
      </c>
      <c r="BL18" s="16">
        <f>DSTDEV(PlotSort,"TMRed",$BH$35:$BH$36)/SQRT($BF18)</f>
        <v>3.1117318329187678E-3</v>
      </c>
      <c r="BM18" s="16">
        <f>DAVERAGE(PlotSort,"TMNIR",$BH$35:$BH$36)</f>
        <v>0.45716874999999996</v>
      </c>
      <c r="BN18" s="16">
        <f>DSTDEV(PlotSort,"TMNIR",$BH$35:$BH$36)/SQRT($BF18)</f>
        <v>1.3793125457844358E-2</v>
      </c>
      <c r="BO18" s="16">
        <f>DAVERAGE(PlotSort,"NRR",$BH$35:$BH$36)</f>
        <v>0.41152480490295162</v>
      </c>
      <c r="BP18" s="16">
        <f>DSTDEV(PlotSort,"NRR",$BH$35:$BH$36)/SQRT($BF18)</f>
        <v>4.50970605245825E-3</v>
      </c>
      <c r="BQ18" s="16">
        <f>DAVERAGE(PlotSort,"rvi",$BH$35:$BH$36)</f>
        <v>14.747067221496911</v>
      </c>
      <c r="BR18" s="16">
        <f>DSTDEV(PlotSort,"rvi",$BH$35:$BH$36)/SQRT($BF18)</f>
        <v>0.88628807076292992</v>
      </c>
      <c r="BS18" s="17">
        <f>DAVERAGE(PlotSort,"ndvi",$BH$35:$BH$36)</f>
        <v>0.86168145712782407</v>
      </c>
      <c r="BT18" s="16">
        <f>DSTDEV(PlotSort,"ndvi",$BH$35:$BH$36)/SQRT($BF18)</f>
        <v>1.408780992065457E-2</v>
      </c>
    </row>
    <row r="19" spans="2:72" ht="13.5" customHeight="1" x14ac:dyDescent="0.2">
      <c r="B19" s="12">
        <v>194</v>
      </c>
      <c r="C19" s="12">
        <v>9.3279999999999994</v>
      </c>
      <c r="D19" s="12">
        <v>194.38866999999999</v>
      </c>
      <c r="E19" s="12">
        <v>1</v>
      </c>
      <c r="F19" s="12">
        <v>3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35.5</v>
      </c>
      <c r="Q19" s="56">
        <v>1.9</v>
      </c>
      <c r="R19" s="56">
        <v>3.88</v>
      </c>
      <c r="S19" s="56">
        <v>44.08</v>
      </c>
      <c r="T19" s="56">
        <v>92.02</v>
      </c>
      <c r="U19" s="12">
        <v>2</v>
      </c>
      <c r="V19" s="12">
        <v>0</v>
      </c>
      <c r="W19" s="12">
        <v>2</v>
      </c>
      <c r="X19" s="12">
        <v>0</v>
      </c>
      <c r="Y19" s="12">
        <v>0</v>
      </c>
      <c r="Z19" s="12">
        <v>0</v>
      </c>
      <c r="AA19" s="12">
        <v>360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1.0858000000000001</v>
      </c>
      <c r="AK19" s="12">
        <v>0.1143</v>
      </c>
      <c r="AL19" s="14">
        <v>3.6299999999999999E-2</v>
      </c>
      <c r="AM19" s="14">
        <v>3.8E-3</v>
      </c>
      <c r="AN19" s="14">
        <v>1.5750999999999999</v>
      </c>
      <c r="AO19" s="14">
        <v>8.0699999999999994E-2</v>
      </c>
      <c r="AP19" s="14">
        <v>0.1449</v>
      </c>
      <c r="AQ19" s="14">
        <v>7.4000000000000003E-3</v>
      </c>
      <c r="AR19" s="14">
        <v>2.1583000000000001</v>
      </c>
      <c r="AS19" s="14">
        <v>0.18629999999999999</v>
      </c>
      <c r="AT19" s="14">
        <v>3.8199999999999998E-2</v>
      </c>
      <c r="AU19" s="14">
        <v>3.3E-3</v>
      </c>
      <c r="AV19" s="14">
        <v>25.638100000000001</v>
      </c>
      <c r="AW19" s="14">
        <v>0.38269999999999998</v>
      </c>
      <c r="AX19" s="14">
        <v>0.33960000000000001</v>
      </c>
      <c r="AY19" s="14">
        <v>5.1000000000000004E-3</v>
      </c>
      <c r="AZ19" s="14">
        <v>0.40185758513931885</v>
      </c>
      <c r="BA19" s="14">
        <v>8.8900523560209432</v>
      </c>
      <c r="BB19" s="14">
        <v>0.79777660137638962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3.7962500000000003E-2</v>
      </c>
      <c r="BH19" s="16">
        <f>DSTDEV(PlotSort,"PhxRed",$BI$35:$BI$36)/SQRT($BF19)</f>
        <v>4.773266482888487E-3</v>
      </c>
      <c r="BI19" s="16">
        <f>DAVERAGE(PlotSort,"PhxRedEdge",$BI$35:$BI$36)</f>
        <v>0.18820624999999999</v>
      </c>
      <c r="BJ19" s="16">
        <f>DSTDEV(PlotSort,"PhxRedEdge",$BI$35:$BI$36)/SQRT($BF19)</f>
        <v>5.4300128050033536E-3</v>
      </c>
      <c r="BK19" s="16">
        <f>DAVERAGE(PlotSort,"TMRed",$BI$35:$BI$36)</f>
        <v>3.9474999999999996E-2</v>
      </c>
      <c r="BL19" s="16">
        <f>DSTDEV(PlotSort,"TMRed",$BI$35:$BI$36)/SQRT($BF19)</f>
        <v>4.967674673996547E-3</v>
      </c>
      <c r="BM19" s="16">
        <f>DAVERAGE(PlotSort,"TMNIR",$BI$35:$BI$36)</f>
        <v>0.43336875000000002</v>
      </c>
      <c r="BN19" s="16">
        <f>DSTDEV(PlotSort,"TMNIR",$BI$35:$BI$36)/SQRT($BF19)</f>
        <v>1.4372409096222109E-2</v>
      </c>
      <c r="BO19" s="16">
        <f>DAVERAGE(PlotSort,"NRR",$BI$35:$BI$36)</f>
        <v>0.39320749210223505</v>
      </c>
      <c r="BP19" s="16">
        <f>DSTDEV(PlotSort,"NRR",$BI$35:$BI$36)/SQRT($BF19)</f>
        <v>6.9615475432764345E-3</v>
      </c>
      <c r="BQ19" s="16">
        <f>DAVERAGE(PlotSort,"rvi",$BI$35:$BI$36)</f>
        <v>12.570139391936276</v>
      </c>
      <c r="BR19" s="16">
        <f>DSTDEV(PlotSort,"rvi",$BI$35:$BI$36)/SQRT($BF19)</f>
        <v>1.0231543781656105</v>
      </c>
      <c r="BS19" s="17">
        <f>DAVERAGE(PlotSort,"ndvi",$BI$35:$BI$36)</f>
        <v>0.83141426302668864</v>
      </c>
      <c r="BT19" s="16">
        <f>DSTDEV(PlotSort,"ndvi",$BI$35:$BI$36)/SQRT($BF19)</f>
        <v>2.0498625520919637E-2</v>
      </c>
    </row>
    <row r="20" spans="2:72" ht="13.5" customHeight="1" x14ac:dyDescent="0.2">
      <c r="B20" s="12">
        <v>194</v>
      </c>
      <c r="C20" s="12">
        <v>9.3360000000000003</v>
      </c>
      <c r="D20" s="12">
        <v>194.38900000000001</v>
      </c>
      <c r="E20" s="12">
        <v>1</v>
      </c>
      <c r="F20" s="12">
        <v>3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35.5</v>
      </c>
      <c r="Q20" s="56">
        <v>1.9</v>
      </c>
      <c r="R20" s="56">
        <v>3.88</v>
      </c>
      <c r="S20" s="56">
        <v>43.98</v>
      </c>
      <c r="T20" s="56">
        <v>92.09</v>
      </c>
      <c r="U20" s="12">
        <v>2</v>
      </c>
      <c r="V20" s="12">
        <v>0</v>
      </c>
      <c r="W20" s="12">
        <v>2</v>
      </c>
      <c r="X20" s="12">
        <v>0</v>
      </c>
      <c r="Y20" s="12">
        <v>0</v>
      </c>
      <c r="Z20" s="12">
        <v>0</v>
      </c>
      <c r="AA20" s="12">
        <v>360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0.79100000000000004</v>
      </c>
      <c r="AK20" s="12">
        <v>3.0700000000000002E-2</v>
      </c>
      <c r="AL20" s="14">
        <v>2.64E-2</v>
      </c>
      <c r="AM20" s="14">
        <v>1E-3</v>
      </c>
      <c r="AN20" s="14">
        <v>1.9732000000000001</v>
      </c>
      <c r="AO20" s="14">
        <v>5.3699999999999998E-2</v>
      </c>
      <c r="AP20" s="14">
        <v>0.1812</v>
      </c>
      <c r="AQ20" s="14">
        <v>4.8999999999999998E-3</v>
      </c>
      <c r="AR20" s="14">
        <v>1.5423</v>
      </c>
      <c r="AS20" s="14">
        <v>1.9099999999999999E-2</v>
      </c>
      <c r="AT20" s="14">
        <v>2.7300000000000001E-2</v>
      </c>
      <c r="AU20" s="14">
        <v>2.9999999999999997E-4</v>
      </c>
      <c r="AV20" s="14">
        <v>34.617400000000004</v>
      </c>
      <c r="AW20" s="14">
        <v>0.2059</v>
      </c>
      <c r="AX20" s="14">
        <v>0.4577</v>
      </c>
      <c r="AY20" s="14">
        <v>2.7000000000000001E-3</v>
      </c>
      <c r="AZ20" s="14">
        <v>0.43277508217248389</v>
      </c>
      <c r="BA20" s="14">
        <v>16.765567765567763</v>
      </c>
      <c r="BB20" s="14">
        <v>0.88742268041237116</v>
      </c>
      <c r="BC20" s="15"/>
    </row>
    <row r="21" spans="2:72" ht="13.5" customHeight="1" x14ac:dyDescent="0.2">
      <c r="B21" s="12">
        <v>194</v>
      </c>
      <c r="C21" s="12">
        <v>9.3450000000000006</v>
      </c>
      <c r="D21" s="12">
        <v>194.38937000000001</v>
      </c>
      <c r="E21" s="12">
        <v>1</v>
      </c>
      <c r="F21" s="12">
        <v>3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35.5</v>
      </c>
      <c r="Q21" s="56">
        <v>1.9</v>
      </c>
      <c r="R21" s="56">
        <v>3.88</v>
      </c>
      <c r="S21" s="56">
        <v>43.86</v>
      </c>
      <c r="T21" s="56">
        <v>92.17</v>
      </c>
      <c r="U21" s="12">
        <v>2</v>
      </c>
      <c r="V21" s="12">
        <v>0</v>
      </c>
      <c r="W21" s="12">
        <v>2</v>
      </c>
      <c r="X21" s="12">
        <v>0</v>
      </c>
      <c r="Y21" s="12">
        <v>0</v>
      </c>
      <c r="Z21" s="12">
        <v>0</v>
      </c>
      <c r="AA21" s="12">
        <v>360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0.82769999999999999</v>
      </c>
      <c r="AK21" s="12">
        <v>6.4999999999999997E-3</v>
      </c>
      <c r="AL21" s="14">
        <v>2.76E-2</v>
      </c>
      <c r="AM21" s="14">
        <v>2.0000000000000001E-4</v>
      </c>
      <c r="AN21" s="14">
        <v>2.44</v>
      </c>
      <c r="AO21" s="14">
        <v>0.11070000000000001</v>
      </c>
      <c r="AP21" s="14">
        <v>0.2235</v>
      </c>
      <c r="AQ21" s="14">
        <v>1.01E-2</v>
      </c>
      <c r="AR21" s="14">
        <v>1.7019</v>
      </c>
      <c r="AS21" s="14">
        <v>1.6199999999999999E-2</v>
      </c>
      <c r="AT21" s="14">
        <v>0.03</v>
      </c>
      <c r="AU21" s="14">
        <v>2.9999999999999997E-4</v>
      </c>
      <c r="AV21" s="14">
        <v>41.209000000000003</v>
      </c>
      <c r="AW21" s="14">
        <v>1.0858000000000001</v>
      </c>
      <c r="AX21" s="14">
        <v>0.54369999999999996</v>
      </c>
      <c r="AY21" s="14">
        <v>1.43E-2</v>
      </c>
      <c r="AZ21" s="14">
        <v>0.41736183524504683</v>
      </c>
      <c r="BA21" s="14">
        <v>18.123333333333331</v>
      </c>
      <c r="BB21" s="14">
        <v>0.89541572250305024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0.26840000000000003</v>
      </c>
      <c r="BH21" s="16"/>
      <c r="BI21" s="16">
        <f>DAVERAGE(PlotSort2,"PhxRedEdge",$BM$31:$BM$32)</f>
        <v>0.29210000000000003</v>
      </c>
      <c r="BJ21" s="16"/>
      <c r="BK21" s="16">
        <f>DAVERAGE(PlotSort2,"TMRed",$BM$31:$BM$32)</f>
        <v>0.2661</v>
      </c>
      <c r="BL21" s="16"/>
      <c r="BM21" s="16">
        <f>DAVERAGE(PlotSort2,"TMNIR",$BM$31:$BM$32)</f>
        <v>0.33150000000000002</v>
      </c>
      <c r="BN21" s="16"/>
      <c r="BO21" s="16">
        <f>DAVERAGE(PlotSort2,"NRR",$BM$31:$BM$32)</f>
        <v>6.3181526619627948E-2</v>
      </c>
      <c r="BP21" s="16"/>
      <c r="BQ21" s="16">
        <f>DAVERAGE(PlotSort2,"rvi",$BM$31:$BM$32)</f>
        <v>1.2457722660653889</v>
      </c>
      <c r="BR21" s="16"/>
      <c r="BS21" s="17">
        <f>DAVERAGE(PlotSort2,"ndvi",$BM$31:$BM$32)</f>
        <v>0.10943775100401608</v>
      </c>
      <c r="BT21" s="16"/>
    </row>
    <row r="22" spans="2:72" ht="13.5" customHeight="1" x14ac:dyDescent="0.2">
      <c r="B22" s="12">
        <v>194</v>
      </c>
      <c r="C22" s="12">
        <v>9.3529999999999998</v>
      </c>
      <c r="D22" s="12">
        <v>194.38971000000001</v>
      </c>
      <c r="E22" s="12">
        <v>1</v>
      </c>
      <c r="F22" s="12">
        <v>3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35.5</v>
      </c>
      <c r="Q22" s="56">
        <v>1.9</v>
      </c>
      <c r="R22" s="56">
        <v>3.88</v>
      </c>
      <c r="S22" s="56">
        <v>43.76</v>
      </c>
      <c r="T22" s="56">
        <v>92.24</v>
      </c>
      <c r="U22" s="12">
        <v>2</v>
      </c>
      <c r="V22" s="12">
        <v>0</v>
      </c>
      <c r="W22" s="12">
        <v>2</v>
      </c>
      <c r="X22" s="12">
        <v>0</v>
      </c>
      <c r="Y22" s="12">
        <v>0</v>
      </c>
      <c r="Z22" s="12">
        <v>0</v>
      </c>
      <c r="AA22" s="12">
        <v>360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0.80310000000000004</v>
      </c>
      <c r="AK22" s="12">
        <v>5.0999999999999997E-2</v>
      </c>
      <c r="AL22" s="14">
        <v>2.6700000000000002E-2</v>
      </c>
      <c r="AM22" s="14">
        <v>1.6999999999999999E-3</v>
      </c>
      <c r="AN22" s="14">
        <v>2.2162000000000002</v>
      </c>
      <c r="AO22" s="14">
        <v>0.19059999999999999</v>
      </c>
      <c r="AP22" s="14">
        <v>0.20269999999999999</v>
      </c>
      <c r="AQ22" s="14">
        <v>1.7399999999999999E-2</v>
      </c>
      <c r="AR22" s="14">
        <v>1.6021000000000001</v>
      </c>
      <c r="AS22" s="14">
        <v>0.1036</v>
      </c>
      <c r="AT22" s="14">
        <v>2.8199999999999999E-2</v>
      </c>
      <c r="AU22" s="14">
        <v>1.8E-3</v>
      </c>
      <c r="AV22" s="14">
        <v>35.996499999999997</v>
      </c>
      <c r="AW22" s="14">
        <v>1.5932999999999999</v>
      </c>
      <c r="AX22" s="14">
        <v>0.47410000000000002</v>
      </c>
      <c r="AY22" s="14">
        <v>2.1000000000000001E-2</v>
      </c>
      <c r="AZ22" s="14">
        <v>0.40100472813238769</v>
      </c>
      <c r="BA22" s="14">
        <v>16.812056737588655</v>
      </c>
      <c r="BB22" s="14">
        <v>0.88771650408122649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0.34650000000000003</v>
      </c>
      <c r="BH22" s="16">
        <f>DSTDEV(PlotSort2,"PhxRed",$BN$31:$BN$32)/SQRT($BF22)</f>
        <v>2.1000000000000185E-3</v>
      </c>
      <c r="BI22" s="16">
        <f>DAVERAGE(PlotSort2,"PhxRedEdge",$BN$31:$BN$32)</f>
        <v>0.37329999999999997</v>
      </c>
      <c r="BJ22" s="16">
        <f>DSTDEV(PlotSort2,"PhxRedEdge",$BN$31:$BN$32)/SQRT($BF22)</f>
        <v>2.2000000000000075E-3</v>
      </c>
      <c r="BK22" s="16">
        <f>DAVERAGE(PlotSort2,"TMRed",$BN$31:$BN$32)</f>
        <v>0.34244999999999998</v>
      </c>
      <c r="BL22" s="16">
        <f>DSTDEV(PlotSort2,"TMRed",$BN$31:$BN$32)/SQRT($BF22)</f>
        <v>2.0499999999999963E-3</v>
      </c>
      <c r="BM22" s="16">
        <f>DAVERAGE(PlotSort2,"TMNIR",$BN$31:$BN$32)</f>
        <v>0.40895000000000004</v>
      </c>
      <c r="BN22" s="16">
        <f>DSTDEV(PlotSort2,"TMNIR",$BN$31:$BN$32)/SQRT($BF22)</f>
        <v>1.2500000000000011E-3</v>
      </c>
      <c r="BO22" s="16">
        <f>DAVERAGE(PlotSort2,"NRR",$BN$31:$BN$32)</f>
        <v>4.5579908428647453E-2</v>
      </c>
      <c r="BP22" s="16">
        <f>DSTDEV(PlotSort2,"NRR",$BN$31:$BN$32)/SQRT($BF22)</f>
        <v>1.4154690752046573E-3</v>
      </c>
      <c r="BQ22" s="16">
        <f>DAVERAGE(PlotSort2,"rvi",$BN$31:$BN$32)</f>
        <v>1.1942098768800984</v>
      </c>
      <c r="BR22" s="16">
        <f>DSTDEV(PlotSort2,"rvi",$BN$31:$BN$32)/SQRT($BF22)</f>
        <v>3.4987012632623489E-3</v>
      </c>
      <c r="BS22" s="17">
        <f>DAVERAGE(PlotSort2,"ndvi",$BN$31:$BN$32)</f>
        <v>8.8507846927157435E-2</v>
      </c>
      <c r="BT22" s="16">
        <f>DSTDEV(PlotSort2,"ndvi",$BN$31:$BN$32)/SQRT($BF22)</f>
        <v>1.4533882018360545E-3</v>
      </c>
    </row>
    <row r="23" spans="2:72" ht="13.5" customHeight="1" x14ac:dyDescent="0.2">
      <c r="B23" s="12">
        <v>194</v>
      </c>
      <c r="C23" s="12">
        <v>9.4149999999999991</v>
      </c>
      <c r="D23" s="12">
        <v>194.39229</v>
      </c>
      <c r="E23" s="12">
        <v>1</v>
      </c>
      <c r="F23" s="12">
        <v>3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35.5</v>
      </c>
      <c r="Q23" s="56">
        <v>1.9</v>
      </c>
      <c r="R23" s="56">
        <v>3.88</v>
      </c>
      <c r="S23" s="56">
        <v>42.99</v>
      </c>
      <c r="T23" s="56">
        <v>92.78</v>
      </c>
      <c r="U23" s="12">
        <v>2</v>
      </c>
      <c r="V23" s="12">
        <v>0</v>
      </c>
      <c r="W23" s="12">
        <v>2</v>
      </c>
      <c r="X23" s="12">
        <v>0</v>
      </c>
      <c r="Y23" s="12">
        <v>0</v>
      </c>
      <c r="Z23" s="12">
        <v>0</v>
      </c>
      <c r="AA23" s="12">
        <v>360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2.3182999999999998</v>
      </c>
      <c r="AK23" s="12">
        <v>0.31819999999999998</v>
      </c>
      <c r="AL23" s="14">
        <v>7.5999999999999998E-2</v>
      </c>
      <c r="AM23" s="14">
        <v>1.04E-2</v>
      </c>
      <c r="AN23" s="14">
        <v>2.1191</v>
      </c>
      <c r="AO23" s="14">
        <v>7.2300000000000003E-2</v>
      </c>
      <c r="AP23" s="14">
        <v>0.191</v>
      </c>
      <c r="AQ23" s="14">
        <v>6.4999999999999997E-3</v>
      </c>
      <c r="AR23" s="14">
        <v>4.5526999999999997</v>
      </c>
      <c r="AS23" s="14">
        <v>0.72189999999999999</v>
      </c>
      <c r="AT23" s="14">
        <v>7.9000000000000001E-2</v>
      </c>
      <c r="AU23" s="14">
        <v>1.2500000000000001E-2</v>
      </c>
      <c r="AV23" s="14">
        <v>31.071000000000002</v>
      </c>
      <c r="AW23" s="14">
        <v>0.19969999999999999</v>
      </c>
      <c r="AX23" s="14">
        <v>0.4037</v>
      </c>
      <c r="AY23" s="14">
        <v>2.5999999999999999E-3</v>
      </c>
      <c r="AZ23" s="14">
        <v>0.35765932402892214</v>
      </c>
      <c r="BA23" s="14">
        <v>5.1101265822784807</v>
      </c>
      <c r="BB23" s="14">
        <v>0.67267453905117047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0.14055000000000001</v>
      </c>
      <c r="BH23" s="16">
        <f>DSTDEV(PlotSort2,"PhxRed",$BR$31:$BR$32)/SQRT($BF23)</f>
        <v>2.2500000000000016E-3</v>
      </c>
      <c r="BI23" s="16">
        <f>DAVERAGE(PlotSort2,"PhxRedEdge",$BR$31:$BR$32)</f>
        <v>0.22744999999999999</v>
      </c>
      <c r="BJ23" s="16">
        <f>DSTDEV(PlotSort2,"PhxRedEdge",$BR$31:$BR$32)/SQRT($BF23)</f>
        <v>5.5000000000000882E-4</v>
      </c>
      <c r="BK23" s="16">
        <f>DAVERAGE(PlotSort2,"TMRed",$BR$31:$BR$32)</f>
        <v>0.14699999999999999</v>
      </c>
      <c r="BL23" s="16">
        <f>DSTDEV(PlotSort2,"TMRed",$BR$31:$BR$32)/SQRT($BF23)</f>
        <v>3.7999999999999974E-3</v>
      </c>
      <c r="BM23" s="16">
        <f>DAVERAGE(PlotSort2,"TMNIR",$BR$31:$BR$32)</f>
        <v>0.38350000000000001</v>
      </c>
      <c r="BN23" s="16">
        <f>DSTDEV(PlotSort2,"TMNIR",$BR$31:$BR$32)/SQRT($BF23)</f>
        <v>5.9999999999998943E-4</v>
      </c>
      <c r="BO23" s="16">
        <f>DAVERAGE(PlotSort2,"NRR",$BR$31:$BR$32)</f>
        <v>0.25542173161381654</v>
      </c>
      <c r="BP23" s="16">
        <f>DSTDEV(PlotSort2,"NRR",$BR$31:$BR$32)/SQRT($BF23)</f>
        <v>1.8614107757088381E-3</v>
      </c>
      <c r="BQ23" s="16">
        <f>DAVERAGE(PlotSort2,"rvi",$BR$31:$BR$32)</f>
        <v>2.6106936191337082</v>
      </c>
      <c r="BR23" s="16">
        <f>DSTDEV(PlotSort2,"rvi",$BR$31:$BR$32)/SQRT($BF23)</f>
        <v>7.1568950698694289E-2</v>
      </c>
      <c r="BS23" s="17">
        <f>DAVERAGE(PlotSort2,"ndvi",$BR$31:$BR$32)</f>
        <v>0.44587209701257557</v>
      </c>
      <c r="BT23" s="16">
        <f>DSTDEV(PlotSort2,"ndvi",$BR$31:$BR$32)/SQRT($BF23)</f>
        <v>1.0983582866051361E-2</v>
      </c>
    </row>
    <row r="24" spans="2:72" ht="13.5" customHeight="1" x14ac:dyDescent="0.2">
      <c r="B24" s="12">
        <v>194</v>
      </c>
      <c r="C24" s="12">
        <v>9.423</v>
      </c>
      <c r="D24" s="12">
        <v>194.39263</v>
      </c>
      <c r="E24" s="12">
        <v>1</v>
      </c>
      <c r="F24" s="12">
        <v>3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35.5</v>
      </c>
      <c r="Q24" s="56">
        <v>1.9</v>
      </c>
      <c r="R24" s="56">
        <v>3.88</v>
      </c>
      <c r="S24" s="56">
        <v>42.88</v>
      </c>
      <c r="T24" s="56">
        <v>92.85</v>
      </c>
      <c r="U24" s="12">
        <v>2</v>
      </c>
      <c r="V24" s="12">
        <v>0</v>
      </c>
      <c r="W24" s="12">
        <v>2</v>
      </c>
      <c r="X24" s="12">
        <v>0</v>
      </c>
      <c r="Y24" s="12">
        <v>0</v>
      </c>
      <c r="Z24" s="12">
        <v>0</v>
      </c>
      <c r="AA24" s="12">
        <v>360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0.84150000000000003</v>
      </c>
      <c r="AK24" s="12">
        <v>8.2000000000000007E-3</v>
      </c>
      <c r="AL24" s="14">
        <v>2.76E-2</v>
      </c>
      <c r="AM24" s="14">
        <v>2.9999999999999997E-4</v>
      </c>
      <c r="AN24" s="14">
        <v>2.1383000000000001</v>
      </c>
      <c r="AO24" s="14">
        <v>9.1800000000000007E-2</v>
      </c>
      <c r="AP24" s="14">
        <v>0.19239999999999999</v>
      </c>
      <c r="AQ24" s="14">
        <v>8.3000000000000001E-3</v>
      </c>
      <c r="AR24" s="14">
        <v>1.6641999999999999</v>
      </c>
      <c r="AS24" s="14">
        <v>6.7000000000000002E-3</v>
      </c>
      <c r="AT24" s="14">
        <v>2.8799999999999999E-2</v>
      </c>
      <c r="AU24" s="14">
        <v>1E-4</v>
      </c>
      <c r="AV24" s="14">
        <v>35.998600000000003</v>
      </c>
      <c r="AW24" s="14">
        <v>1.1003000000000001</v>
      </c>
      <c r="AX24" s="14">
        <v>0.46700000000000003</v>
      </c>
      <c r="AY24" s="14">
        <v>1.43E-2</v>
      </c>
      <c r="AZ24" s="14">
        <v>0.4164391871398242</v>
      </c>
      <c r="BA24" s="14">
        <v>16.215277777777779</v>
      </c>
      <c r="BB24" s="14">
        <v>0.8838241226300928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0.71450000000000002</v>
      </c>
      <c r="BH24" s="16"/>
      <c r="BI24" s="16">
        <f>DAVERAGE(PlotSort2,"PhxRedEdge",$BP$31:$BP$32)</f>
        <v>0.70499999999999996</v>
      </c>
      <c r="BJ24" s="16"/>
      <c r="BK24" s="16">
        <f>DAVERAGE(PlotSort2,"TMRed",$BP$31:$BP$32)</f>
        <v>0.71350000000000002</v>
      </c>
      <c r="BL24" s="16"/>
      <c r="BM24" s="16">
        <f>DAVERAGE(PlotSort2,"TMNIR",$BP$31:$BP$32)</f>
        <v>0.68500000000000005</v>
      </c>
      <c r="BN24" s="16"/>
      <c r="BO24" s="16">
        <f>DAVERAGE(PlotSort2,"NRR",$BP$31:$BP$32)</f>
        <v>-1.4388489208633025E-2</v>
      </c>
      <c r="BP24" s="16"/>
      <c r="BQ24" s="16">
        <f>DAVERAGE(PlotSort2,"rvi",$BP$31:$BP$32)</f>
        <v>24.00140154169587</v>
      </c>
      <c r="BR24" s="16"/>
      <c r="BS24" s="17">
        <f>DAVERAGE(PlotSort2,"ndvi",$BP$31:$BP$32)</f>
        <v>-2.0378977475866977E-2</v>
      </c>
      <c r="BT24" s="16"/>
    </row>
    <row r="25" spans="2:72" ht="13.5" customHeight="1" x14ac:dyDescent="0.2">
      <c r="B25" s="12">
        <v>194</v>
      </c>
      <c r="C25" s="12">
        <v>9.4499999999999993</v>
      </c>
      <c r="D25" s="12">
        <v>194.39375000000001</v>
      </c>
      <c r="E25" s="12">
        <v>1</v>
      </c>
      <c r="F25" s="12">
        <v>3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35.5</v>
      </c>
      <c r="Q25" s="56">
        <v>1.9</v>
      </c>
      <c r="R25" s="56">
        <v>3.88</v>
      </c>
      <c r="S25" s="56">
        <v>42.55</v>
      </c>
      <c r="T25" s="56">
        <v>93.09</v>
      </c>
      <c r="U25" s="12">
        <v>2</v>
      </c>
      <c r="V25" s="12">
        <v>0</v>
      </c>
      <c r="W25" s="12">
        <v>2</v>
      </c>
      <c r="X25" s="12">
        <v>0</v>
      </c>
      <c r="Y25" s="12">
        <v>0</v>
      </c>
      <c r="Z25" s="12">
        <v>0</v>
      </c>
      <c r="AA25" s="12">
        <v>360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0.85970000000000002</v>
      </c>
      <c r="AK25" s="12">
        <v>0.10929999999999999</v>
      </c>
      <c r="AL25" s="14">
        <v>2.8000000000000001E-2</v>
      </c>
      <c r="AM25" s="14">
        <v>3.5999999999999999E-3</v>
      </c>
      <c r="AN25" s="14">
        <v>2.0316999999999998</v>
      </c>
      <c r="AO25" s="14">
        <v>0.25779999999999997</v>
      </c>
      <c r="AP25" s="14">
        <v>0.18160000000000001</v>
      </c>
      <c r="AQ25" s="14">
        <v>2.3E-2</v>
      </c>
      <c r="AR25" s="14">
        <v>1.7222999999999999</v>
      </c>
      <c r="AS25" s="14">
        <v>0.1971</v>
      </c>
      <c r="AT25" s="14">
        <v>2.9700000000000001E-2</v>
      </c>
      <c r="AU25" s="14">
        <v>3.3999999999999998E-3</v>
      </c>
      <c r="AV25" s="14">
        <v>33.1053</v>
      </c>
      <c r="AW25" s="14">
        <v>2.6581999999999999</v>
      </c>
      <c r="AX25" s="14">
        <v>0.4269</v>
      </c>
      <c r="AY25" s="14">
        <v>3.4299999999999997E-2</v>
      </c>
      <c r="AZ25" s="14">
        <v>0.40312243221035327</v>
      </c>
      <c r="BA25" s="14">
        <v>14.373737373737374</v>
      </c>
      <c r="BB25" s="14">
        <v>0.86990801576872534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1.0090333333333332</v>
      </c>
      <c r="BH25" s="16">
        <f>DSTDEV(PlotSort2,"PhxRed",$BQ$31:$BQ$32)/SQRT($BF25)</f>
        <v>4.9670022258009334E-3</v>
      </c>
      <c r="BI25" s="16">
        <f>DAVERAGE(PlotSort2,"PhxRedEdge",$BQ$31:$BQ$32)</f>
        <v>1.0088999999999999</v>
      </c>
      <c r="BJ25" s="16">
        <f>DSTDEV(PlotSort2,"PhxRedEdge",$BQ$31:$BQ$32)/SQRT($BF25)</f>
        <v>5.0239426748322118E-3</v>
      </c>
      <c r="BK25" s="16">
        <f>DAVERAGE(PlotSort2,"TMRed",$BQ$31:$BQ$32)</f>
        <v>1.0090333333333332</v>
      </c>
      <c r="BL25" s="16">
        <f>DSTDEV(PlotSort2,"TMRed",$BQ$31:$BQ$32)/SQRT($BF25)</f>
        <v>4.9670022258009334E-3</v>
      </c>
      <c r="BM25" s="16">
        <f>DAVERAGE(PlotSort2,"TMNIR",$BQ$31:$BQ$32)</f>
        <v>1.0088999999999999</v>
      </c>
      <c r="BN25" s="16">
        <f>DSTDEV(PlotSort2,"TMNIR",$BQ$31:$BQ$32)/SQRT($BF25)</f>
        <v>5.0239426748322118E-3</v>
      </c>
      <c r="BO25" s="16">
        <f>DAVERAGE(PlotSort2,"NRR",$BQ$31:$BQ$32)</f>
        <v>0.74737282540221928</v>
      </c>
      <c r="BP25" s="16">
        <f>DSTDEV(PlotSort2,"NRR",$BQ$31:$BQ$32)/SQRT($BF25)</f>
        <v>9.8881721267368369E-4</v>
      </c>
      <c r="BQ25" s="16">
        <f>DAVERAGE(PlotSort2,"rvi",$BQ$31:$BQ$32)</f>
        <v>1.3346008204050503</v>
      </c>
      <c r="BR25" s="16">
        <f>DSTDEV(PlotSort2,"rvi",$BQ$31:$BQ$32)/SQRT($BF25)</f>
        <v>2.1922811093276029E-3</v>
      </c>
      <c r="BS25" s="17">
        <f>DAVERAGE(PlotSort2,"ndvi",$BQ$31:$BQ$32)</f>
        <v>0.14332098660121709</v>
      </c>
      <c r="BT25" s="16">
        <f>DSTDEV(PlotSort2,"ndvi",$BQ$31:$BQ$32)/SQRT($BF25)</f>
        <v>8.0452869687056082E-4</v>
      </c>
    </row>
    <row r="26" spans="2:72" ht="13.5" customHeight="1" x14ac:dyDescent="0.2">
      <c r="B26" s="12">
        <v>194</v>
      </c>
      <c r="C26" s="12">
        <v>9.7050000000000001</v>
      </c>
      <c r="D26" s="12">
        <v>194.40437</v>
      </c>
      <c r="E26" s="12">
        <v>1</v>
      </c>
      <c r="F26" s="12">
        <v>3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35.5</v>
      </c>
      <c r="Q26" s="56">
        <v>1.9</v>
      </c>
      <c r="R26" s="56">
        <v>3.88</v>
      </c>
      <c r="S26" s="56">
        <v>39.35</v>
      </c>
      <c r="T26" s="56">
        <v>95.46</v>
      </c>
      <c r="U26" s="12">
        <v>2</v>
      </c>
      <c r="V26" s="12">
        <v>0</v>
      </c>
      <c r="W26" s="12">
        <v>2</v>
      </c>
      <c r="X26" s="12">
        <v>0</v>
      </c>
      <c r="Y26" s="12">
        <v>0</v>
      </c>
      <c r="Z26" s="12">
        <v>0</v>
      </c>
      <c r="AA26" s="12">
        <v>360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1.2810999999999999</v>
      </c>
      <c r="AK26" s="12">
        <v>1.5800000000000002E-2</v>
      </c>
      <c r="AL26" s="14">
        <v>3.95E-2</v>
      </c>
      <c r="AM26" s="14">
        <v>5.0000000000000001E-4</v>
      </c>
      <c r="AN26" s="14">
        <v>1.9048</v>
      </c>
      <c r="AO26" s="14">
        <v>3.3099999999999997E-2</v>
      </c>
      <c r="AP26" s="14">
        <v>0.16020000000000001</v>
      </c>
      <c r="AQ26" s="14">
        <v>2.8E-3</v>
      </c>
      <c r="AR26" s="14">
        <v>2.5129999999999999</v>
      </c>
      <c r="AS26" s="14">
        <v>2.3199999999999998E-2</v>
      </c>
      <c r="AT26" s="14">
        <v>4.0899999999999999E-2</v>
      </c>
      <c r="AU26" s="14">
        <v>4.0000000000000002E-4</v>
      </c>
      <c r="AV26" s="14">
        <v>30.0518</v>
      </c>
      <c r="AW26" s="14">
        <v>0.36609999999999998</v>
      </c>
      <c r="AX26" s="14">
        <v>0.36730000000000002</v>
      </c>
      <c r="AY26" s="14">
        <v>4.4999999999999997E-3</v>
      </c>
      <c r="AZ26" s="14">
        <v>0.39260663507109</v>
      </c>
      <c r="BA26" s="14">
        <v>8.9804400977995122</v>
      </c>
      <c r="BB26" s="14">
        <v>0.79960803527682511</v>
      </c>
      <c r="BC26" s="15"/>
    </row>
    <row r="27" spans="2:72" ht="13.5" customHeight="1" x14ac:dyDescent="0.2">
      <c r="B27" s="12">
        <v>194</v>
      </c>
      <c r="C27" s="12">
        <v>9.6910000000000007</v>
      </c>
      <c r="D27" s="12">
        <v>194.40378999999999</v>
      </c>
      <c r="E27" s="12">
        <v>1</v>
      </c>
      <c r="F27" s="12">
        <v>3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35.5</v>
      </c>
      <c r="Q27" s="56">
        <v>1.9</v>
      </c>
      <c r="R27" s="56">
        <v>3.88</v>
      </c>
      <c r="S27" s="56">
        <v>39.53</v>
      </c>
      <c r="T27" s="56">
        <v>95.32</v>
      </c>
      <c r="U27" s="12">
        <v>2</v>
      </c>
      <c r="V27" s="12">
        <v>0</v>
      </c>
      <c r="W27" s="12">
        <v>2</v>
      </c>
      <c r="X27" s="12">
        <v>0</v>
      </c>
      <c r="Y27" s="12">
        <v>0</v>
      </c>
      <c r="Z27" s="12">
        <v>0</v>
      </c>
      <c r="AA27" s="12">
        <v>360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0.84689999999999999</v>
      </c>
      <c r="AK27" s="12">
        <v>4.2599999999999999E-2</v>
      </c>
      <c r="AL27" s="14">
        <v>2.6200000000000001E-2</v>
      </c>
      <c r="AM27" s="14">
        <v>1.2999999999999999E-3</v>
      </c>
      <c r="AN27" s="14">
        <v>2.105</v>
      </c>
      <c r="AO27" s="14">
        <v>8.6E-3</v>
      </c>
      <c r="AP27" s="14">
        <v>0.17760000000000001</v>
      </c>
      <c r="AQ27" s="14">
        <v>6.9999999999999999E-4</v>
      </c>
      <c r="AR27" s="14">
        <v>1.7581</v>
      </c>
      <c r="AS27" s="14">
        <v>1.6500000000000001E-2</v>
      </c>
      <c r="AT27" s="14">
        <v>2.87E-2</v>
      </c>
      <c r="AU27" s="14">
        <v>2.9999999999999997E-4</v>
      </c>
      <c r="AV27" s="14">
        <v>36.493600000000001</v>
      </c>
      <c r="AW27" s="14">
        <v>2.6061999999999999</v>
      </c>
      <c r="AX27" s="14">
        <v>0.44729999999999998</v>
      </c>
      <c r="AY27" s="14">
        <v>3.1899999999999998E-2</v>
      </c>
      <c r="AZ27" s="14">
        <v>0.43158905424867966</v>
      </c>
      <c r="BA27" s="14">
        <v>15.585365853658535</v>
      </c>
      <c r="BB27" s="14">
        <v>0.87941176470588234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0.14055000000000001</v>
      </c>
      <c r="BH27" s="16">
        <f>DSTDEV(PlotSort2,"PhxRed",$BR$31:$BR$32)/SQRT($BF27)</f>
        <v>2.2500000000000016E-3</v>
      </c>
      <c r="BI27" s="16">
        <f>DAVERAGE(PlotSort2,"PhxRedEdge",$BR$31:$BR$32)</f>
        <v>0.22744999999999999</v>
      </c>
      <c r="BJ27" s="16">
        <f>DSTDEV(PlotSort2,"PhxRedEdge",$BR$31:$BR$32)/SQRT($BF27)</f>
        <v>5.5000000000000882E-4</v>
      </c>
      <c r="BK27" s="16">
        <f>DAVERAGE(PlotSort2,"TMRed",$BR$31:$BR$32)</f>
        <v>0.14699999999999999</v>
      </c>
      <c r="BL27" s="16">
        <f>DSTDEV(PlotSort2,"TMRed",$BR$31:$BR$32)/SQRT($BF27)</f>
        <v>3.7999999999999974E-3</v>
      </c>
      <c r="BM27" s="16">
        <f>DAVERAGE(PlotSort2,"TMNIR",$BR$31:$BR$32)</f>
        <v>0.38350000000000001</v>
      </c>
      <c r="BN27" s="16">
        <f>DSTDEV(PlotSort2,"TMNIR",$BR$31:$BR$32)/SQRT($BF27)</f>
        <v>5.9999999999998943E-4</v>
      </c>
      <c r="BO27" s="16">
        <f>DAVERAGE(PlotSort2,"NRR",$BR$31:$BR$32)</f>
        <v>0.25542173161381654</v>
      </c>
      <c r="BP27" s="16">
        <f>DSTDEV(PlotSort2,"NRR",$BR$31:$BR$32)/SQRT($BF27)</f>
        <v>1.8614107757088381E-3</v>
      </c>
      <c r="BQ27" s="16">
        <f>DAVERAGE(PlotSort2,"rvi",$BR$31:$BR$32)</f>
        <v>2.6106936191337082</v>
      </c>
      <c r="BR27" s="16">
        <f>DSTDEV(PlotSort2,"rvi",$BR$31:$BR$32)/SQRT($BF27)</f>
        <v>7.1568950698694289E-2</v>
      </c>
      <c r="BS27" s="17">
        <f>DAVERAGE(PlotSort2,"ndvi",$BR$31:$BR$32)</f>
        <v>0.44587209701257557</v>
      </c>
      <c r="BT27" s="16">
        <f>DSTDEV(PlotSort2,"ndvi",$BR$31:$BR$32)/SQRT($BF27)</f>
        <v>1.0983582866051361E-2</v>
      </c>
    </row>
    <row r="28" spans="2:72" ht="13.5" customHeight="1" x14ac:dyDescent="0.2">
      <c r="B28" s="12">
        <v>194</v>
      </c>
      <c r="C28" s="12">
        <v>9.6820000000000004</v>
      </c>
      <c r="D28" s="12">
        <v>194.40342000000001</v>
      </c>
      <c r="E28" s="12">
        <v>1</v>
      </c>
      <c r="F28" s="12">
        <v>3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35.5</v>
      </c>
      <c r="Q28" s="56">
        <v>1.9</v>
      </c>
      <c r="R28" s="56">
        <v>3.88</v>
      </c>
      <c r="S28" s="56">
        <v>39.64</v>
      </c>
      <c r="T28" s="56">
        <v>95.24</v>
      </c>
      <c r="U28" s="12">
        <v>2</v>
      </c>
      <c r="V28" s="12">
        <v>0</v>
      </c>
      <c r="W28" s="12">
        <v>2</v>
      </c>
      <c r="X28" s="12">
        <v>0</v>
      </c>
      <c r="Y28" s="12">
        <v>0</v>
      </c>
      <c r="Z28" s="12">
        <v>0</v>
      </c>
      <c r="AA28" s="12">
        <v>360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1.2607999999999999</v>
      </c>
      <c r="AK28" s="12">
        <v>0.1605</v>
      </c>
      <c r="AL28" s="14">
        <v>3.9E-2</v>
      </c>
      <c r="AM28" s="14">
        <v>5.0000000000000001E-3</v>
      </c>
      <c r="AN28" s="14">
        <v>2.2844000000000002</v>
      </c>
      <c r="AO28" s="14">
        <v>3.3799999999999997E-2</v>
      </c>
      <c r="AP28" s="14">
        <v>0.19309999999999999</v>
      </c>
      <c r="AQ28" s="14">
        <v>2.8999999999999998E-3</v>
      </c>
      <c r="AR28" s="14">
        <v>2.4615999999999998</v>
      </c>
      <c r="AS28" s="14">
        <v>0.34200000000000003</v>
      </c>
      <c r="AT28" s="14">
        <v>4.0300000000000002E-2</v>
      </c>
      <c r="AU28" s="14">
        <v>5.5999999999999999E-3</v>
      </c>
      <c r="AV28" s="14">
        <v>38.271999999999998</v>
      </c>
      <c r="AW28" s="14">
        <v>0.68640000000000001</v>
      </c>
      <c r="AX28" s="14">
        <v>0.47</v>
      </c>
      <c r="AY28" s="14">
        <v>8.3999999999999995E-3</v>
      </c>
      <c r="AZ28" s="14">
        <v>0.41758407480018095</v>
      </c>
      <c r="BA28" s="14">
        <v>11.662531017369727</v>
      </c>
      <c r="BB28" s="14">
        <v>0.84205369390554574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3.4000000000000002E-2</v>
      </c>
      <c r="BH28" s="16">
        <f>DSTDEV(PlotSort2,"PhxRed",$BS$31:$BS$32)/SQRT($BF28)</f>
        <v>4.2999999999999896E-3</v>
      </c>
      <c r="BI28" s="16">
        <f>DAVERAGE(PlotSort2,"PhxRedEdge",$BS$31:$BS$32)</f>
        <v>0.1777</v>
      </c>
      <c r="BJ28" s="16">
        <f>DSTDEV(PlotSort2,"PhxRedEdge",$BS$31:$BS$32)/SQRT($BF28)</f>
        <v>5.7999999999999987E-3</v>
      </c>
      <c r="BK28" s="16">
        <f>DAVERAGE(PlotSort2,"TMRed",$BS$31:$BS$32)</f>
        <v>3.4949999999999995E-2</v>
      </c>
      <c r="BL28" s="16">
        <f>DSTDEV(PlotSort2,"TMRed",$BS$31:$BS$32)/SQRT($BF28)</f>
        <v>3.9499999999999987E-3</v>
      </c>
      <c r="BM28" s="16">
        <f>DAVERAGE(PlotSort2,"TMNIR",$BS$31:$BS$32)</f>
        <v>0.45829999999999999</v>
      </c>
      <c r="BN28" s="16">
        <f>DSTDEV(PlotSort2,"TMNIR",$BS$31:$BS$32)/SQRT($BF28)</f>
        <v>2.7200000000000002E-2</v>
      </c>
      <c r="BO28" s="16">
        <f>DAVERAGE(PlotSort2,"NRR",$BS$31:$BS$32)</f>
        <v>0.44063538808201141</v>
      </c>
      <c r="BP28" s="16">
        <f>DSTDEV(PlotSort2,"NRR",$BS$31:$BS$32)/SQRT($BF28)</f>
        <v>1.0784641813354727E-2</v>
      </c>
      <c r="BQ28" s="16">
        <f>DAVERAGE(PlotSort2,"rvi",$BS$31:$BS$32)</f>
        <v>13.37177626668878</v>
      </c>
      <c r="BR28" s="16">
        <f>DSTDEV(PlotSort2,"rvi",$BS$31:$BS$32)/SQRT($BF28)</f>
        <v>2.2895140558918596</v>
      </c>
      <c r="BS28" s="17">
        <f>DAVERAGE(PlotSort2,"ndvi",$BS$31:$BS$32)</f>
        <v>0.85721468146897084</v>
      </c>
      <c r="BT28" s="16">
        <f>DSTDEV(PlotSort2,"ndvi",$BS$31:$BS$32)/SQRT($BF28)</f>
        <v>2.2746596362587801E-2</v>
      </c>
    </row>
    <row r="29" spans="2:72" ht="13.5" customHeight="1" x14ac:dyDescent="0.2">
      <c r="B29" s="12">
        <v>194</v>
      </c>
      <c r="C29" s="12">
        <v>9.6660000000000004</v>
      </c>
      <c r="D29" s="12">
        <v>194.40275</v>
      </c>
      <c r="E29" s="12">
        <v>1</v>
      </c>
      <c r="F29" s="12">
        <v>3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35.5</v>
      </c>
      <c r="Q29" s="56">
        <v>1.9</v>
      </c>
      <c r="R29" s="56">
        <v>3.88</v>
      </c>
      <c r="S29" s="56">
        <v>39.840000000000003</v>
      </c>
      <c r="T29" s="56">
        <v>95.08</v>
      </c>
      <c r="U29" s="12">
        <v>2</v>
      </c>
      <c r="V29" s="12">
        <v>0</v>
      </c>
      <c r="W29" s="12">
        <v>2</v>
      </c>
      <c r="X29" s="12">
        <v>0</v>
      </c>
      <c r="Y29" s="12">
        <v>0</v>
      </c>
      <c r="Z29" s="12">
        <v>0</v>
      </c>
      <c r="AA29" s="12">
        <v>360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0.88080000000000003</v>
      </c>
      <c r="AK29" s="12">
        <v>5.0999999999999997E-2</v>
      </c>
      <c r="AL29" s="14">
        <v>2.7400000000000001E-2</v>
      </c>
      <c r="AM29" s="14">
        <v>1.6000000000000001E-3</v>
      </c>
      <c r="AN29" s="14">
        <v>2.3041</v>
      </c>
      <c r="AO29" s="14">
        <v>0.1157</v>
      </c>
      <c r="AP29" s="14">
        <v>0.19550000000000001</v>
      </c>
      <c r="AQ29" s="14">
        <v>9.7999999999999997E-3</v>
      </c>
      <c r="AR29" s="14">
        <v>1.7473000000000001</v>
      </c>
      <c r="AS29" s="14">
        <v>8.1799999999999998E-2</v>
      </c>
      <c r="AT29" s="14">
        <v>2.87E-2</v>
      </c>
      <c r="AU29" s="14">
        <v>1.2999999999999999E-3</v>
      </c>
      <c r="AV29" s="14">
        <v>37.951700000000002</v>
      </c>
      <c r="AW29" s="14">
        <v>1.5973999999999999</v>
      </c>
      <c r="AX29" s="14">
        <v>0.46760000000000002</v>
      </c>
      <c r="AY29" s="14">
        <v>1.9699999999999999E-2</v>
      </c>
      <c r="AZ29" s="14">
        <v>0.41034534760971197</v>
      </c>
      <c r="BA29" s="14">
        <v>16.292682926829269</v>
      </c>
      <c r="BB29" s="14">
        <v>0.88434414668547245</v>
      </c>
      <c r="BC29" s="15"/>
      <c r="BD29" s="28"/>
    </row>
    <row r="30" spans="2:72" ht="13.5" customHeight="1" x14ac:dyDescent="0.2">
      <c r="B30" s="12">
        <v>194</v>
      </c>
      <c r="C30" s="12">
        <v>9.6549999999999994</v>
      </c>
      <c r="D30" s="12">
        <v>194.40228999999999</v>
      </c>
      <c r="E30" s="12">
        <v>1</v>
      </c>
      <c r="F30" s="12">
        <v>3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35.5</v>
      </c>
      <c r="Q30" s="56">
        <v>1.9</v>
      </c>
      <c r="R30" s="56">
        <v>3.88</v>
      </c>
      <c r="S30" s="56">
        <v>39.979999999999997</v>
      </c>
      <c r="T30" s="56">
        <v>94.98</v>
      </c>
      <c r="U30" s="12">
        <v>2</v>
      </c>
      <c r="V30" s="12">
        <v>0</v>
      </c>
      <c r="W30" s="12">
        <v>2</v>
      </c>
      <c r="X30" s="12">
        <v>0</v>
      </c>
      <c r="Y30" s="12">
        <v>0</v>
      </c>
      <c r="Z30" s="12">
        <v>0</v>
      </c>
      <c r="AA30" s="12">
        <v>360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0.9163</v>
      </c>
      <c r="AK30" s="12">
        <v>2.0299999999999999E-2</v>
      </c>
      <c r="AL30" s="14">
        <v>2.8500000000000001E-2</v>
      </c>
      <c r="AM30" s="14">
        <v>5.9999999999999995E-4</v>
      </c>
      <c r="AN30" s="14">
        <v>2.7660999999999998</v>
      </c>
      <c r="AO30" s="14">
        <v>0.157</v>
      </c>
      <c r="AP30" s="14">
        <v>0.23530000000000001</v>
      </c>
      <c r="AQ30" s="14">
        <v>1.34E-2</v>
      </c>
      <c r="AR30" s="14">
        <v>1.7965</v>
      </c>
      <c r="AS30" s="14">
        <v>6.93E-2</v>
      </c>
      <c r="AT30" s="14">
        <v>2.9600000000000001E-2</v>
      </c>
      <c r="AU30" s="14">
        <v>1.1000000000000001E-3</v>
      </c>
      <c r="AV30" s="14">
        <v>45.0486</v>
      </c>
      <c r="AW30" s="14">
        <v>2.9619</v>
      </c>
      <c r="AX30" s="14">
        <v>0.55630000000000002</v>
      </c>
      <c r="AY30" s="14">
        <v>3.6600000000000001E-2</v>
      </c>
      <c r="AZ30" s="14">
        <v>0.40550783223850428</v>
      </c>
      <c r="BA30" s="14">
        <v>18.793918918918919</v>
      </c>
      <c r="BB30" s="14">
        <v>0.89895886670080227</v>
      </c>
      <c r="BC30" s="15"/>
      <c r="BD30" s="28"/>
      <c r="BF30" s="29" t="s">
        <v>175</v>
      </c>
    </row>
    <row r="31" spans="2:72" ht="13.5" customHeight="1" x14ac:dyDescent="0.2">
      <c r="B31" s="12">
        <v>194</v>
      </c>
      <c r="C31" s="12">
        <v>9.6470000000000002</v>
      </c>
      <c r="D31" s="12">
        <v>194.40196</v>
      </c>
      <c r="E31" s="12">
        <v>1</v>
      </c>
      <c r="F31" s="12">
        <v>3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35.5</v>
      </c>
      <c r="Q31" s="56">
        <v>1.9</v>
      </c>
      <c r="R31" s="56">
        <v>3.88</v>
      </c>
      <c r="S31" s="56">
        <v>40.08</v>
      </c>
      <c r="T31" s="56">
        <v>94.9</v>
      </c>
      <c r="U31" s="12">
        <v>2</v>
      </c>
      <c r="V31" s="12">
        <v>0</v>
      </c>
      <c r="W31" s="12">
        <v>2</v>
      </c>
      <c r="X31" s="12">
        <v>0</v>
      </c>
      <c r="Y31" s="12">
        <v>0</v>
      </c>
      <c r="Z31" s="12">
        <v>0</v>
      </c>
      <c r="AA31" s="12">
        <v>360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0.88019999999999998</v>
      </c>
      <c r="AK31" s="12">
        <v>2.9600000000000001E-2</v>
      </c>
      <c r="AL31" s="14">
        <v>2.75E-2</v>
      </c>
      <c r="AM31" s="14">
        <v>8.9999999999999998E-4</v>
      </c>
      <c r="AN31" s="14">
        <v>2.1779999999999999</v>
      </c>
      <c r="AO31" s="14">
        <v>7.6300000000000007E-2</v>
      </c>
      <c r="AP31" s="14">
        <v>0.1857</v>
      </c>
      <c r="AQ31" s="14">
        <v>6.4999999999999997E-3</v>
      </c>
      <c r="AR31" s="14">
        <v>1.7098</v>
      </c>
      <c r="AS31" s="14">
        <v>1.7399999999999999E-2</v>
      </c>
      <c r="AT31" s="14">
        <v>2.8199999999999999E-2</v>
      </c>
      <c r="AU31" s="14">
        <v>2.9999999999999997E-4</v>
      </c>
      <c r="AV31" s="14">
        <v>33.521299999999997</v>
      </c>
      <c r="AW31" s="14">
        <v>0.71140000000000003</v>
      </c>
      <c r="AX31" s="14">
        <v>0.41460000000000002</v>
      </c>
      <c r="AY31" s="14">
        <v>8.8000000000000005E-3</v>
      </c>
      <c r="AZ31" s="14">
        <v>0.38130934532733635</v>
      </c>
      <c r="BA31" s="14">
        <v>14.702127659574469</v>
      </c>
      <c r="BB31" s="14">
        <v>0.87262872628726285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194</v>
      </c>
      <c r="C32" s="12">
        <v>9.6370000000000005</v>
      </c>
      <c r="D32" s="12">
        <v>194.40154000000001</v>
      </c>
      <c r="E32" s="12">
        <v>1</v>
      </c>
      <c r="F32" s="12">
        <v>3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35.5</v>
      </c>
      <c r="Q32" s="56">
        <v>1.9</v>
      </c>
      <c r="R32" s="56">
        <v>3.88</v>
      </c>
      <c r="S32" s="56">
        <v>40.200000000000003</v>
      </c>
      <c r="T32" s="56">
        <v>94.81</v>
      </c>
      <c r="U32" s="12">
        <v>2</v>
      </c>
      <c r="V32" s="12">
        <v>0</v>
      </c>
      <c r="W32" s="12">
        <v>2</v>
      </c>
      <c r="X32" s="12">
        <v>0</v>
      </c>
      <c r="Y32" s="12">
        <v>0</v>
      </c>
      <c r="Z32" s="12">
        <v>0</v>
      </c>
      <c r="AA32" s="12">
        <v>360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1.2882</v>
      </c>
      <c r="AK32" s="12">
        <v>0.10539999999999999</v>
      </c>
      <c r="AL32" s="14">
        <v>4.0300000000000002E-2</v>
      </c>
      <c r="AM32" s="14">
        <v>3.3E-3</v>
      </c>
      <c r="AN32" s="14">
        <v>1.8443000000000001</v>
      </c>
      <c r="AO32" s="14">
        <v>0.14330000000000001</v>
      </c>
      <c r="AP32" s="14">
        <v>0.15759999999999999</v>
      </c>
      <c r="AQ32" s="14">
        <v>1.2200000000000001E-2</v>
      </c>
      <c r="AR32" s="14">
        <v>2.5116999999999998</v>
      </c>
      <c r="AS32" s="14">
        <v>0.16400000000000001</v>
      </c>
      <c r="AT32" s="14">
        <v>4.1500000000000002E-2</v>
      </c>
      <c r="AU32" s="14">
        <v>2.7000000000000001E-3</v>
      </c>
      <c r="AV32" s="14">
        <v>29.065899999999999</v>
      </c>
      <c r="AW32" s="14">
        <v>1.4269000000000001</v>
      </c>
      <c r="AX32" s="14">
        <v>0.36030000000000001</v>
      </c>
      <c r="AY32" s="14">
        <v>1.77E-2</v>
      </c>
      <c r="AZ32" s="14">
        <v>0.39138829889940147</v>
      </c>
      <c r="BA32" s="14">
        <v>8.6819277108433734</v>
      </c>
      <c r="BB32" s="14">
        <v>0.79342956694873079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194</v>
      </c>
      <c r="C33" s="12">
        <v>9.6120000000000001</v>
      </c>
      <c r="D33" s="12">
        <v>194.40049999999999</v>
      </c>
      <c r="E33" s="12">
        <v>1</v>
      </c>
      <c r="F33" s="12">
        <v>3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35.5</v>
      </c>
      <c r="Q33" s="56">
        <v>1.9</v>
      </c>
      <c r="R33" s="56">
        <v>3.88</v>
      </c>
      <c r="S33" s="56">
        <v>40.51</v>
      </c>
      <c r="T33" s="56">
        <v>94.57</v>
      </c>
      <c r="U33" s="12">
        <v>2</v>
      </c>
      <c r="V33" s="12">
        <v>0</v>
      </c>
      <c r="W33" s="12">
        <v>2</v>
      </c>
      <c r="X33" s="12">
        <v>0</v>
      </c>
      <c r="Y33" s="12">
        <v>0</v>
      </c>
      <c r="Z33" s="12">
        <v>0</v>
      </c>
      <c r="AA33" s="12">
        <v>360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1.0613999999999999</v>
      </c>
      <c r="AK33" s="12">
        <v>8.2900000000000001E-2</v>
      </c>
      <c r="AL33" s="14">
        <v>3.3399999999999999E-2</v>
      </c>
      <c r="AM33" s="14">
        <v>2.5999999999999999E-3</v>
      </c>
      <c r="AN33" s="14">
        <v>2.4657</v>
      </c>
      <c r="AO33" s="14">
        <v>0.1195</v>
      </c>
      <c r="AP33" s="14">
        <v>0.21199999999999999</v>
      </c>
      <c r="AQ33" s="14">
        <v>1.03E-2</v>
      </c>
      <c r="AR33" s="14">
        <v>2.024</v>
      </c>
      <c r="AS33" s="14">
        <v>8.4900000000000003E-2</v>
      </c>
      <c r="AT33" s="14">
        <v>3.3599999999999998E-2</v>
      </c>
      <c r="AU33" s="14">
        <v>1.4E-3</v>
      </c>
      <c r="AV33" s="14">
        <v>38.534100000000002</v>
      </c>
      <c r="AW33" s="14">
        <v>0.67390000000000005</v>
      </c>
      <c r="AX33" s="14">
        <v>0.48010000000000003</v>
      </c>
      <c r="AY33" s="14">
        <v>8.3999999999999995E-3</v>
      </c>
      <c r="AZ33" s="14">
        <v>0.38737176708568122</v>
      </c>
      <c r="BA33" s="14">
        <v>14.288690476190478</v>
      </c>
      <c r="BB33" s="14">
        <v>0.86918434884173634</v>
      </c>
      <c r="BC33" s="15"/>
      <c r="BD33" s="28"/>
    </row>
    <row r="34" spans="2:64" ht="13.5" customHeight="1" x14ac:dyDescent="0.2">
      <c r="B34" s="12">
        <v>194</v>
      </c>
      <c r="C34" s="12">
        <v>9.718</v>
      </c>
      <c r="D34" s="12">
        <v>194.40492</v>
      </c>
      <c r="E34" s="12">
        <v>1</v>
      </c>
      <c r="F34" s="12">
        <v>3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35.5</v>
      </c>
      <c r="Q34" s="56">
        <v>1.9</v>
      </c>
      <c r="R34" s="56">
        <v>3.88</v>
      </c>
      <c r="S34" s="56">
        <v>39.19</v>
      </c>
      <c r="T34" s="56">
        <v>95.58</v>
      </c>
      <c r="U34" s="12">
        <v>2</v>
      </c>
      <c r="V34" s="12">
        <v>0</v>
      </c>
      <c r="W34" s="12">
        <v>2</v>
      </c>
      <c r="X34" s="12">
        <v>0</v>
      </c>
      <c r="Y34" s="12">
        <v>0</v>
      </c>
      <c r="Z34" s="12">
        <v>0</v>
      </c>
      <c r="AA34" s="12">
        <v>360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3.3521000000000001</v>
      </c>
      <c r="AK34" s="12">
        <v>0.53110000000000002</v>
      </c>
      <c r="AL34" s="14">
        <v>0.10299999999999999</v>
      </c>
      <c r="AM34" s="14">
        <v>1.6299999999999999E-2</v>
      </c>
      <c r="AN34" s="14">
        <v>2.4632999999999998</v>
      </c>
      <c r="AO34" s="14">
        <v>0.21060000000000001</v>
      </c>
      <c r="AP34" s="14">
        <v>0.20649999999999999</v>
      </c>
      <c r="AQ34" s="14">
        <v>1.77E-2</v>
      </c>
      <c r="AR34" s="14">
        <v>6.6177999999999999</v>
      </c>
      <c r="AS34" s="14">
        <v>1.0428999999999999</v>
      </c>
      <c r="AT34" s="14">
        <v>0.1074</v>
      </c>
      <c r="AU34" s="14">
        <v>1.6899999999999998E-2</v>
      </c>
      <c r="AV34" s="14">
        <v>32.626899999999999</v>
      </c>
      <c r="AW34" s="14">
        <v>1.3728</v>
      </c>
      <c r="AX34" s="14">
        <v>0.3977</v>
      </c>
      <c r="AY34" s="14">
        <v>1.67E-2</v>
      </c>
      <c r="AZ34" s="14">
        <v>0.31645150612380007</v>
      </c>
      <c r="BA34" s="14">
        <v>3.702979515828678</v>
      </c>
      <c r="BB34" s="14">
        <v>0.57473767570778067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194</v>
      </c>
      <c r="C35" s="12">
        <v>9.7260000000000009</v>
      </c>
      <c r="D35" s="12">
        <v>194.40525</v>
      </c>
      <c r="E35" s="12">
        <v>1</v>
      </c>
      <c r="F35" s="12">
        <v>3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35.5</v>
      </c>
      <c r="Q35" s="56">
        <v>1.9</v>
      </c>
      <c r="R35" s="56">
        <v>3.88</v>
      </c>
      <c r="S35" s="56">
        <v>39.090000000000003</v>
      </c>
      <c r="T35" s="56">
        <v>95.66</v>
      </c>
      <c r="U35" s="12">
        <v>2</v>
      </c>
      <c r="V35" s="12">
        <v>0</v>
      </c>
      <c r="W35" s="12">
        <v>2</v>
      </c>
      <c r="X35" s="12">
        <v>0</v>
      </c>
      <c r="Y35" s="12">
        <v>0</v>
      </c>
      <c r="Z35" s="12">
        <v>0</v>
      </c>
      <c r="AA35" s="12">
        <v>360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0.93010000000000004</v>
      </c>
      <c r="AK35" s="12">
        <v>2.8899999999999999E-2</v>
      </c>
      <c r="AL35" s="14">
        <v>2.8500000000000001E-2</v>
      </c>
      <c r="AM35" s="14">
        <v>8.9999999999999998E-4</v>
      </c>
      <c r="AN35" s="14">
        <v>1.9414</v>
      </c>
      <c r="AO35" s="14">
        <v>9.6299999999999997E-2</v>
      </c>
      <c r="AP35" s="14">
        <v>0.16239999999999999</v>
      </c>
      <c r="AQ35" s="14">
        <v>8.0999999999999996E-3</v>
      </c>
      <c r="AR35" s="14">
        <v>1.8162</v>
      </c>
      <c r="AS35" s="14">
        <v>8.8999999999999996E-2</v>
      </c>
      <c r="AT35" s="14">
        <v>2.9399999999999999E-2</v>
      </c>
      <c r="AU35" s="14">
        <v>1.4E-3</v>
      </c>
      <c r="AV35" s="14">
        <v>31.016999999999999</v>
      </c>
      <c r="AW35" s="14">
        <v>0.753</v>
      </c>
      <c r="AX35" s="14">
        <v>0.3775</v>
      </c>
      <c r="AY35" s="14">
        <v>9.1999999999999998E-3</v>
      </c>
      <c r="AZ35" s="14">
        <v>0.39840711242822746</v>
      </c>
      <c r="BA35" s="14">
        <v>12.84013605442177</v>
      </c>
      <c r="BB35" s="14">
        <v>0.85549275006144021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194</v>
      </c>
      <c r="C36" s="12">
        <v>9.734</v>
      </c>
      <c r="D36" s="12">
        <v>194.40557999999999</v>
      </c>
      <c r="E36" s="12">
        <v>1</v>
      </c>
      <c r="F36" s="12">
        <v>3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35.5</v>
      </c>
      <c r="Q36" s="56">
        <v>1.9</v>
      </c>
      <c r="R36" s="56">
        <v>3.88</v>
      </c>
      <c r="S36" s="56">
        <v>38.99</v>
      </c>
      <c r="T36" s="56">
        <v>95.74</v>
      </c>
      <c r="U36" s="12">
        <v>2</v>
      </c>
      <c r="V36" s="12">
        <v>0</v>
      </c>
      <c r="W36" s="12">
        <v>2</v>
      </c>
      <c r="X36" s="12">
        <v>0</v>
      </c>
      <c r="Y36" s="12">
        <v>0</v>
      </c>
      <c r="Z36" s="12">
        <v>0</v>
      </c>
      <c r="AA36" s="12">
        <v>360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0.92100000000000004</v>
      </c>
      <c r="AK36" s="12">
        <v>6.5699999999999995E-2</v>
      </c>
      <c r="AL36" s="14">
        <v>2.8199999999999999E-2</v>
      </c>
      <c r="AM36" s="14">
        <v>2E-3</v>
      </c>
      <c r="AN36" s="14">
        <v>2.4163999999999999</v>
      </c>
      <c r="AO36" s="14">
        <v>0.16239999999999999</v>
      </c>
      <c r="AP36" s="14">
        <v>0.20180000000000001</v>
      </c>
      <c r="AQ36" s="14">
        <v>1.3599999999999999E-2</v>
      </c>
      <c r="AR36" s="14">
        <v>1.7813000000000001</v>
      </c>
      <c r="AS36" s="14">
        <v>0.14169999999999999</v>
      </c>
      <c r="AT36" s="14">
        <v>2.8799999999999999E-2</v>
      </c>
      <c r="AU36" s="14">
        <v>2.3E-3</v>
      </c>
      <c r="AV36" s="14">
        <v>38.392600000000002</v>
      </c>
      <c r="AW36" s="14">
        <v>1.1397999999999999</v>
      </c>
      <c r="AX36" s="14">
        <v>0.46650000000000003</v>
      </c>
      <c r="AY36" s="14">
        <v>1.3899999999999999E-2</v>
      </c>
      <c r="AZ36" s="14">
        <v>0.3960796049678289</v>
      </c>
      <c r="BA36" s="14">
        <v>16.197916666666668</v>
      </c>
      <c r="BB36" s="14">
        <v>0.88370684433676561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194</v>
      </c>
      <c r="C37" s="12">
        <v>9.7420000000000009</v>
      </c>
      <c r="D37" s="12">
        <v>194.40592000000001</v>
      </c>
      <c r="E37" s="12">
        <v>1</v>
      </c>
      <c r="F37" s="12">
        <v>3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35.5</v>
      </c>
      <c r="Q37" s="56">
        <v>1.9</v>
      </c>
      <c r="R37" s="56">
        <v>3.88</v>
      </c>
      <c r="S37" s="56">
        <v>38.89</v>
      </c>
      <c r="T37" s="56">
        <v>95.82</v>
      </c>
      <c r="U37" s="12">
        <v>2</v>
      </c>
      <c r="V37" s="12">
        <v>0</v>
      </c>
      <c r="W37" s="12">
        <v>2</v>
      </c>
      <c r="X37" s="12">
        <v>0</v>
      </c>
      <c r="Y37" s="12">
        <v>0</v>
      </c>
      <c r="Z37" s="12">
        <v>0</v>
      </c>
      <c r="AA37" s="12">
        <v>360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0.8649</v>
      </c>
      <c r="AK37" s="12">
        <v>7.3400000000000007E-2</v>
      </c>
      <c r="AL37" s="14">
        <v>2.64E-2</v>
      </c>
      <c r="AM37" s="14">
        <v>2.2000000000000001E-3</v>
      </c>
      <c r="AN37" s="14">
        <v>2.1993</v>
      </c>
      <c r="AO37" s="14">
        <v>0.1263</v>
      </c>
      <c r="AP37" s="14">
        <v>0.18329999999999999</v>
      </c>
      <c r="AQ37" s="14">
        <v>1.0500000000000001E-2</v>
      </c>
      <c r="AR37" s="14">
        <v>1.7330000000000001</v>
      </c>
      <c r="AS37" s="14">
        <v>0.14799999999999999</v>
      </c>
      <c r="AT37" s="14">
        <v>2.8000000000000001E-2</v>
      </c>
      <c r="AU37" s="14">
        <v>2.3999999999999998E-3</v>
      </c>
      <c r="AV37" s="14">
        <v>35.859200000000001</v>
      </c>
      <c r="AW37" s="14">
        <v>1.9635</v>
      </c>
      <c r="AX37" s="14">
        <v>0.435</v>
      </c>
      <c r="AY37" s="14">
        <v>2.3800000000000002E-2</v>
      </c>
      <c r="AZ37" s="14">
        <v>0.40708393983503161</v>
      </c>
      <c r="BA37" s="14">
        <v>15.535714285714285</v>
      </c>
      <c r="BB37" s="14">
        <v>0.87904967602591777</v>
      </c>
      <c r="BC37" s="15"/>
      <c r="BD37" s="28"/>
      <c r="BG37" s="30">
        <v>2</v>
      </c>
    </row>
    <row r="38" spans="2:64" ht="13.5" customHeight="1" x14ac:dyDescent="0.2">
      <c r="B38" s="12">
        <v>194</v>
      </c>
      <c r="C38" s="12">
        <v>9.75</v>
      </c>
      <c r="D38" s="12">
        <v>194.40625</v>
      </c>
      <c r="E38" s="12">
        <v>1</v>
      </c>
      <c r="F38" s="12">
        <v>3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35.5</v>
      </c>
      <c r="Q38" s="56">
        <v>1.9</v>
      </c>
      <c r="R38" s="56">
        <v>3.88</v>
      </c>
      <c r="S38" s="56">
        <v>38.79</v>
      </c>
      <c r="T38" s="56">
        <v>95.89</v>
      </c>
      <c r="U38" s="12">
        <v>2</v>
      </c>
      <c r="V38" s="12">
        <v>0</v>
      </c>
      <c r="W38" s="12">
        <v>2</v>
      </c>
      <c r="X38" s="12">
        <v>0</v>
      </c>
      <c r="Y38" s="12">
        <v>0</v>
      </c>
      <c r="Z38" s="12">
        <v>0</v>
      </c>
      <c r="AA38" s="12">
        <v>360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1.0669999999999999</v>
      </c>
      <c r="AK38" s="12">
        <v>0.1119</v>
      </c>
      <c r="AL38" s="14">
        <v>3.2599999999999997E-2</v>
      </c>
      <c r="AM38" s="14">
        <v>3.3999999999999998E-3</v>
      </c>
      <c r="AN38" s="14">
        <v>2.4478</v>
      </c>
      <c r="AO38" s="14">
        <v>4.5499999999999999E-2</v>
      </c>
      <c r="AP38" s="14">
        <v>0.20369999999999999</v>
      </c>
      <c r="AQ38" s="14">
        <v>3.8E-3</v>
      </c>
      <c r="AR38" s="14">
        <v>2.1911999999999998</v>
      </c>
      <c r="AS38" s="14">
        <v>0.23069999999999999</v>
      </c>
      <c r="AT38" s="14">
        <v>3.5299999999999998E-2</v>
      </c>
      <c r="AU38" s="14">
        <v>3.7000000000000002E-3</v>
      </c>
      <c r="AV38" s="14">
        <v>38.758699999999997</v>
      </c>
      <c r="AW38" s="14">
        <v>0.5242</v>
      </c>
      <c r="AX38" s="14">
        <v>0.46939999999999998</v>
      </c>
      <c r="AY38" s="14">
        <v>6.3E-3</v>
      </c>
      <c r="AZ38" s="14">
        <v>0.39474075174565443</v>
      </c>
      <c r="BA38" s="14">
        <v>13.297450424929179</v>
      </c>
      <c r="BB38" s="14">
        <v>0.86011491975430954</v>
      </c>
      <c r="BC38" s="15"/>
      <c r="BD38" s="28"/>
      <c r="BG38" s="30">
        <v>3</v>
      </c>
      <c r="BH38" s="34"/>
    </row>
    <row r="39" spans="2:64" ht="13.5" customHeight="1" x14ac:dyDescent="0.2">
      <c r="B39" s="12">
        <v>194</v>
      </c>
      <c r="C39" s="12">
        <v>9.76</v>
      </c>
      <c r="D39" s="12">
        <v>194.40666999999999</v>
      </c>
      <c r="E39" s="12">
        <v>1</v>
      </c>
      <c r="F39" s="12">
        <v>3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35.5</v>
      </c>
      <c r="Q39" s="56">
        <v>1.9</v>
      </c>
      <c r="R39" s="56">
        <v>3.88</v>
      </c>
      <c r="S39" s="56">
        <v>38.659999999999997</v>
      </c>
      <c r="T39" s="56">
        <v>95.99</v>
      </c>
      <c r="U39" s="12">
        <v>2</v>
      </c>
      <c r="V39" s="12">
        <v>0</v>
      </c>
      <c r="W39" s="12">
        <v>2</v>
      </c>
      <c r="X39" s="12">
        <v>0</v>
      </c>
      <c r="Y39" s="12">
        <v>0</v>
      </c>
      <c r="Z39" s="12">
        <v>0</v>
      </c>
      <c r="AA39" s="12">
        <v>360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0.88470000000000004</v>
      </c>
      <c r="AK39" s="12">
        <v>3.2800000000000003E-2</v>
      </c>
      <c r="AL39" s="14">
        <v>2.69E-2</v>
      </c>
      <c r="AM39" s="14">
        <v>1E-3</v>
      </c>
      <c r="AN39" s="14">
        <v>2.0977000000000001</v>
      </c>
      <c r="AO39" s="14">
        <v>1.3299999999999999E-2</v>
      </c>
      <c r="AP39" s="14">
        <v>0.1741</v>
      </c>
      <c r="AQ39" s="14">
        <v>1.1000000000000001E-3</v>
      </c>
      <c r="AR39" s="14">
        <v>1.7182999999999999</v>
      </c>
      <c r="AS39" s="14">
        <v>0.11169999999999999</v>
      </c>
      <c r="AT39" s="14">
        <v>2.7699999999999999E-2</v>
      </c>
      <c r="AU39" s="14">
        <v>1.8E-3</v>
      </c>
      <c r="AV39" s="14">
        <v>33.473399999999998</v>
      </c>
      <c r="AW39" s="14">
        <v>0.27660000000000001</v>
      </c>
      <c r="AX39" s="14">
        <v>0.40460000000000002</v>
      </c>
      <c r="AY39" s="14">
        <v>3.3E-3</v>
      </c>
      <c r="AZ39" s="14">
        <v>0.39830654916191466</v>
      </c>
      <c r="BA39" s="14">
        <v>14.60649819494585</v>
      </c>
      <c r="BB39" s="14">
        <v>0.87184825352764284</v>
      </c>
      <c r="BC39" s="15"/>
      <c r="BD39" s="28"/>
    </row>
    <row r="40" spans="2:64" ht="13.5" customHeight="1" x14ac:dyDescent="0.2">
      <c r="B40" s="12">
        <v>194</v>
      </c>
      <c r="C40" s="12">
        <v>9.7690000000000001</v>
      </c>
      <c r="D40" s="12">
        <v>194.40703999999999</v>
      </c>
      <c r="E40" s="12">
        <v>1</v>
      </c>
      <c r="F40" s="12">
        <v>3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35.5</v>
      </c>
      <c r="Q40" s="56">
        <v>1.9</v>
      </c>
      <c r="R40" s="56">
        <v>3.88</v>
      </c>
      <c r="S40" s="56">
        <v>38.549999999999997</v>
      </c>
      <c r="T40" s="56">
        <v>96.08</v>
      </c>
      <c r="U40" s="12">
        <v>2</v>
      </c>
      <c r="V40" s="12">
        <v>0</v>
      </c>
      <c r="W40" s="12">
        <v>2</v>
      </c>
      <c r="X40" s="12">
        <v>0</v>
      </c>
      <c r="Y40" s="12">
        <v>0</v>
      </c>
      <c r="Z40" s="12">
        <v>0</v>
      </c>
      <c r="AA40" s="12">
        <v>360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1.6536999999999999</v>
      </c>
      <c r="AK40" s="12">
        <v>0.30199999999999999</v>
      </c>
      <c r="AL40" s="14">
        <v>5.0299999999999997E-2</v>
      </c>
      <c r="AM40" s="14">
        <v>9.1999999999999998E-3</v>
      </c>
      <c r="AN40" s="14">
        <v>2.4026999999999998</v>
      </c>
      <c r="AO40" s="14">
        <v>2.41E-2</v>
      </c>
      <c r="AP40" s="14">
        <v>0.19900000000000001</v>
      </c>
      <c r="AQ40" s="14">
        <v>2E-3</v>
      </c>
      <c r="AR40" s="14">
        <v>3.1128999999999998</v>
      </c>
      <c r="AS40" s="14">
        <v>0.42549999999999999</v>
      </c>
      <c r="AT40" s="14">
        <v>0.05</v>
      </c>
      <c r="AU40" s="14">
        <v>6.7999999999999996E-3</v>
      </c>
      <c r="AV40" s="14">
        <v>40.052500000000002</v>
      </c>
      <c r="AW40" s="14">
        <v>1.3853</v>
      </c>
      <c r="AX40" s="14">
        <v>0.48330000000000001</v>
      </c>
      <c r="AY40" s="14">
        <v>1.67E-2</v>
      </c>
      <c r="AZ40" s="14">
        <v>0.41667888025795102</v>
      </c>
      <c r="BA40" s="14">
        <v>9.6660000000000004</v>
      </c>
      <c r="BB40" s="14">
        <v>0.81248828051753241</v>
      </c>
      <c r="BC40" s="15"/>
      <c r="BD40" s="28"/>
    </row>
    <row r="41" spans="2:64" ht="13.5" customHeight="1" x14ac:dyDescent="0.2">
      <c r="B41" s="12">
        <v>194</v>
      </c>
      <c r="C41" s="12">
        <v>9.7829999999999995</v>
      </c>
      <c r="D41" s="12">
        <v>194.40762000000001</v>
      </c>
      <c r="E41" s="12">
        <v>1</v>
      </c>
      <c r="F41" s="12">
        <v>3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35.5</v>
      </c>
      <c r="Q41" s="56">
        <v>1.9</v>
      </c>
      <c r="R41" s="56">
        <v>3.88</v>
      </c>
      <c r="S41" s="56">
        <v>38.380000000000003</v>
      </c>
      <c r="T41" s="56">
        <v>96.22</v>
      </c>
      <c r="U41" s="12">
        <v>2</v>
      </c>
      <c r="V41" s="12">
        <v>0</v>
      </c>
      <c r="W41" s="12">
        <v>2</v>
      </c>
      <c r="X41" s="12">
        <v>0</v>
      </c>
      <c r="Y41" s="12">
        <v>0</v>
      </c>
      <c r="Z41" s="12">
        <v>0</v>
      </c>
      <c r="AA41" s="12">
        <v>360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1.6403000000000001</v>
      </c>
      <c r="AK41" s="12">
        <v>0.1007</v>
      </c>
      <c r="AL41" s="14">
        <v>4.9700000000000001E-2</v>
      </c>
      <c r="AM41" s="14">
        <v>3.0999999999999999E-3</v>
      </c>
      <c r="AN41" s="14">
        <v>1.9796</v>
      </c>
      <c r="AO41" s="14">
        <v>0.1464</v>
      </c>
      <c r="AP41" s="14">
        <v>0.16350000000000001</v>
      </c>
      <c r="AQ41" s="14">
        <v>1.21E-2</v>
      </c>
      <c r="AR41" s="14">
        <v>3.3376999999999999</v>
      </c>
      <c r="AS41" s="14">
        <v>0.1176</v>
      </c>
      <c r="AT41" s="14">
        <v>5.3499999999999999E-2</v>
      </c>
      <c r="AU41" s="14">
        <v>1.9E-3</v>
      </c>
      <c r="AV41" s="14">
        <v>27.955200000000001</v>
      </c>
      <c r="AW41" s="14">
        <v>1.9094</v>
      </c>
      <c r="AX41" s="14">
        <v>0.33639999999999998</v>
      </c>
      <c r="AY41" s="14">
        <v>2.3E-2</v>
      </c>
      <c r="AZ41" s="14">
        <v>0.3458691738347669</v>
      </c>
      <c r="BA41" s="14">
        <v>6.2878504672897195</v>
      </c>
      <c r="BB41" s="14">
        <v>0.72557065914337016</v>
      </c>
      <c r="BC41" s="15"/>
      <c r="BD41" s="28"/>
    </row>
    <row r="42" spans="2:64" ht="13.5" customHeight="1" x14ac:dyDescent="0.2">
      <c r="B42" s="12">
        <v>194</v>
      </c>
      <c r="C42" s="12">
        <v>9.532</v>
      </c>
      <c r="D42" s="12">
        <v>194.39716999999999</v>
      </c>
      <c r="E42" s="12">
        <v>1</v>
      </c>
      <c r="F42" s="12">
        <v>3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35.5</v>
      </c>
      <c r="Q42" s="56">
        <v>1.9</v>
      </c>
      <c r="R42" s="56">
        <v>3.88</v>
      </c>
      <c r="S42" s="56">
        <v>41.52</v>
      </c>
      <c r="T42" s="56">
        <v>93.83</v>
      </c>
      <c r="U42" s="12">
        <v>2</v>
      </c>
      <c r="V42" s="12">
        <v>0</v>
      </c>
      <c r="W42" s="12">
        <v>2</v>
      </c>
      <c r="X42" s="12">
        <v>0</v>
      </c>
      <c r="Y42" s="12">
        <v>0</v>
      </c>
      <c r="Z42" s="12">
        <v>0</v>
      </c>
      <c r="AA42" s="12">
        <v>360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5.4692999999999996</v>
      </c>
      <c r="AK42" s="12">
        <v>6.7599999999999993E-2</v>
      </c>
      <c r="AL42" s="14">
        <v>0.17480000000000001</v>
      </c>
      <c r="AM42" s="14">
        <v>2.2000000000000001E-3</v>
      </c>
      <c r="AN42" s="14">
        <v>2.3797999999999999</v>
      </c>
      <c r="AO42" s="14">
        <v>3.32E-2</v>
      </c>
      <c r="AP42" s="14">
        <v>0.20860000000000001</v>
      </c>
      <c r="AQ42" s="14">
        <v>2.8999999999999998E-3</v>
      </c>
      <c r="AR42" s="14">
        <v>10.2814</v>
      </c>
      <c r="AS42" s="14">
        <v>0.16400000000000001</v>
      </c>
      <c r="AT42" s="14">
        <v>0.17380000000000001</v>
      </c>
      <c r="AU42" s="14">
        <v>2.8E-3</v>
      </c>
      <c r="AV42" s="14">
        <v>18.474599999999999</v>
      </c>
      <c r="AW42" s="14">
        <v>0.39100000000000001</v>
      </c>
      <c r="AX42" s="14">
        <v>0.2341</v>
      </c>
      <c r="AY42" s="14">
        <v>5.0000000000000001E-3</v>
      </c>
      <c r="AZ42" s="14">
        <v>5.7601084255703629E-2</v>
      </c>
      <c r="BA42" s="14">
        <v>1.3469505178365937</v>
      </c>
      <c r="BB42" s="14">
        <v>0.14783035057612157</v>
      </c>
      <c r="BC42" s="37"/>
      <c r="BD42" s="28"/>
    </row>
    <row r="43" spans="2:64" ht="13.5" customHeight="1" x14ac:dyDescent="0.2">
      <c r="B43" s="12">
        <v>194</v>
      </c>
      <c r="C43" s="12">
        <v>9.5410000000000004</v>
      </c>
      <c r="D43" s="12">
        <v>194.39753999999999</v>
      </c>
      <c r="E43" s="12">
        <v>1</v>
      </c>
      <c r="F43" s="12">
        <v>3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35.5</v>
      </c>
      <c r="Q43" s="56">
        <v>1.9</v>
      </c>
      <c r="R43" s="56">
        <v>3.88</v>
      </c>
      <c r="S43" s="56">
        <v>41.4</v>
      </c>
      <c r="T43" s="56">
        <v>93.91</v>
      </c>
      <c r="U43" s="12">
        <v>2</v>
      </c>
      <c r="V43" s="12">
        <v>0</v>
      </c>
      <c r="W43" s="12">
        <v>2</v>
      </c>
      <c r="X43" s="12">
        <v>0</v>
      </c>
      <c r="Y43" s="12">
        <v>0</v>
      </c>
      <c r="Z43" s="12">
        <v>0</v>
      </c>
      <c r="AA43" s="12">
        <v>360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1.1999</v>
      </c>
      <c r="AK43" s="12">
        <v>0.1812</v>
      </c>
      <c r="AL43" s="14">
        <v>3.8300000000000001E-2</v>
      </c>
      <c r="AM43" s="14">
        <v>5.7999999999999996E-3</v>
      </c>
      <c r="AN43" s="14">
        <v>1.9658</v>
      </c>
      <c r="AO43" s="14">
        <v>2.46E-2</v>
      </c>
      <c r="AP43" s="14">
        <v>0.1719</v>
      </c>
      <c r="AQ43" s="14">
        <v>2.2000000000000001E-3</v>
      </c>
      <c r="AR43" s="14">
        <v>2.3025000000000002</v>
      </c>
      <c r="AS43" s="14">
        <v>0.29899999999999999</v>
      </c>
      <c r="AT43" s="14">
        <v>3.8899999999999997E-2</v>
      </c>
      <c r="AU43" s="14">
        <v>5.0000000000000001E-3</v>
      </c>
      <c r="AV43" s="14">
        <v>34.082900000000002</v>
      </c>
      <c r="AW43" s="14">
        <v>1.1397999999999999</v>
      </c>
      <c r="AX43" s="14">
        <v>0.43109999999999998</v>
      </c>
      <c r="AY43" s="14">
        <v>1.44E-2</v>
      </c>
      <c r="AZ43" s="14">
        <v>0.42985074626865671</v>
      </c>
      <c r="BA43" s="14">
        <v>11.082262210796916</v>
      </c>
      <c r="BB43" s="14">
        <v>0.83446808510638304</v>
      </c>
      <c r="BC43" s="37"/>
      <c r="BD43" s="28"/>
    </row>
    <row r="44" spans="2:64" ht="13.5" customHeight="1" x14ac:dyDescent="0.2">
      <c r="B44" s="12">
        <v>194</v>
      </c>
      <c r="C44" s="12">
        <v>9.548</v>
      </c>
      <c r="D44" s="12">
        <v>194.39783</v>
      </c>
      <c r="E44" s="12">
        <v>1</v>
      </c>
      <c r="F44" s="12">
        <v>3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35.5</v>
      </c>
      <c r="Q44" s="56">
        <v>1.9</v>
      </c>
      <c r="R44" s="56">
        <v>3.88</v>
      </c>
      <c r="S44" s="56">
        <v>41.32</v>
      </c>
      <c r="T44" s="56">
        <v>93.98</v>
      </c>
      <c r="U44" s="12">
        <v>2</v>
      </c>
      <c r="V44" s="12">
        <v>0</v>
      </c>
      <c r="W44" s="12">
        <v>2</v>
      </c>
      <c r="X44" s="12">
        <v>0</v>
      </c>
      <c r="Y44" s="12">
        <v>0</v>
      </c>
      <c r="Z44" s="12">
        <v>0</v>
      </c>
      <c r="AA44" s="12">
        <v>360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10.8123</v>
      </c>
      <c r="AK44" s="12">
        <v>1.23E-2</v>
      </c>
      <c r="AL44" s="14">
        <v>0.34439999999999998</v>
      </c>
      <c r="AM44" s="14">
        <v>4.0000000000000002E-4</v>
      </c>
      <c r="AN44" s="14">
        <v>4.2502000000000004</v>
      </c>
      <c r="AO44" s="14">
        <v>2.9999999999999997E-4</v>
      </c>
      <c r="AP44" s="14">
        <v>0.37109999999999999</v>
      </c>
      <c r="AQ44" s="14">
        <v>0</v>
      </c>
      <c r="AR44" s="14">
        <v>20.2026</v>
      </c>
      <c r="AS44" s="14">
        <v>2.5000000000000001E-2</v>
      </c>
      <c r="AT44" s="14">
        <v>0.34039999999999998</v>
      </c>
      <c r="AU44" s="14">
        <v>4.0000000000000002E-4</v>
      </c>
      <c r="AV44" s="14">
        <v>32.283700000000003</v>
      </c>
      <c r="AW44" s="14">
        <v>2.7E-2</v>
      </c>
      <c r="AX44" s="14">
        <v>0.40770000000000001</v>
      </c>
      <c r="AY44" s="14">
        <v>2.9999999999999997E-4</v>
      </c>
      <c r="AZ44" s="14">
        <v>4.6995377503852111E-2</v>
      </c>
      <c r="BA44" s="14">
        <v>1.1977085781433607</v>
      </c>
      <c r="BB44" s="14">
        <v>8.9961235128993483E-2</v>
      </c>
      <c r="BC44" s="37"/>
      <c r="BD44" s="28"/>
    </row>
    <row r="45" spans="2:64" ht="13.5" customHeight="1" x14ac:dyDescent="0.2">
      <c r="B45" s="12">
        <v>194</v>
      </c>
      <c r="C45" s="12">
        <v>9.56</v>
      </c>
      <c r="D45" s="12">
        <v>194.39832999999999</v>
      </c>
      <c r="E45" s="12">
        <v>1</v>
      </c>
      <c r="F45" s="12">
        <v>3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35.5</v>
      </c>
      <c r="Q45" s="56">
        <v>1.9</v>
      </c>
      <c r="R45" s="56">
        <v>3.88</v>
      </c>
      <c r="S45" s="56">
        <v>41.17</v>
      </c>
      <c r="T45" s="56">
        <v>94.09</v>
      </c>
      <c r="U45" s="12">
        <v>2</v>
      </c>
      <c r="V45" s="12">
        <v>0</v>
      </c>
      <c r="W45" s="12">
        <v>2</v>
      </c>
      <c r="X45" s="12">
        <v>0</v>
      </c>
      <c r="Y45" s="12">
        <v>0</v>
      </c>
      <c r="Z45" s="12">
        <v>0</v>
      </c>
      <c r="AA45" s="12">
        <v>360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4.4927999999999999</v>
      </c>
      <c r="AK45" s="12">
        <v>0.88390000000000002</v>
      </c>
      <c r="AL45" s="14">
        <v>0.14280000000000001</v>
      </c>
      <c r="AM45" s="14">
        <v>2.81E-2</v>
      </c>
      <c r="AN45" s="14">
        <v>2.6185</v>
      </c>
      <c r="AO45" s="14">
        <v>0.2331</v>
      </c>
      <c r="AP45" s="14">
        <v>0.22800000000000001</v>
      </c>
      <c r="AQ45" s="14">
        <v>2.0299999999999999E-2</v>
      </c>
      <c r="AR45" s="14">
        <v>8.9743999999999993</v>
      </c>
      <c r="AS45" s="14">
        <v>1.7025999999999999</v>
      </c>
      <c r="AT45" s="14">
        <v>0.15079999999999999</v>
      </c>
      <c r="AU45" s="14">
        <v>2.86E-2</v>
      </c>
      <c r="AV45" s="14">
        <v>30.3992</v>
      </c>
      <c r="AW45" s="14">
        <v>1.5370999999999999</v>
      </c>
      <c r="AX45" s="14">
        <v>0.38290000000000002</v>
      </c>
      <c r="AY45" s="14">
        <v>1.9400000000000001E-2</v>
      </c>
      <c r="AZ45" s="14">
        <v>0.2535603208381077</v>
      </c>
      <c r="BA45" s="14">
        <v>2.5391246684350137</v>
      </c>
      <c r="BB45" s="14">
        <v>0.43488851414652424</v>
      </c>
      <c r="BC45" s="37"/>
      <c r="BD45" s="28"/>
    </row>
    <row r="46" spans="2:64" ht="13.5" customHeight="1" x14ac:dyDescent="0.2">
      <c r="B46" s="12">
        <v>194</v>
      </c>
      <c r="C46" s="12">
        <v>9.5679999999999996</v>
      </c>
      <c r="D46" s="12">
        <v>194.39867000000001</v>
      </c>
      <c r="E46" s="12">
        <v>1</v>
      </c>
      <c r="F46" s="12">
        <v>3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35.5</v>
      </c>
      <c r="Q46" s="56">
        <v>1.9</v>
      </c>
      <c r="R46" s="56">
        <v>3.88</v>
      </c>
      <c r="S46" s="56">
        <v>41.07</v>
      </c>
      <c r="T46" s="56">
        <v>94.16</v>
      </c>
      <c r="U46" s="12">
        <v>2</v>
      </c>
      <c r="V46" s="12">
        <v>0</v>
      </c>
      <c r="W46" s="12">
        <v>2</v>
      </c>
      <c r="X46" s="12">
        <v>0</v>
      </c>
      <c r="Y46" s="12">
        <v>0</v>
      </c>
      <c r="Z46" s="12">
        <v>0</v>
      </c>
      <c r="AA46" s="12">
        <v>360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5.5143000000000004</v>
      </c>
      <c r="AK46" s="12">
        <v>0.13150000000000001</v>
      </c>
      <c r="AL46" s="14">
        <v>0.1749</v>
      </c>
      <c r="AM46" s="14">
        <v>4.1999999999999997E-3</v>
      </c>
      <c r="AN46" s="14">
        <v>2.456</v>
      </c>
      <c r="AO46" s="14">
        <v>0.10059999999999999</v>
      </c>
      <c r="AP46" s="14">
        <v>0.21340000000000001</v>
      </c>
      <c r="AQ46" s="14">
        <v>8.6999999999999994E-3</v>
      </c>
      <c r="AR46" s="14">
        <v>10.467000000000001</v>
      </c>
      <c r="AS46" s="14">
        <v>0.24410000000000001</v>
      </c>
      <c r="AT46" s="14">
        <v>0.17560000000000001</v>
      </c>
      <c r="AU46" s="14">
        <v>4.1000000000000003E-3</v>
      </c>
      <c r="AV46" s="14">
        <v>19.075700000000001</v>
      </c>
      <c r="AW46" s="14">
        <v>0.76339999999999997</v>
      </c>
      <c r="AX46" s="14">
        <v>0.2399</v>
      </c>
      <c r="AY46" s="14">
        <v>9.5999999999999992E-3</v>
      </c>
      <c r="AZ46" s="14">
        <v>5.8460180895654079E-2</v>
      </c>
      <c r="BA46" s="14">
        <v>1.3661731207289294</v>
      </c>
      <c r="BB46" s="14">
        <v>0.15475330926594463</v>
      </c>
      <c r="BC46" s="37"/>
      <c r="BD46" s="28"/>
    </row>
    <row r="47" spans="2:64" ht="13.5" customHeight="1" x14ac:dyDescent="0.2">
      <c r="B47" s="12">
        <v>194</v>
      </c>
      <c r="C47" s="12">
        <v>9.577</v>
      </c>
      <c r="D47" s="12">
        <v>194.39904000000001</v>
      </c>
      <c r="E47" s="12">
        <v>1</v>
      </c>
      <c r="F47" s="12">
        <v>3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35.5</v>
      </c>
      <c r="Q47" s="56">
        <v>1.9</v>
      </c>
      <c r="R47" s="56">
        <v>3.88</v>
      </c>
      <c r="S47" s="56">
        <v>40.950000000000003</v>
      </c>
      <c r="T47" s="56">
        <v>94.25</v>
      </c>
      <c r="U47" s="12">
        <v>2</v>
      </c>
      <c r="V47" s="12">
        <v>0</v>
      </c>
      <c r="W47" s="12">
        <v>2</v>
      </c>
      <c r="X47" s="12">
        <v>0</v>
      </c>
      <c r="Y47" s="12">
        <v>0</v>
      </c>
      <c r="Z47" s="12">
        <v>0</v>
      </c>
      <c r="AA47" s="12">
        <v>360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0.93720000000000003</v>
      </c>
      <c r="AK47" s="12">
        <v>4.4699999999999997E-2</v>
      </c>
      <c r="AL47" s="14">
        <v>2.9700000000000001E-2</v>
      </c>
      <c r="AM47" s="14">
        <v>1.4E-3</v>
      </c>
      <c r="AN47" s="14">
        <v>2.1168999999999998</v>
      </c>
      <c r="AO47" s="14">
        <v>9.7000000000000003E-2</v>
      </c>
      <c r="AP47" s="14">
        <v>0.1835</v>
      </c>
      <c r="AQ47" s="14">
        <v>8.3999999999999995E-3</v>
      </c>
      <c r="AR47" s="14">
        <v>1.8492</v>
      </c>
      <c r="AS47" s="14">
        <v>8.8999999999999996E-2</v>
      </c>
      <c r="AT47" s="14">
        <v>3.1E-2</v>
      </c>
      <c r="AU47" s="14">
        <v>1.5E-3</v>
      </c>
      <c r="AV47" s="14">
        <v>38.679699999999997</v>
      </c>
      <c r="AW47" s="14">
        <v>1.4227000000000001</v>
      </c>
      <c r="AX47" s="14">
        <v>0.48549999999999999</v>
      </c>
      <c r="AY47" s="14">
        <v>1.7899999999999999E-2</v>
      </c>
      <c r="AZ47" s="14">
        <v>0.45142002989536617</v>
      </c>
      <c r="BA47" s="14">
        <v>15.661290322580644</v>
      </c>
      <c r="BB47" s="14">
        <v>0.87996127783155864</v>
      </c>
      <c r="BC47" s="37"/>
      <c r="BD47" s="28"/>
    </row>
    <row r="48" spans="2:64" ht="13.5" customHeight="1" x14ac:dyDescent="0.2">
      <c r="B48" s="12">
        <v>194</v>
      </c>
      <c r="C48" s="12">
        <v>9.5860000000000003</v>
      </c>
      <c r="D48" s="12">
        <v>194.39941999999999</v>
      </c>
      <c r="E48" s="12">
        <v>1</v>
      </c>
      <c r="F48" s="12">
        <v>3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35.5</v>
      </c>
      <c r="Q48" s="56">
        <v>1.9</v>
      </c>
      <c r="R48" s="56">
        <v>3.88</v>
      </c>
      <c r="S48" s="56">
        <v>40.840000000000003</v>
      </c>
      <c r="T48" s="56">
        <v>94.33</v>
      </c>
      <c r="U48" s="12">
        <v>2</v>
      </c>
      <c r="V48" s="12">
        <v>0</v>
      </c>
      <c r="W48" s="12">
        <v>2</v>
      </c>
      <c r="X48" s="12">
        <v>0</v>
      </c>
      <c r="Y48" s="12">
        <v>0</v>
      </c>
      <c r="Z48" s="12">
        <v>0</v>
      </c>
      <c r="AA48" s="12">
        <v>360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11.0344</v>
      </c>
      <c r="AK48" s="12">
        <v>0.13589999999999999</v>
      </c>
      <c r="AL48" s="14">
        <v>0.34860000000000002</v>
      </c>
      <c r="AM48" s="14">
        <v>4.3E-3</v>
      </c>
      <c r="AN48" s="14">
        <v>4.3407999999999998</v>
      </c>
      <c r="AO48" s="14">
        <v>4.3200000000000002E-2</v>
      </c>
      <c r="AP48" s="14">
        <v>0.3755</v>
      </c>
      <c r="AQ48" s="14">
        <v>3.7000000000000002E-3</v>
      </c>
      <c r="AR48" s="14">
        <v>20.620999999999999</v>
      </c>
      <c r="AS48" s="14">
        <v>0.27889999999999998</v>
      </c>
      <c r="AT48" s="14">
        <v>0.34449999999999997</v>
      </c>
      <c r="AU48" s="14">
        <v>4.7000000000000002E-3</v>
      </c>
      <c r="AV48" s="14">
        <v>32.739199999999997</v>
      </c>
      <c r="AW48" s="14">
        <v>0.42020000000000002</v>
      </c>
      <c r="AX48" s="14">
        <v>0.41020000000000001</v>
      </c>
      <c r="AY48" s="14">
        <v>5.3E-3</v>
      </c>
      <c r="AZ48" s="14">
        <v>4.4164439353442796E-2</v>
      </c>
      <c r="BA48" s="14">
        <v>1.190711175616836</v>
      </c>
      <c r="BB48" s="14">
        <v>8.7054458725321374E-2</v>
      </c>
      <c r="BC48" s="37"/>
      <c r="BD48" s="28"/>
    </row>
    <row r="49" spans="2:54" ht="13.5" customHeight="1" x14ac:dyDescent="0.2">
      <c r="B49" s="12">
        <v>194</v>
      </c>
      <c r="C49" s="12">
        <v>9.5960000000000001</v>
      </c>
      <c r="D49" s="12">
        <v>194.39983000000001</v>
      </c>
      <c r="E49" s="12">
        <v>1</v>
      </c>
      <c r="F49" s="12">
        <v>3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35.5</v>
      </c>
      <c r="Q49" s="56">
        <v>1.9</v>
      </c>
      <c r="R49" s="56">
        <v>3.88</v>
      </c>
      <c r="S49" s="56">
        <v>40.72</v>
      </c>
      <c r="T49" s="56">
        <v>94.42</v>
      </c>
      <c r="U49" s="12">
        <v>2</v>
      </c>
      <c r="V49" s="12">
        <v>0</v>
      </c>
      <c r="W49" s="12">
        <v>2</v>
      </c>
      <c r="X49" s="12">
        <v>0</v>
      </c>
      <c r="Y49" s="12">
        <v>0</v>
      </c>
      <c r="Z49" s="12">
        <v>0</v>
      </c>
      <c r="AA49" s="12">
        <v>360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4.3860999999999999</v>
      </c>
      <c r="AK49" s="12">
        <v>0.32829999999999998</v>
      </c>
      <c r="AL49" s="14">
        <v>0.13830000000000001</v>
      </c>
      <c r="AM49" s="14">
        <v>1.04E-2</v>
      </c>
      <c r="AN49" s="14">
        <v>2.6297000000000001</v>
      </c>
      <c r="AO49" s="14">
        <v>9.4899999999999998E-2</v>
      </c>
      <c r="AP49" s="14">
        <v>0.22689999999999999</v>
      </c>
      <c r="AQ49" s="14">
        <v>8.2000000000000007E-3</v>
      </c>
      <c r="AR49" s="14">
        <v>8.5891000000000002</v>
      </c>
      <c r="AS49" s="14">
        <v>0.43049999999999999</v>
      </c>
      <c r="AT49" s="14">
        <v>0.14319999999999999</v>
      </c>
      <c r="AU49" s="14">
        <v>7.1999999999999998E-3</v>
      </c>
      <c r="AV49" s="14">
        <v>30.723700000000001</v>
      </c>
      <c r="AW49" s="14">
        <v>0.33900000000000002</v>
      </c>
      <c r="AX49" s="14">
        <v>0.3841</v>
      </c>
      <c r="AY49" s="14">
        <v>4.1999999999999997E-3</v>
      </c>
      <c r="AZ49" s="14">
        <v>0.25728314238952538</v>
      </c>
      <c r="BA49" s="14">
        <v>2.6822625698324023</v>
      </c>
      <c r="BB49" s="14">
        <v>0.45685567987862696</v>
      </c>
    </row>
    <row r="50" spans="2:54" ht="13.5" customHeight="1" x14ac:dyDescent="0.2">
      <c r="B50" s="12">
        <v>194</v>
      </c>
      <c r="C50" s="12">
        <v>9.4960000000000004</v>
      </c>
      <c r="D50" s="12">
        <v>194.39567</v>
      </c>
      <c r="E50" s="12">
        <v>1</v>
      </c>
      <c r="F50" s="12">
        <v>3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35.5</v>
      </c>
      <c r="Q50" s="56">
        <v>1.9</v>
      </c>
      <c r="R50" s="56">
        <v>3.88</v>
      </c>
      <c r="S50" s="56">
        <v>41.97</v>
      </c>
      <c r="T50" s="56">
        <v>93.5</v>
      </c>
      <c r="U50" s="12">
        <v>2</v>
      </c>
      <c r="V50" s="12">
        <v>0</v>
      </c>
      <c r="W50" s="12">
        <v>2</v>
      </c>
      <c r="X50" s="12">
        <v>0</v>
      </c>
      <c r="Y50" s="12">
        <v>0</v>
      </c>
      <c r="Z50" s="12">
        <v>0</v>
      </c>
      <c r="AA50" s="12">
        <v>360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8.3298000000000005</v>
      </c>
      <c r="AK50" s="12">
        <v>3.2800000000000003E-2</v>
      </c>
      <c r="AL50" s="14">
        <v>0.26840000000000003</v>
      </c>
      <c r="AM50" s="14">
        <v>1.1000000000000001E-3</v>
      </c>
      <c r="AN50" s="14">
        <v>3.3031999999999999</v>
      </c>
      <c r="AO50" s="14">
        <v>1.7100000000000001E-2</v>
      </c>
      <c r="AP50" s="14">
        <v>0.29210000000000003</v>
      </c>
      <c r="AQ50" s="14">
        <v>1.5E-3</v>
      </c>
      <c r="AR50" s="14">
        <v>15.6151</v>
      </c>
      <c r="AS50" s="14">
        <v>9.4000000000000004E-3</v>
      </c>
      <c r="AT50" s="14">
        <v>0.2661</v>
      </c>
      <c r="AU50" s="14">
        <v>2.0000000000000001E-4</v>
      </c>
      <c r="AV50" s="14">
        <v>25.962599999999998</v>
      </c>
      <c r="AW50" s="14">
        <v>4.1999999999999997E-3</v>
      </c>
      <c r="AX50" s="14">
        <v>0.33150000000000002</v>
      </c>
      <c r="AY50" s="14">
        <v>1E-4</v>
      </c>
      <c r="AZ50" s="14">
        <v>6.3181526619627948E-2</v>
      </c>
      <c r="BA50" s="14">
        <v>1.2457722660653889</v>
      </c>
      <c r="BB50" s="14">
        <v>0.10943775100401608</v>
      </c>
    </row>
    <row r="51" spans="2:54" ht="13.5" customHeight="1" x14ac:dyDescent="0.2">
      <c r="B51" s="12">
        <v>194</v>
      </c>
      <c r="C51" s="12">
        <v>9.1820000000000004</v>
      </c>
      <c r="D51" s="12">
        <v>194.38257999999999</v>
      </c>
      <c r="E51" s="12">
        <v>1</v>
      </c>
      <c r="F51" s="12">
        <v>3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35.5</v>
      </c>
      <c r="Q51" s="56">
        <v>1.9</v>
      </c>
      <c r="R51" s="56">
        <v>3.88</v>
      </c>
      <c r="S51" s="56">
        <v>45.91</v>
      </c>
      <c r="T51" s="56">
        <v>90.78</v>
      </c>
      <c r="U51" s="12">
        <v>2</v>
      </c>
      <c r="V51" s="12">
        <v>0</v>
      </c>
      <c r="W51" s="12">
        <v>2</v>
      </c>
      <c r="X51" s="12">
        <v>0</v>
      </c>
      <c r="Y51" s="12">
        <v>0</v>
      </c>
      <c r="Z51" s="12">
        <v>0</v>
      </c>
      <c r="AA51" s="12">
        <v>360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20.660500000000003</v>
      </c>
      <c r="AK51" s="55">
        <v>1.4999999999999999E-2</v>
      </c>
      <c r="AL51" s="55">
        <v>0.71450000000000002</v>
      </c>
      <c r="AM51" s="55">
        <v>5.0000000000000001E-4</v>
      </c>
      <c r="AN51" s="55">
        <v>7.3960000000000008</v>
      </c>
      <c r="AO51" s="55">
        <v>2.9999999999999996E-3</v>
      </c>
      <c r="AP51" s="55">
        <v>0.70499999999999996</v>
      </c>
      <c r="AQ51" s="55">
        <v>5.0000000000000001E-4</v>
      </c>
      <c r="AR51" s="55">
        <v>38.936</v>
      </c>
      <c r="AS51" s="55">
        <v>1.55E-2</v>
      </c>
      <c r="AT51" s="55">
        <v>0.71350000000000002</v>
      </c>
      <c r="AU51" s="55">
        <v>5.0000000000000001E-4</v>
      </c>
      <c r="AV51" s="55">
        <v>50.040599999999998</v>
      </c>
      <c r="AW51" s="55">
        <v>2.5000000000000001E-2</v>
      </c>
      <c r="AX51" s="55">
        <v>0.68500000000000005</v>
      </c>
      <c r="AY51" s="55">
        <v>2.9999999999999997E-4</v>
      </c>
      <c r="AZ51" s="14">
        <v>-1.4388489208633025E-2</v>
      </c>
      <c r="BA51" s="14">
        <v>24.00140154169587</v>
      </c>
      <c r="BB51" s="14">
        <v>-2.0378977475866977E-2</v>
      </c>
    </row>
    <row r="52" spans="2:54" ht="13.5" customHeight="1" x14ac:dyDescent="0.2">
      <c r="B52" s="12">
        <v>194</v>
      </c>
      <c r="C52" s="12">
        <v>9.1620000000000008</v>
      </c>
      <c r="D52" s="12">
        <v>194.38175000000001</v>
      </c>
      <c r="E52" s="12">
        <v>1</v>
      </c>
      <c r="F52" s="12">
        <v>3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35.5</v>
      </c>
      <c r="Q52" s="56">
        <v>1.9</v>
      </c>
      <c r="R52" s="56">
        <v>3.88</v>
      </c>
      <c r="S52" s="56">
        <v>46.16</v>
      </c>
      <c r="T52" s="56">
        <v>90.61</v>
      </c>
      <c r="U52" s="12">
        <v>2</v>
      </c>
      <c r="V52" s="12">
        <v>0</v>
      </c>
      <c r="W52" s="12">
        <v>2</v>
      </c>
      <c r="X52" s="12">
        <v>0</v>
      </c>
      <c r="Y52" s="12">
        <v>0</v>
      </c>
      <c r="Z52" s="12">
        <v>0</v>
      </c>
      <c r="AA52" s="12">
        <v>360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28.779800000000002</v>
      </c>
      <c r="AK52" s="12">
        <v>1.9400000000000001E-2</v>
      </c>
      <c r="AL52" s="14">
        <v>1.0003</v>
      </c>
      <c r="AM52" s="14">
        <v>6.9999999999999999E-4</v>
      </c>
      <c r="AN52" s="14">
        <v>10.443</v>
      </c>
      <c r="AO52" s="14">
        <v>1.9E-3</v>
      </c>
      <c r="AP52" s="14">
        <v>1.0001</v>
      </c>
      <c r="AQ52" s="14">
        <v>2.0000000000000001E-4</v>
      </c>
      <c r="AR52" s="14">
        <v>54.337299999999999</v>
      </c>
      <c r="AS52" s="14">
        <v>3.1300000000000001E-2</v>
      </c>
      <c r="AT52" s="14">
        <v>1.0003</v>
      </c>
      <c r="AU52" s="14">
        <v>5.9999999999999995E-4</v>
      </c>
      <c r="AV52" s="14">
        <v>72.721000000000004</v>
      </c>
      <c r="AW52" s="14">
        <v>0.11650000000000001</v>
      </c>
      <c r="AX52" s="14">
        <v>1.0001</v>
      </c>
      <c r="AY52" s="14">
        <v>1.6000000000000001E-3</v>
      </c>
      <c r="AZ52" s="38">
        <v>0.74885767880332843</v>
      </c>
      <c r="BA52" s="38">
        <v>1.3383256069035452</v>
      </c>
      <c r="BB52" s="38">
        <v>0.14468712394231628</v>
      </c>
    </row>
    <row r="53" spans="2:54" ht="13.5" customHeight="1" x14ac:dyDescent="0.2">
      <c r="B53" s="12">
        <v>194</v>
      </c>
      <c r="C53" s="12">
        <v>9.484</v>
      </c>
      <c r="D53" s="12">
        <v>194.39517000000001</v>
      </c>
      <c r="E53" s="12">
        <v>1</v>
      </c>
      <c r="F53" s="12">
        <v>3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35.5</v>
      </c>
      <c r="Q53" s="56">
        <v>1.9</v>
      </c>
      <c r="R53" s="56">
        <v>3.88</v>
      </c>
      <c r="S53" s="56">
        <v>42.12</v>
      </c>
      <c r="T53" s="56">
        <v>93.4</v>
      </c>
      <c r="U53" s="12">
        <v>2</v>
      </c>
      <c r="V53" s="12">
        <v>0</v>
      </c>
      <c r="W53" s="12">
        <v>2</v>
      </c>
      <c r="X53" s="12">
        <v>0</v>
      </c>
      <c r="Y53" s="12">
        <v>0</v>
      </c>
      <c r="Z53" s="12">
        <v>0</v>
      </c>
      <c r="AA53" s="12">
        <v>360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31.241199999999999</v>
      </c>
      <c r="AK53" s="12">
        <v>1.18E-2</v>
      </c>
      <c r="AL53" s="14">
        <v>1.0093000000000001</v>
      </c>
      <c r="AM53" s="14">
        <v>4.0000000000000002E-4</v>
      </c>
      <c r="AN53" s="14">
        <v>11.3759</v>
      </c>
      <c r="AO53" s="14">
        <v>7.7999999999999996E-3</v>
      </c>
      <c r="AP53" s="14">
        <v>1.0091000000000001</v>
      </c>
      <c r="AQ53" s="14">
        <v>6.9999999999999999E-4</v>
      </c>
      <c r="AR53" s="14">
        <v>59.055399999999999</v>
      </c>
      <c r="AS53" s="14">
        <v>4.65E-2</v>
      </c>
      <c r="AT53" s="14">
        <v>1.0093000000000001</v>
      </c>
      <c r="AU53" s="14">
        <v>8.0000000000000004E-4</v>
      </c>
      <c r="AV53" s="14">
        <v>78.823700000000002</v>
      </c>
      <c r="AW53" s="14">
        <v>1.6500000000000001E-2</v>
      </c>
      <c r="AX53" s="14">
        <v>1.0091000000000001</v>
      </c>
      <c r="AY53" s="14">
        <v>2.0000000000000001E-4</v>
      </c>
      <c r="AZ53" s="38">
        <v>0.74776163087197722</v>
      </c>
      <c r="BA53" s="38">
        <v>1.334741615500022</v>
      </c>
      <c r="BB53" s="38">
        <v>0.14337415895520064</v>
      </c>
    </row>
    <row r="54" spans="2:54" ht="13.5" customHeight="1" x14ac:dyDescent="0.2">
      <c r="B54" s="12">
        <v>194</v>
      </c>
      <c r="C54" s="12">
        <v>9.8040000000000003</v>
      </c>
      <c r="D54" s="12">
        <v>194.4085</v>
      </c>
      <c r="E54" s="12">
        <v>1</v>
      </c>
      <c r="F54" s="12">
        <v>3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35.5</v>
      </c>
      <c r="Q54" s="56">
        <v>1.9</v>
      </c>
      <c r="R54" s="56">
        <v>3.88</v>
      </c>
      <c r="S54" s="56">
        <v>38.11</v>
      </c>
      <c r="T54" s="56">
        <v>96.43</v>
      </c>
      <c r="U54" s="12">
        <v>2</v>
      </c>
      <c r="V54" s="12">
        <v>0</v>
      </c>
      <c r="W54" s="12">
        <v>2</v>
      </c>
      <c r="X54" s="12">
        <v>0</v>
      </c>
      <c r="Y54" s="12">
        <v>0</v>
      </c>
      <c r="Z54" s="12">
        <v>0</v>
      </c>
      <c r="AA54" s="12">
        <v>360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33.707900000000002</v>
      </c>
      <c r="AK54" s="12">
        <v>7.4000000000000003E-3</v>
      </c>
      <c r="AL54" s="14">
        <v>1.0175000000000001</v>
      </c>
      <c r="AM54" s="14">
        <v>2.0000000000000001E-4</v>
      </c>
      <c r="AN54" s="14">
        <v>12.382</v>
      </c>
      <c r="AO54" s="14">
        <v>8.2000000000000007E-3</v>
      </c>
      <c r="AP54" s="14">
        <v>1.0175000000000001</v>
      </c>
      <c r="AQ54" s="14">
        <v>6.9999999999999999E-4</v>
      </c>
      <c r="AR54" s="14">
        <v>63.816000000000003</v>
      </c>
      <c r="AS54" s="14">
        <v>1.0999999999999999E-2</v>
      </c>
      <c r="AT54" s="14">
        <v>1.0175000000000001</v>
      </c>
      <c r="AU54" s="14">
        <v>2.0000000000000001E-4</v>
      </c>
      <c r="AV54" s="14">
        <v>84.922200000000004</v>
      </c>
      <c r="AW54" s="14">
        <v>6.54E-2</v>
      </c>
      <c r="AX54" s="14">
        <v>1.0175000000000001</v>
      </c>
      <c r="AY54" s="14">
        <v>8.0000000000000004E-4</v>
      </c>
      <c r="AZ54" s="38">
        <v>0.74549916653135206</v>
      </c>
      <c r="BA54" s="38">
        <v>1.3307352388115834</v>
      </c>
      <c r="BB54" s="38">
        <v>0.14190167690613439</v>
      </c>
    </row>
  </sheetData>
  <autoFilter ref="B9:BB54" xr:uid="{3F582277-9FEB-4757-87A3-32B129BD6EEA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E732-E2E5-46D4-9513-7674713427F7}">
  <sheetPr codeName="Sheet31"/>
  <dimension ref="A1:BT54"/>
  <sheetViews>
    <sheetView workbookViewId="0">
      <selection activeCell="A42" sqref="A42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196</v>
      </c>
      <c r="C10" s="12">
        <v>9.0530000000000008</v>
      </c>
      <c r="D10" s="12">
        <v>196.37720999999999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29</v>
      </c>
      <c r="Q10" s="56">
        <v>2.4700000000000002</v>
      </c>
      <c r="R10" s="56">
        <v>1.53</v>
      </c>
      <c r="S10" s="56">
        <v>47.71</v>
      </c>
      <c r="T10" s="56">
        <v>90.06</v>
      </c>
      <c r="U10" s="12">
        <v>5</v>
      </c>
      <c r="V10" s="12">
        <v>2.5</v>
      </c>
      <c r="W10" s="12">
        <v>3</v>
      </c>
      <c r="X10" s="12">
        <v>2</v>
      </c>
      <c r="Y10" s="12">
        <v>8</v>
      </c>
      <c r="Z10" s="12">
        <v>2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0.9355</v>
      </c>
      <c r="AK10" s="12">
        <v>7.1099999999999997E-2</v>
      </c>
      <c r="AL10" s="14">
        <v>5.1499999999999997E-2</v>
      </c>
      <c r="AM10" s="14">
        <v>3.8999999999999998E-3</v>
      </c>
      <c r="AN10" s="14">
        <v>1.6482000000000001</v>
      </c>
      <c r="AO10" s="14">
        <v>3.1199999999999999E-2</v>
      </c>
      <c r="AP10" s="14">
        <v>0.26490000000000002</v>
      </c>
      <c r="AQ10" s="14">
        <v>5.0000000000000001E-3</v>
      </c>
      <c r="AR10" s="14">
        <v>1.8220000000000001</v>
      </c>
      <c r="AS10" s="14">
        <v>0.13320000000000001</v>
      </c>
      <c r="AT10" s="14">
        <v>5.3699999999999998E-2</v>
      </c>
      <c r="AU10" s="14">
        <v>3.8999999999999998E-3</v>
      </c>
      <c r="AV10" s="14">
        <v>28.997299999999999</v>
      </c>
      <c r="AW10" s="14">
        <v>1.8698999999999999</v>
      </c>
      <c r="AX10" s="14">
        <v>0.64170000000000005</v>
      </c>
      <c r="AY10" s="14">
        <v>4.1399999999999999E-2</v>
      </c>
      <c r="AZ10" s="14">
        <v>0.41561879549966907</v>
      </c>
      <c r="BA10" s="14">
        <v>11.949720670391063</v>
      </c>
      <c r="BB10" s="14">
        <v>0.84555651423641076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5.4556250000000008E-2</v>
      </c>
      <c r="BH10" s="16">
        <f>DSTDEV(PlotSort,"PhxRed",$BG$35:$BG$38)/SQRT($BF10)</f>
        <v>2.4074562330627879E-3</v>
      </c>
      <c r="BI10" s="16">
        <f>DAVERAGE(PlotSort,"PhxRedEdge",$BG$35:$BG$38)</f>
        <v>0.28462187500000002</v>
      </c>
      <c r="BJ10" s="16">
        <f>DSTDEV(PlotSort,"PhxRedEdge",$BG$35:$BG$38)/SQRT($BF10)</f>
        <v>1.4984433276317094E-2</v>
      </c>
      <c r="BK10" s="16">
        <f>DAVERAGE(PlotSort,"TMRed",$BG$35:$BG$38)</f>
        <v>5.6381250000000008E-2</v>
      </c>
      <c r="BL10" s="16">
        <f>DSTDEV(PlotSort,"TMRed",$BG$35:$BG$38)/SQRT($BF10)</f>
        <v>2.4748021976187667E-3</v>
      </c>
      <c r="BM10" s="16">
        <f>DAVERAGE(PlotSort,"TMNIR",$BG$35:$BG$38)</f>
        <v>0.67256562499999983</v>
      </c>
      <c r="BN10" s="16">
        <f>DSTDEV(PlotSort,"TMNIR",$BG$35:$BG$38)/SQRT($BF10)</f>
        <v>3.8972155488435918E-2</v>
      </c>
      <c r="BO10" s="16">
        <f>DAVERAGE(PlotSort,"NRR",$BG$35:$BG$38)</f>
        <v>0.40094240832181327</v>
      </c>
      <c r="BP10" s="16">
        <f>DSTDEV(PlotSort,"NRR",$BG$35:$BG$38)/SQRT($BF10)</f>
        <v>4.115283483787726E-3</v>
      </c>
      <c r="BQ10" s="16">
        <f>DAVERAGE(PlotSort,"rvi",$BG$35:$BG$38)</f>
        <v>12.031664021647719</v>
      </c>
      <c r="BR10" s="16">
        <f>DSTDEV(PlotSort,"rvi",$BG$35:$BG$38)/SQRT($BF10)</f>
        <v>0.4990372546551729</v>
      </c>
      <c r="BS10" s="17">
        <f>DAVERAGE(PlotSort,"ndvi",$BG$35:$BG$38)</f>
        <v>0.83781282008485169</v>
      </c>
      <c r="BT10" s="16">
        <f>DSTDEV(PlotSort,"ndvi",$BG$35:$BG$38)/SQRT($BF10)</f>
        <v>7.5685099522047232E-3</v>
      </c>
    </row>
    <row r="11" spans="1:72" ht="13.5" customHeight="1" x14ac:dyDescent="0.2">
      <c r="B11" s="12">
        <v>196</v>
      </c>
      <c r="C11" s="12">
        <v>9.0449999999999999</v>
      </c>
      <c r="D11" s="12">
        <v>196.37687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29</v>
      </c>
      <c r="Q11" s="56">
        <v>2.4700000000000002</v>
      </c>
      <c r="R11" s="56">
        <v>1.53</v>
      </c>
      <c r="S11" s="56">
        <v>47.81</v>
      </c>
      <c r="T11" s="56">
        <v>89.99</v>
      </c>
      <c r="U11" s="12">
        <v>5</v>
      </c>
      <c r="V11" s="12">
        <v>2.5</v>
      </c>
      <c r="W11" s="12">
        <v>3</v>
      </c>
      <c r="X11" s="12">
        <v>2</v>
      </c>
      <c r="Y11" s="12">
        <v>8</v>
      </c>
      <c r="Z11" s="12">
        <v>2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1.2331000000000001</v>
      </c>
      <c r="AK11" s="12">
        <v>7.7499999999999999E-2</v>
      </c>
      <c r="AL11" s="14">
        <v>6.8400000000000002E-2</v>
      </c>
      <c r="AM11" s="14">
        <v>4.3E-3</v>
      </c>
      <c r="AN11" s="14">
        <v>2.3401000000000001</v>
      </c>
      <c r="AO11" s="14">
        <v>0.1071</v>
      </c>
      <c r="AP11" s="14">
        <v>0.37909999999999999</v>
      </c>
      <c r="AQ11" s="14">
        <v>1.7399999999999999E-2</v>
      </c>
      <c r="AR11" s="14">
        <v>2.3007</v>
      </c>
      <c r="AS11" s="14">
        <v>9.2499999999999999E-2</v>
      </c>
      <c r="AT11" s="14">
        <v>6.83E-2</v>
      </c>
      <c r="AU11" s="14">
        <v>2.7000000000000001E-3</v>
      </c>
      <c r="AV11" s="14">
        <v>38.729599999999998</v>
      </c>
      <c r="AW11" s="14">
        <v>2.0217999999999998</v>
      </c>
      <c r="AX11" s="14">
        <v>0.86370000000000002</v>
      </c>
      <c r="AY11" s="14">
        <v>4.5100000000000001E-2</v>
      </c>
      <c r="AZ11" s="14">
        <v>0.38992597360798203</v>
      </c>
      <c r="BA11" s="14">
        <v>12.645680819912153</v>
      </c>
      <c r="BB11" s="14">
        <v>0.85343347639484979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5.2875000000000005E-2</v>
      </c>
      <c r="BH11" s="16">
        <f>DSTDEV(PlotSort,"PhxRed",$BG$31:$BG$32)/SQRT($BF11)</f>
        <v>3.2824216162258358E-3</v>
      </c>
      <c r="BI11" s="16">
        <f>DAVERAGE(PlotSort,"PhxRedEdge",$BG$31:$BG$32)</f>
        <v>0.3001875</v>
      </c>
      <c r="BJ11" s="16">
        <f>DSTDEV(PlotSort,"PhxRedEdge",$BG$31:$BG$32)/SQRT($BF11)</f>
        <v>2.3068764731775323E-2</v>
      </c>
      <c r="BK11" s="16">
        <f>DAVERAGE(PlotSort,"TMRed",$BG$31:$BG$32)</f>
        <v>5.4518750000000005E-2</v>
      </c>
      <c r="BL11" s="16">
        <f>DSTDEV(PlotSort,"TMRed",$BG$31:$BG$32)/SQRT($BF11)</f>
        <v>3.4296892321559764E-3</v>
      </c>
      <c r="BM11" s="16">
        <f>DAVERAGE(PlotSort,"TMNIR",$BG$31:$BG$32)</f>
        <v>0.71367500000000017</v>
      </c>
      <c r="BN11" s="16">
        <f>DSTDEV(PlotSort,"TMNIR",$BG$31:$BG$32)/SQRT($BF11)</f>
        <v>5.7206086141831571E-2</v>
      </c>
      <c r="BO11" s="16">
        <f>DAVERAGE(PlotSort,"NRR",$BG$31:$BG$32)</f>
        <v>0.40561070486799999</v>
      </c>
      <c r="BP11" s="16">
        <f>DSTDEV(PlotSort,"NRR",$BG$31:$BG$32)/SQRT($BF11)</f>
        <v>4.282721501872336E-3</v>
      </c>
      <c r="BQ11" s="16">
        <f>DAVERAGE(PlotSort,"rvi",$BG$31:$BG$32)</f>
        <v>12.93427075686653</v>
      </c>
      <c r="BR11" s="16">
        <f>DSTDEV(PlotSort,"rvi",$BG$31:$BG$32)/SQRT($BF11)</f>
        <v>0.39807743503151627</v>
      </c>
      <c r="BS11" s="17">
        <f>DAVERAGE(PlotSort,"ndvi",$BG$31:$BG$32)</f>
        <v>0.85458567514673023</v>
      </c>
      <c r="BT11" s="16">
        <f>DSTDEV(PlotSort,"ndvi",$BG$31:$BG$32)/SQRT($BF11)</f>
        <v>4.4433983084381928E-3</v>
      </c>
    </row>
    <row r="12" spans="1:72" ht="13.5" customHeight="1" x14ac:dyDescent="0.2">
      <c r="B12" s="12">
        <v>196</v>
      </c>
      <c r="C12" s="12">
        <v>9.0370000000000008</v>
      </c>
      <c r="D12" s="12">
        <v>196.37654000000001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29</v>
      </c>
      <c r="Q12" s="56">
        <v>2.4700000000000002</v>
      </c>
      <c r="R12" s="56">
        <v>1.53</v>
      </c>
      <c r="S12" s="56">
        <v>47.91</v>
      </c>
      <c r="T12" s="56">
        <v>89.92</v>
      </c>
      <c r="U12" s="12">
        <v>5</v>
      </c>
      <c r="V12" s="12">
        <v>2.5</v>
      </c>
      <c r="W12" s="12">
        <v>3</v>
      </c>
      <c r="X12" s="12">
        <v>2</v>
      </c>
      <c r="Y12" s="12">
        <v>8</v>
      </c>
      <c r="Z12" s="12">
        <v>2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0.83009999999999995</v>
      </c>
      <c r="AK12" s="12">
        <v>9.5299999999999996E-2</v>
      </c>
      <c r="AL12" s="14">
        <v>4.6399999999999997E-2</v>
      </c>
      <c r="AM12" s="14">
        <v>5.3E-3</v>
      </c>
      <c r="AN12" s="14">
        <v>1.7938000000000001</v>
      </c>
      <c r="AO12" s="14">
        <v>0.2475</v>
      </c>
      <c r="AP12" s="14">
        <v>0.29289999999999999</v>
      </c>
      <c r="AQ12" s="14">
        <v>4.0399999999999998E-2</v>
      </c>
      <c r="AR12" s="14">
        <v>1.6141000000000001</v>
      </c>
      <c r="AS12" s="14">
        <v>7.1099999999999997E-2</v>
      </c>
      <c r="AT12" s="14">
        <v>4.8300000000000003E-2</v>
      </c>
      <c r="AU12" s="14">
        <v>2.0999999999999999E-3</v>
      </c>
      <c r="AV12" s="14">
        <v>32.483400000000003</v>
      </c>
      <c r="AW12" s="14">
        <v>3.1595</v>
      </c>
      <c r="AX12" s="14">
        <v>0.73009999999999997</v>
      </c>
      <c r="AY12" s="14">
        <v>7.0999999999999994E-2</v>
      </c>
      <c r="AZ12" s="14">
        <v>0.42737047898338221</v>
      </c>
      <c r="BA12" s="14">
        <v>15.115942028985506</v>
      </c>
      <c r="BB12" s="14">
        <v>0.87589928057553956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5.6237499999999989E-2</v>
      </c>
      <c r="BH12" s="16">
        <f>DSTDEV(PlotSort,"PhxRed",$BH$31:$BH$32)/SQRT($BF12)</f>
        <v>3.5784060115271223E-3</v>
      </c>
      <c r="BI12" s="16">
        <f>DAVERAGE(PlotSort,"PhxRedEdge",$BH$31:$BH$32)</f>
        <v>0.26905625</v>
      </c>
      <c r="BJ12" s="16">
        <f>DSTDEV(PlotSort,"PhxRedEdge",$BH$31:$BH$32)/SQRT($BF12)</f>
        <v>1.906823704652583E-2</v>
      </c>
      <c r="BK12" s="16">
        <f>DAVERAGE(PlotSort,"TMRed",$BH$31:$BH$32)</f>
        <v>5.824374999999999E-2</v>
      </c>
      <c r="BL12" s="16">
        <f>DSTDEV(PlotSort,"TMRed",$BH$31:$BH$32)/SQRT($BF12)</f>
        <v>3.6179986266581194E-3</v>
      </c>
      <c r="BM12" s="16">
        <f>DAVERAGE(PlotSort,"TMNIR",$BH$31:$BH$32)</f>
        <v>0.63145625000000005</v>
      </c>
      <c r="BN12" s="16">
        <f>DSTDEV(PlotSort,"TMNIR",$BH$31:$BH$32)/SQRT($BF12)</f>
        <v>5.2725317265324881E-2</v>
      </c>
      <c r="BO12" s="16">
        <f>DAVERAGE(PlotSort,"NRR",$BH$31:$BH$32)</f>
        <v>0.3962741117756266</v>
      </c>
      <c r="BP12" s="16">
        <f>DSTDEV(PlotSort,"NRR",$BH$31:$BH$32)/SQRT($BF12)</f>
        <v>6.982325630689545E-3</v>
      </c>
      <c r="BQ12" s="16">
        <f>DAVERAGE(PlotSort,"rvi",$BH$31:$BH$32)</f>
        <v>11.129057286428905</v>
      </c>
      <c r="BR12" s="16">
        <f>DSTDEV(PlotSort,"rvi",$BH$31:$BH$32)/SQRT($BF12)</f>
        <v>0.8730782612477237</v>
      </c>
      <c r="BS12" s="17">
        <f>DAVERAGE(PlotSort,"ndvi",$BH$31:$BH$32)</f>
        <v>0.82103996502297305</v>
      </c>
      <c r="BT12" s="16">
        <f>DSTDEV(PlotSort,"ndvi",$BH$31:$BH$32)/SQRT($BF12)</f>
        <v>1.3398236445705619E-2</v>
      </c>
    </row>
    <row r="13" spans="1:72" ht="13.5" customHeight="1" x14ac:dyDescent="0.2">
      <c r="B13" s="12">
        <v>196</v>
      </c>
      <c r="C13" s="12">
        <v>9.0289999999999999</v>
      </c>
      <c r="D13" s="12">
        <v>196.37620999999999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29</v>
      </c>
      <c r="Q13" s="56">
        <v>2.4700000000000002</v>
      </c>
      <c r="R13" s="56">
        <v>1.53</v>
      </c>
      <c r="S13" s="56">
        <v>48.01</v>
      </c>
      <c r="T13" s="56">
        <v>89.86</v>
      </c>
      <c r="U13" s="12">
        <v>5</v>
      </c>
      <c r="V13" s="12">
        <v>2.5</v>
      </c>
      <c r="W13" s="12">
        <v>3</v>
      </c>
      <c r="X13" s="12">
        <v>2</v>
      </c>
      <c r="Y13" s="12">
        <v>8</v>
      </c>
      <c r="Z13" s="12">
        <v>2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0.872</v>
      </c>
      <c r="AK13" s="12">
        <v>8.8300000000000003E-2</v>
      </c>
      <c r="AL13" s="14">
        <v>4.9099999999999998E-2</v>
      </c>
      <c r="AM13" s="14">
        <v>5.0000000000000001E-3</v>
      </c>
      <c r="AN13" s="14">
        <v>1.0780000000000001</v>
      </c>
      <c r="AO13" s="14">
        <v>0.03</v>
      </c>
      <c r="AP13" s="14">
        <v>0.17749999999999999</v>
      </c>
      <c r="AQ13" s="14">
        <v>4.8999999999999998E-3</v>
      </c>
      <c r="AR13" s="14">
        <v>1.7307999999999999</v>
      </c>
      <c r="AS13" s="14">
        <v>0.18060000000000001</v>
      </c>
      <c r="AT13" s="14">
        <v>5.2200000000000003E-2</v>
      </c>
      <c r="AU13" s="14">
        <v>5.4000000000000003E-3</v>
      </c>
      <c r="AV13" s="14">
        <v>17.053899999999999</v>
      </c>
      <c r="AW13" s="14">
        <v>0.57199999999999995</v>
      </c>
      <c r="AX13" s="14">
        <v>0.38629999999999998</v>
      </c>
      <c r="AY13" s="14">
        <v>1.2999999999999999E-2</v>
      </c>
      <c r="AZ13" s="14">
        <v>0.37034409365023058</v>
      </c>
      <c r="BA13" s="14">
        <v>7.4003831417624513</v>
      </c>
      <c r="BB13" s="14">
        <v>0.76191562143671598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5.5737499999999995E-2</v>
      </c>
      <c r="BH13" s="16">
        <f>DSTDEV(PlotSort,"PhxRed",$BJ$35:$BJ$36)/SQRT($BF13)</f>
        <v>5.3045444634092593E-3</v>
      </c>
      <c r="BI13" s="16">
        <f>DAVERAGE(PlotSort,"PhxRedEdge",$BJ$35:$BJ$36)</f>
        <v>0.26132499999999997</v>
      </c>
      <c r="BJ13" s="16">
        <f>DSTDEV(PlotSort,"PhxRedEdge",$BJ$35:$BJ$36)/SQRT($BF13)</f>
        <v>2.4727744322637198E-2</v>
      </c>
      <c r="BK13" s="16">
        <f>DAVERAGE(PlotSort,"TMRed",$BJ$35:$BJ$36)</f>
        <v>5.7437499999999996E-2</v>
      </c>
      <c r="BL13" s="16">
        <f>DSTDEV(PlotSort,"TMRed",$BJ$35:$BJ$36)/SQRT($BF13)</f>
        <v>5.5664151550680703E-3</v>
      </c>
      <c r="BM13" s="16">
        <f>DAVERAGE(PlotSort,"TMNIR",$BJ$35:$BJ$36)</f>
        <v>0.59986249999999997</v>
      </c>
      <c r="BN13" s="16">
        <f>DSTDEV(PlotSort,"TMNIR",$BJ$35:$BJ$36)/SQRT($BF13)</f>
        <v>6.317095834066927E-2</v>
      </c>
      <c r="BO13" s="16">
        <f>DAVERAGE(PlotSort,"NRR",$BJ$35:$BJ$36)</f>
        <v>0.39014138514285635</v>
      </c>
      <c r="BP13" s="16">
        <f>DSTDEV(PlotSort,"NRR",$BJ$35:$BJ$36)/SQRT($BF13)</f>
        <v>8.1447898745936297E-3</v>
      </c>
      <c r="BQ13" s="16">
        <f>DAVERAGE(PlotSort,"rvi",$BJ$35:$BJ$36)</f>
        <v>10.795504413951397</v>
      </c>
      <c r="BR13" s="16">
        <f>DSTDEV(PlotSort,"rvi",$BJ$35:$BJ$36)/SQRT($BF13)</f>
        <v>1.0614498850260599</v>
      </c>
      <c r="BS13" s="17">
        <f>DAVERAGE(PlotSort,"ndvi",$BJ$35:$BJ$36)</f>
        <v>0.8193959421971021</v>
      </c>
      <c r="BT13" s="16">
        <f>DSTDEV(PlotSort,"ndvi",$BJ$35:$BJ$36)/SQRT($BF13)</f>
        <v>1.7954690912719139E-2</v>
      </c>
    </row>
    <row r="14" spans="1:72" ht="13.5" customHeight="1" x14ac:dyDescent="0.2">
      <c r="B14" s="12">
        <v>196</v>
      </c>
      <c r="C14" s="12">
        <v>9.0210000000000008</v>
      </c>
      <c r="D14" s="12">
        <v>196.37586999999999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29</v>
      </c>
      <c r="Q14" s="56">
        <v>2.4700000000000002</v>
      </c>
      <c r="R14" s="56">
        <v>1.53</v>
      </c>
      <c r="S14" s="56">
        <v>48.11</v>
      </c>
      <c r="T14" s="56">
        <v>89.79</v>
      </c>
      <c r="U14" s="12">
        <v>5</v>
      </c>
      <c r="V14" s="12">
        <v>2.5</v>
      </c>
      <c r="W14" s="12">
        <v>3</v>
      </c>
      <c r="X14" s="12">
        <v>2</v>
      </c>
      <c r="Y14" s="12">
        <v>8</v>
      </c>
      <c r="Z14" s="12">
        <v>2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0.58260000000000001</v>
      </c>
      <c r="AK14" s="12">
        <v>2.2200000000000001E-2</v>
      </c>
      <c r="AL14" s="14">
        <v>3.3000000000000002E-2</v>
      </c>
      <c r="AM14" s="14">
        <v>1.2999999999999999E-3</v>
      </c>
      <c r="AN14" s="14">
        <v>1.2481</v>
      </c>
      <c r="AO14" s="14">
        <v>1.8100000000000002E-2</v>
      </c>
      <c r="AP14" s="14">
        <v>0.20710000000000001</v>
      </c>
      <c r="AQ14" s="14">
        <v>3.0000000000000001E-3</v>
      </c>
      <c r="AR14" s="14">
        <v>1.1635</v>
      </c>
      <c r="AS14" s="14">
        <v>0.12559999999999999</v>
      </c>
      <c r="AT14" s="14">
        <v>3.5299999999999998E-2</v>
      </c>
      <c r="AU14" s="14">
        <v>3.8E-3</v>
      </c>
      <c r="AV14" s="14">
        <v>21.538399999999999</v>
      </c>
      <c r="AW14" s="14">
        <v>1.6952</v>
      </c>
      <c r="AX14" s="14">
        <v>0.49180000000000001</v>
      </c>
      <c r="AY14" s="14">
        <v>3.8699999999999998E-2</v>
      </c>
      <c r="AZ14" s="14">
        <v>0.40735441407926737</v>
      </c>
      <c r="BA14" s="14">
        <v>13.932011331444761</v>
      </c>
      <c r="BB14" s="14">
        <v>0.86605957123885413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5.5862499999999995E-2</v>
      </c>
      <c r="BH14" s="16">
        <f>DSTDEV(PlotSort,"PhxRed",$BK$35:$BK$36)/SQRT($BF14)</f>
        <v>3.3788049539247899E-3</v>
      </c>
      <c r="BI14" s="16">
        <f>DAVERAGE(PlotSort,"PhxRedEdge",$BK$35:$BK$36)</f>
        <v>0.28056249999999999</v>
      </c>
      <c r="BJ14" s="16">
        <f>DSTDEV(PlotSort,"PhxRedEdge",$BK$35:$BK$36)/SQRT($BF14)</f>
        <v>2.2613342070187979E-2</v>
      </c>
      <c r="BK14" s="16">
        <f>DAVERAGE(PlotSort,"TMRed",$BK$35:$BK$36)</f>
        <v>5.7318750000000009E-2</v>
      </c>
      <c r="BL14" s="16">
        <f>DSTDEV(PlotSort,"TMRed",$BK$35:$BK$36)/SQRT($BF14)</f>
        <v>3.4918025281841566E-3</v>
      </c>
      <c r="BM14" s="16">
        <f>DAVERAGE(PlotSort,"TMNIR",$BK$35:$BK$36)</f>
        <v>0.65608124999999995</v>
      </c>
      <c r="BN14" s="16">
        <f>DSTDEV(PlotSort,"TMNIR",$BK$35:$BK$36)/SQRT($BF14)</f>
        <v>5.6497565743099436E-2</v>
      </c>
      <c r="BO14" s="16">
        <f>DAVERAGE(PlotSort,"NRR",$BK$35:$BK$36)</f>
        <v>0.39692604395761083</v>
      </c>
      <c r="BP14" s="16">
        <f>DSTDEV(PlotSort,"NRR",$BK$35:$BK$36)/SQRT($BF14)</f>
        <v>5.5528938226612999E-3</v>
      </c>
      <c r="BQ14" s="16">
        <f>DAVERAGE(PlotSort,"rvi",$BK$35:$BK$36)</f>
        <v>11.40591479782975</v>
      </c>
      <c r="BR14" s="16">
        <f>DSTDEV(PlotSort,"rvi",$BK$35:$BK$36)/SQRT($BF14)</f>
        <v>0.61689776386536554</v>
      </c>
      <c r="BS14" s="17">
        <f>DAVERAGE(PlotSort,"ndvi",$BK$35:$BK$36)</f>
        <v>0.83121619257531654</v>
      </c>
      <c r="BT14" s="16">
        <f>DSTDEV(PlotSort,"ndvi",$BK$35:$BK$36)/SQRT($BF14)</f>
        <v>1.0309739029801935E-2</v>
      </c>
    </row>
    <row r="15" spans="1:72" ht="13.5" customHeight="1" x14ac:dyDescent="0.2">
      <c r="B15" s="12">
        <v>196</v>
      </c>
      <c r="C15" s="12">
        <v>8.9860000000000007</v>
      </c>
      <c r="D15" s="12">
        <v>196.37441999999999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29</v>
      </c>
      <c r="Q15" s="56">
        <v>2.4700000000000002</v>
      </c>
      <c r="R15" s="56">
        <v>1.53</v>
      </c>
      <c r="S15" s="56">
        <v>48.55</v>
      </c>
      <c r="T15" s="56">
        <v>89.51</v>
      </c>
      <c r="U15" s="12">
        <v>5</v>
      </c>
      <c r="V15" s="12">
        <v>2.5</v>
      </c>
      <c r="W15" s="12">
        <v>3</v>
      </c>
      <c r="X15" s="12">
        <v>2</v>
      </c>
      <c r="Y15" s="12">
        <v>8</v>
      </c>
      <c r="Z15" s="12">
        <v>2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0.81279999999999997</v>
      </c>
      <c r="AK15" s="12">
        <v>0.1449</v>
      </c>
      <c r="AL15" s="14">
        <v>4.7699999999999999E-2</v>
      </c>
      <c r="AM15" s="14">
        <v>8.5000000000000006E-3</v>
      </c>
      <c r="AN15" s="14">
        <v>1.4234</v>
      </c>
      <c r="AO15" s="14">
        <v>0.3004</v>
      </c>
      <c r="AP15" s="14">
        <v>0.24510000000000001</v>
      </c>
      <c r="AQ15" s="14">
        <v>5.1700000000000003E-2</v>
      </c>
      <c r="AR15" s="14">
        <v>1.4906999999999999</v>
      </c>
      <c r="AS15" s="14">
        <v>0.2079</v>
      </c>
      <c r="AT15" s="14">
        <v>4.6899999999999997E-2</v>
      </c>
      <c r="AU15" s="14">
        <v>6.4999999999999997E-3</v>
      </c>
      <c r="AV15" s="14">
        <v>24.737400000000001</v>
      </c>
      <c r="AW15" s="14">
        <v>5.6306000000000003</v>
      </c>
      <c r="AX15" s="14">
        <v>0.58530000000000004</v>
      </c>
      <c r="AY15" s="14">
        <v>0.13320000000000001</v>
      </c>
      <c r="AZ15" s="14">
        <v>0.40968208092485553</v>
      </c>
      <c r="BA15" s="14">
        <v>12.479744136460557</v>
      </c>
      <c r="BB15" s="14">
        <v>0.85162923125593148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5.0762499999999995E-2</v>
      </c>
      <c r="BH15" s="16">
        <f>DSTDEV(PlotSort,"PhxRed",$BL$35:$BL$36)/SQRT($BF15)</f>
        <v>4.7813229452885568E-3</v>
      </c>
      <c r="BI15" s="16">
        <f>DAVERAGE(PlotSort,"PhxRedEdge",$BL$35:$BL$36)</f>
        <v>0.31603749999999997</v>
      </c>
      <c r="BJ15" s="16">
        <f>DSTDEV(PlotSort,"PhxRedEdge",$BL$35:$BL$36)/SQRT($BF15)</f>
        <v>3.0841420070487811E-2</v>
      </c>
      <c r="BK15" s="16">
        <f>DAVERAGE(PlotSort,"TMRed",$BL$35:$BL$36)</f>
        <v>5.3449999999999991E-2</v>
      </c>
      <c r="BL15" s="16">
        <f>DSTDEV(PlotSort,"TMRed",$BL$35:$BL$36)/SQRT($BF15)</f>
        <v>4.8596737103872214E-3</v>
      </c>
      <c r="BM15" s="16">
        <f>DAVERAGE(PlotSort,"TMNIR",$BL$35:$BL$36)</f>
        <v>0.77823750000000014</v>
      </c>
      <c r="BN15" s="16">
        <f>DSTDEV(PlotSort,"TMNIR",$BL$35:$BL$36)/SQRT($BF15)</f>
        <v>8.2501763915125551E-2</v>
      </c>
      <c r="BO15" s="16">
        <f>DAVERAGE(PlotSort,"NRR",$BL$35:$BL$36)</f>
        <v>0.41977616022917519</v>
      </c>
      <c r="BP15" s="16">
        <f>DSTDEV(PlotSort,"NRR",$BL$35:$BL$36)/SQRT($BF15)</f>
        <v>5.4375995744721196E-3</v>
      </c>
      <c r="BQ15" s="16">
        <f>DAVERAGE(PlotSort,"rvi",$BL$35:$BL$36)</f>
        <v>14.519322076979975</v>
      </c>
      <c r="BR15" s="16">
        <f>DSTDEV(PlotSort,"rvi",$BL$35:$BL$36)/SQRT($BF15)</f>
        <v>0.6630514536374853</v>
      </c>
      <c r="BS15" s="17">
        <f>DAVERAGE(PlotSort,"ndvi",$BL$35:$BL$36)</f>
        <v>0.86942295299167205</v>
      </c>
      <c r="BT15" s="16">
        <f>DSTDEV(PlotSort,"ndvi",$BL$35:$BL$36)/SQRT($BF15)</f>
        <v>5.7604512519826082E-3</v>
      </c>
    </row>
    <row r="16" spans="1:72" ht="13.5" customHeight="1" x14ac:dyDescent="0.2">
      <c r="B16" s="12">
        <v>196</v>
      </c>
      <c r="C16" s="12">
        <v>8.9779999999999998</v>
      </c>
      <c r="D16" s="12">
        <v>196.37407999999999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29</v>
      </c>
      <c r="Q16" s="56">
        <v>2.4700000000000002</v>
      </c>
      <c r="R16" s="56">
        <v>1.53</v>
      </c>
      <c r="S16" s="56">
        <v>48.65</v>
      </c>
      <c r="T16" s="56">
        <v>89.45</v>
      </c>
      <c r="U16" s="12">
        <v>5</v>
      </c>
      <c r="V16" s="12">
        <v>2.5</v>
      </c>
      <c r="W16" s="12">
        <v>3</v>
      </c>
      <c r="X16" s="12">
        <v>2</v>
      </c>
      <c r="Y16" s="12">
        <v>8</v>
      </c>
      <c r="Z16" s="12">
        <v>2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0.97350000000000003</v>
      </c>
      <c r="AK16" s="12">
        <v>6.6699999999999995E-2</v>
      </c>
      <c r="AL16" s="14">
        <v>5.7599999999999998E-2</v>
      </c>
      <c r="AM16" s="14">
        <v>4.0000000000000001E-3</v>
      </c>
      <c r="AN16" s="14">
        <v>1.7545999999999999</v>
      </c>
      <c r="AO16" s="14">
        <v>4.6100000000000002E-2</v>
      </c>
      <c r="AP16" s="14">
        <v>0.30470000000000003</v>
      </c>
      <c r="AQ16" s="14">
        <v>8.0000000000000002E-3</v>
      </c>
      <c r="AR16" s="14">
        <v>1.8694</v>
      </c>
      <c r="AS16" s="14">
        <v>0.15110000000000001</v>
      </c>
      <c r="AT16" s="14">
        <v>5.9299999999999999E-2</v>
      </c>
      <c r="AU16" s="14">
        <v>4.7999999999999996E-3</v>
      </c>
      <c r="AV16" s="14">
        <v>29.889600000000002</v>
      </c>
      <c r="AW16" s="14">
        <v>1.6597999999999999</v>
      </c>
      <c r="AX16" s="14">
        <v>0.71309999999999996</v>
      </c>
      <c r="AY16" s="14">
        <v>3.9600000000000003E-2</v>
      </c>
      <c r="AZ16" s="14">
        <v>0.40125761446256625</v>
      </c>
      <c r="BA16" s="14">
        <v>12.025295109612141</v>
      </c>
      <c r="BB16" s="14">
        <v>0.84645261522527182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5.670625E-2</v>
      </c>
      <c r="BH16" s="16">
        <f>DSTDEV(PlotSort,"PhxRed",$BI$31:$BI$32)/SQRT($BF16)</f>
        <v>3.3147457010304763E-3</v>
      </c>
      <c r="BI16" s="16">
        <f>DAVERAGE(PlotSort,"PhxRedEdge",$BI$31:$BI$32)</f>
        <v>0.29514374999999998</v>
      </c>
      <c r="BJ16" s="16">
        <f>DSTDEV(PlotSort,"PhxRedEdge",$BI$31:$BI$32)/SQRT($BF16)</f>
        <v>2.3837952877624226E-2</v>
      </c>
      <c r="BK16" s="16">
        <f>DAVERAGE(PlotSort,"TMRed",$BI$31:$BI$32)</f>
        <v>5.8512500000000002E-2</v>
      </c>
      <c r="BL16" s="16">
        <f>DSTDEV(PlotSort,"TMRed",$BI$31:$BI$32)/SQRT($BF16)</f>
        <v>3.3562115919590027E-3</v>
      </c>
      <c r="BM16" s="16">
        <f>DAVERAGE(PlotSort,"TMNIR",$BI$31:$BI$32)</f>
        <v>0.690025</v>
      </c>
      <c r="BN16" s="16">
        <f>DSTDEV(PlotSort,"TMNIR",$BI$31:$BI$32)/SQRT($BF16)</f>
        <v>6.0796484616025832E-2</v>
      </c>
      <c r="BO16" s="16">
        <f>DAVERAGE(PlotSort,"NRR",$BI$31:$BI$32)</f>
        <v>0.39583494840069344</v>
      </c>
      <c r="BP16" s="16">
        <f>DSTDEV(PlotSort,"NRR",$BI$31:$BI$32)/SQRT($BF16)</f>
        <v>5.8655629462142722E-3</v>
      </c>
      <c r="BQ16" s="16">
        <f>DAVERAGE(PlotSort,"rvi",$BI$31:$BI$32)</f>
        <v>11.781363090630581</v>
      </c>
      <c r="BR16" s="16">
        <f>DSTDEV(PlotSort,"rvi",$BI$31:$BI$32)/SQRT($BF16)</f>
        <v>0.72034075790442953</v>
      </c>
      <c r="BS16" s="17">
        <f>DAVERAGE(PlotSort,"ndvi",$BI$31:$BI$32)</f>
        <v>0.83389747439798434</v>
      </c>
      <c r="BT16" s="16">
        <f>DSTDEV(PlotSort,"ndvi",$BI$31:$BI$32)/SQRT($BF16)</f>
        <v>1.1613957513262402E-2</v>
      </c>
    </row>
    <row r="17" spans="2:72" ht="13.5" customHeight="1" x14ac:dyDescent="0.2">
      <c r="B17" s="12">
        <v>196</v>
      </c>
      <c r="C17" s="12">
        <v>8.9710000000000001</v>
      </c>
      <c r="D17" s="12">
        <v>196.37379000000001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29</v>
      </c>
      <c r="Q17" s="56">
        <v>2.4700000000000002</v>
      </c>
      <c r="R17" s="56">
        <v>1.53</v>
      </c>
      <c r="S17" s="56">
        <v>48.74</v>
      </c>
      <c r="T17" s="56">
        <v>89.39</v>
      </c>
      <c r="U17" s="12">
        <v>5</v>
      </c>
      <c r="V17" s="12">
        <v>2.5</v>
      </c>
      <c r="W17" s="12">
        <v>3</v>
      </c>
      <c r="X17" s="12">
        <v>2</v>
      </c>
      <c r="Y17" s="12">
        <v>8</v>
      </c>
      <c r="Z17" s="12">
        <v>2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0.65790000000000004</v>
      </c>
      <c r="AK17" s="12">
        <v>1.8599999999999998E-2</v>
      </c>
      <c r="AL17" s="14">
        <v>3.9199999999999999E-2</v>
      </c>
      <c r="AM17" s="14">
        <v>1.1000000000000001E-3</v>
      </c>
      <c r="AN17" s="14">
        <v>1.1146</v>
      </c>
      <c r="AO17" s="14">
        <v>1.23E-2</v>
      </c>
      <c r="AP17" s="14">
        <v>0.19500000000000001</v>
      </c>
      <c r="AQ17" s="14">
        <v>2.2000000000000001E-3</v>
      </c>
      <c r="AR17" s="14">
        <v>1.2793000000000001</v>
      </c>
      <c r="AS17" s="14">
        <v>5.5399999999999998E-2</v>
      </c>
      <c r="AT17" s="14">
        <v>4.0899999999999999E-2</v>
      </c>
      <c r="AU17" s="14">
        <v>1.8E-3</v>
      </c>
      <c r="AV17" s="14">
        <v>18.613900000000001</v>
      </c>
      <c r="AW17" s="14">
        <v>5.62E-2</v>
      </c>
      <c r="AX17" s="14">
        <v>0.44729999999999998</v>
      </c>
      <c r="AY17" s="14">
        <v>1.2999999999999999E-3</v>
      </c>
      <c r="AZ17" s="14">
        <v>0.39280709948622133</v>
      </c>
      <c r="BA17" s="14">
        <v>10.93643031784841</v>
      </c>
      <c r="BB17" s="14">
        <v>0.83244571896763619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5.2406250000000008E-2</v>
      </c>
      <c r="BH17" s="16">
        <f>DSTDEV(PlotSort,"PhxRed",$BJ$31:$BJ$32)/SQRT($BF17)</f>
        <v>3.514582345386136E-3</v>
      </c>
      <c r="BI17" s="16">
        <f>DAVERAGE(PlotSort,"PhxRedEdge",$BJ$31:$BJ$32)</f>
        <v>0.27410000000000001</v>
      </c>
      <c r="BJ17" s="16">
        <f>DSTDEV(PlotSort,"PhxRedEdge",$BJ$31:$BJ$32)/SQRT($BF17)</f>
        <v>1.8575828828525154E-2</v>
      </c>
      <c r="BK17" s="16">
        <f>DAVERAGE(PlotSort,"TMRed",$BJ$31:$BJ$32)</f>
        <v>5.4249999999999993E-2</v>
      </c>
      <c r="BL17" s="16">
        <f>DSTDEV(PlotSort,"TMRed",$BJ$31:$BJ$32)/SQRT($BF17)</f>
        <v>3.6667992400275596E-3</v>
      </c>
      <c r="BM17" s="16">
        <f>DAVERAGE(PlotSort,"TMNIR",$BJ$31:$BJ$32)</f>
        <v>0.65510625000000011</v>
      </c>
      <c r="BN17" s="16">
        <f>DSTDEV(PlotSort,"TMNIR",$BJ$31:$BJ$32)/SQRT($BF17)</f>
        <v>5.0408031328309455E-2</v>
      </c>
      <c r="BO17" s="16">
        <f>DAVERAGE(PlotSort,"NRR",$BJ$31:$BJ$32)</f>
        <v>0.4060498682429331</v>
      </c>
      <c r="BP17" s="16">
        <f>DSTDEV(PlotSort,"NRR",$BJ$31:$BJ$32)/SQRT($BF17)</f>
        <v>5.6672149632090961E-3</v>
      </c>
      <c r="BQ17" s="16">
        <f>DAVERAGE(PlotSort,"rvi",$BJ$31:$BJ$32)</f>
        <v>12.281964952664854</v>
      </c>
      <c r="BR17" s="16">
        <f>DSTDEV(PlotSort,"rvi",$BJ$31:$BJ$32)/SQRT($BF17)</f>
        <v>0.70859974741189335</v>
      </c>
      <c r="BS17" s="17">
        <f>DAVERAGE(PlotSort,"ndvi",$BJ$31:$BJ$32)</f>
        <v>0.84172816577171916</v>
      </c>
      <c r="BT17" s="16">
        <f>DSTDEV(PlotSort,"ndvi",$BJ$31:$BJ$32)/SQRT($BF17)</f>
        <v>9.9919476216176403E-3</v>
      </c>
    </row>
    <row r="18" spans="2:72" ht="13.5" customHeight="1" x14ac:dyDescent="0.2">
      <c r="B18" s="12">
        <v>196</v>
      </c>
      <c r="C18" s="12">
        <v>9.0719999999999992</v>
      </c>
      <c r="D18" s="12">
        <v>196.37799999999999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29</v>
      </c>
      <c r="Q18" s="56">
        <v>2.4700000000000002</v>
      </c>
      <c r="R18" s="56">
        <v>1.53</v>
      </c>
      <c r="S18" s="56">
        <v>47.47</v>
      </c>
      <c r="T18" s="56">
        <v>90.21</v>
      </c>
      <c r="U18" s="12">
        <v>5</v>
      </c>
      <c r="V18" s="12">
        <v>2.5</v>
      </c>
      <c r="W18" s="12">
        <v>3</v>
      </c>
      <c r="X18" s="12">
        <v>2</v>
      </c>
      <c r="Y18" s="12">
        <v>8</v>
      </c>
      <c r="Z18" s="12">
        <v>2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0.81130000000000002</v>
      </c>
      <c r="AK18" s="12">
        <v>5.7000000000000002E-2</v>
      </c>
      <c r="AL18" s="14">
        <v>4.3900000000000002E-2</v>
      </c>
      <c r="AM18" s="14">
        <v>3.0999999999999999E-3</v>
      </c>
      <c r="AN18" s="14">
        <v>1.7897000000000001</v>
      </c>
      <c r="AO18" s="14">
        <v>0.18729999999999999</v>
      </c>
      <c r="AP18" s="14">
        <v>0.2823</v>
      </c>
      <c r="AQ18" s="14">
        <v>2.9499999999999998E-2</v>
      </c>
      <c r="AR18" s="14">
        <v>1.6065</v>
      </c>
      <c r="AS18" s="14">
        <v>0.19400000000000001</v>
      </c>
      <c r="AT18" s="14">
        <v>4.65E-2</v>
      </c>
      <c r="AU18" s="14">
        <v>5.5999999999999999E-3</v>
      </c>
      <c r="AV18" s="14">
        <v>32.088200000000001</v>
      </c>
      <c r="AW18" s="14">
        <v>3.7835000000000001</v>
      </c>
      <c r="AX18" s="14">
        <v>0.69740000000000002</v>
      </c>
      <c r="AY18" s="14">
        <v>8.2199999999999995E-2</v>
      </c>
      <c r="AZ18" s="14">
        <v>0.42370113299989792</v>
      </c>
      <c r="BA18" s="14">
        <v>14.997849462365592</v>
      </c>
      <c r="BB18" s="14">
        <v>0.8749831966662186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4.7174999999999995E-2</v>
      </c>
      <c r="BH18" s="16">
        <f>DSTDEV(PlotSort,"PhxRed",$BH$35:$BH$36)/SQRT($BF18)</f>
        <v>2.4496683448989617E-3</v>
      </c>
      <c r="BI18" s="16">
        <f>DAVERAGE(PlotSort,"PhxRedEdge",$BH$35:$BH$36)</f>
        <v>0.24106250000000001</v>
      </c>
      <c r="BJ18" s="16">
        <f>DSTDEV(PlotSort,"PhxRedEdge",$BH$35:$BH$36)/SQRT($BF18)</f>
        <v>1.3669091883393974E-2</v>
      </c>
      <c r="BK18" s="16">
        <f>DAVERAGE(PlotSort,"TMRed",$BH$35:$BH$36)</f>
        <v>4.8756250000000008E-2</v>
      </c>
      <c r="BL18" s="16">
        <f>DSTDEV(PlotSort,"TMRed",$BH$35:$BH$36)/SQRT($BF18)</f>
        <v>2.3721819904537907E-3</v>
      </c>
      <c r="BM18" s="16">
        <f>DAVERAGE(PlotSort,"TMNIR",$BH$35:$BH$36)</f>
        <v>0.56458749999999991</v>
      </c>
      <c r="BN18" s="16">
        <f>DSTDEV(PlotSort,"TMNIR",$BH$35:$BH$36)/SQRT($BF18)</f>
        <v>3.5207760596919595E-2</v>
      </c>
      <c r="BO18" s="16">
        <f>DAVERAGE(PlotSort,"NRR",$BH$35:$BH$36)</f>
        <v>0.39871049573559714</v>
      </c>
      <c r="BP18" s="16">
        <f>DSTDEV(PlotSort,"NRR",$BH$35:$BH$36)/SQRT($BF18)</f>
        <v>5.8534403227952824E-3</v>
      </c>
      <c r="BQ18" s="16">
        <f>DAVERAGE(PlotSort,"rvi",$BH$35:$BH$36)</f>
        <v>11.808142073098796</v>
      </c>
      <c r="BR18" s="16">
        <f>DSTDEV(PlotSort,"rvi",$BH$35:$BH$36)/SQRT($BF18)</f>
        <v>0.70006180453601086</v>
      </c>
      <c r="BS18" s="17">
        <f>DAVERAGE(PlotSort,"ndvi",$BH$35:$BH$36)</f>
        <v>0.83496200482088589</v>
      </c>
      <c r="BT18" s="16">
        <f>DSTDEV(PlotSort,"ndvi",$BH$35:$BH$36)/SQRT($BF18)</f>
        <v>1.1078439387675674E-2</v>
      </c>
    </row>
    <row r="19" spans="2:72" ht="13.5" customHeight="1" x14ac:dyDescent="0.2">
      <c r="B19" s="12">
        <v>196</v>
      </c>
      <c r="C19" s="12">
        <v>9.08</v>
      </c>
      <c r="D19" s="12">
        <v>196.37833000000001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29</v>
      </c>
      <c r="Q19" s="56">
        <v>2.4700000000000002</v>
      </c>
      <c r="R19" s="56">
        <v>1.53</v>
      </c>
      <c r="S19" s="56">
        <v>47.37</v>
      </c>
      <c r="T19" s="56">
        <v>90.28</v>
      </c>
      <c r="U19" s="12">
        <v>5</v>
      </c>
      <c r="V19" s="12">
        <v>2.5</v>
      </c>
      <c r="W19" s="12">
        <v>3</v>
      </c>
      <c r="X19" s="12">
        <v>2</v>
      </c>
      <c r="Y19" s="12">
        <v>8</v>
      </c>
      <c r="Z19" s="12">
        <v>2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0.94199999999999995</v>
      </c>
      <c r="AK19" s="12">
        <v>2.7900000000000001E-2</v>
      </c>
      <c r="AL19" s="14">
        <v>5.0599999999999999E-2</v>
      </c>
      <c r="AM19" s="14">
        <v>1.5E-3</v>
      </c>
      <c r="AN19" s="14">
        <v>1.1142000000000001</v>
      </c>
      <c r="AO19" s="14">
        <v>6.3299999999999995E-2</v>
      </c>
      <c r="AP19" s="14">
        <v>0.1744</v>
      </c>
      <c r="AQ19" s="14">
        <v>9.9000000000000008E-3</v>
      </c>
      <c r="AR19" s="14">
        <v>1.8184</v>
      </c>
      <c r="AS19" s="14">
        <v>5.9900000000000002E-2</v>
      </c>
      <c r="AT19" s="14">
        <v>5.2200000000000003E-2</v>
      </c>
      <c r="AU19" s="14">
        <v>1.6999999999999999E-3</v>
      </c>
      <c r="AV19" s="14">
        <v>17.534400000000002</v>
      </c>
      <c r="AW19" s="14">
        <v>0.39939999999999998</v>
      </c>
      <c r="AX19" s="14">
        <v>0.37819999999999998</v>
      </c>
      <c r="AY19" s="14">
        <v>8.6E-3</v>
      </c>
      <c r="AZ19" s="14">
        <v>0.36880202678248281</v>
      </c>
      <c r="BA19" s="14">
        <v>7.2452107279693481</v>
      </c>
      <c r="BB19" s="14">
        <v>0.75743494423791813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6.1937500000000006E-2</v>
      </c>
      <c r="BH19" s="16">
        <f>DSTDEV(PlotSort,"PhxRed",$BI$35:$BI$36)/SQRT($BF19)</f>
        <v>3.2696951310481515E-3</v>
      </c>
      <c r="BI19" s="16">
        <f>DAVERAGE(PlotSort,"PhxRedEdge",$BI$35:$BI$36)</f>
        <v>0.32818125000000004</v>
      </c>
      <c r="BJ19" s="16">
        <f>DSTDEV(PlotSort,"PhxRedEdge",$BI$35:$BI$36)/SQRT($BF19)</f>
        <v>2.2096095467204858E-2</v>
      </c>
      <c r="BK19" s="16">
        <f>DAVERAGE(PlotSort,"TMRed",$BI$35:$BI$36)</f>
        <v>6.4006250000000001E-2</v>
      </c>
      <c r="BL19" s="16">
        <f>DSTDEV(PlotSort,"TMRed",$BI$35:$BI$36)/SQRT($BF19)</f>
        <v>3.4548331936337193E-3</v>
      </c>
      <c r="BM19" s="16">
        <f>DAVERAGE(PlotSort,"TMNIR",$BI$35:$BI$36)</f>
        <v>0.78054375000000009</v>
      </c>
      <c r="BN19" s="16">
        <f>DSTDEV(PlotSort,"TMNIR",$BI$35:$BI$36)/SQRT($BF19)</f>
        <v>5.9022619935601726E-2</v>
      </c>
      <c r="BO19" s="16">
        <f>DAVERAGE(PlotSort,"NRR",$BI$35:$BI$36)</f>
        <v>0.40317432090802952</v>
      </c>
      <c r="BP19" s="16">
        <f>DSTDEV(PlotSort,"NRR",$BI$35:$BI$36)/SQRT($BF19)</f>
        <v>5.9222759343973376E-3</v>
      </c>
      <c r="BQ19" s="16">
        <f>DAVERAGE(PlotSort,"rvi",$BI$35:$BI$36)</f>
        <v>12.255185970196644</v>
      </c>
      <c r="BR19" s="16">
        <f>DSTDEV(PlotSort,"rvi",$BI$35:$BI$36)/SQRT($BF19)</f>
        <v>0.72980112266171038</v>
      </c>
      <c r="BS19" s="17">
        <f>DAVERAGE(PlotSort,"ndvi",$BI$35:$BI$36)</f>
        <v>0.84066363534881761</v>
      </c>
      <c r="BT19" s="16">
        <f>DSTDEV(PlotSort,"ndvi",$BI$35:$BI$36)/SQRT($BF19)</f>
        <v>1.0627868005879587E-2</v>
      </c>
    </row>
    <row r="20" spans="2:72" ht="13.5" customHeight="1" x14ac:dyDescent="0.2">
      <c r="B20" s="12">
        <v>196</v>
      </c>
      <c r="C20" s="12">
        <v>9.0879999999999992</v>
      </c>
      <c r="D20" s="12">
        <v>196.37867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29</v>
      </c>
      <c r="Q20" s="56">
        <v>2.4700000000000002</v>
      </c>
      <c r="R20" s="56">
        <v>1.53</v>
      </c>
      <c r="S20" s="56">
        <v>47.27</v>
      </c>
      <c r="T20" s="56">
        <v>90.34</v>
      </c>
      <c r="U20" s="12">
        <v>5</v>
      </c>
      <c r="V20" s="12">
        <v>2.5</v>
      </c>
      <c r="W20" s="12">
        <v>3</v>
      </c>
      <c r="X20" s="12">
        <v>2</v>
      </c>
      <c r="Y20" s="12">
        <v>8</v>
      </c>
      <c r="Z20" s="12">
        <v>2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0.74760000000000004</v>
      </c>
      <c r="AK20" s="12">
        <v>1.4500000000000001E-2</v>
      </c>
      <c r="AL20" s="14">
        <v>3.9800000000000002E-2</v>
      </c>
      <c r="AM20" s="14">
        <v>8.0000000000000004E-4</v>
      </c>
      <c r="AN20" s="14">
        <v>1.3599000000000001</v>
      </c>
      <c r="AO20" s="14">
        <v>2.8000000000000001E-2</v>
      </c>
      <c r="AP20" s="14">
        <v>0.2112</v>
      </c>
      <c r="AQ20" s="14">
        <v>4.3E-3</v>
      </c>
      <c r="AR20" s="14">
        <v>1.4733000000000001</v>
      </c>
      <c r="AS20" s="14">
        <v>6.3E-3</v>
      </c>
      <c r="AT20" s="14">
        <v>4.2000000000000003E-2</v>
      </c>
      <c r="AU20" s="14">
        <v>2.0000000000000001E-4</v>
      </c>
      <c r="AV20" s="14">
        <v>24.5669</v>
      </c>
      <c r="AW20" s="14">
        <v>1.0629</v>
      </c>
      <c r="AX20" s="14">
        <v>0.52600000000000002</v>
      </c>
      <c r="AY20" s="14">
        <v>2.2800000000000001E-2</v>
      </c>
      <c r="AZ20" s="14">
        <v>0.42702116115029842</v>
      </c>
      <c r="BA20" s="14">
        <v>12.523809523809524</v>
      </c>
      <c r="BB20" s="14">
        <v>0.852112676056338</v>
      </c>
      <c r="BC20" s="15"/>
    </row>
    <row r="21" spans="2:72" ht="13.5" customHeight="1" x14ac:dyDescent="0.2">
      <c r="B21" s="12">
        <v>196</v>
      </c>
      <c r="C21" s="12">
        <v>9.0960000000000001</v>
      </c>
      <c r="D21" s="12">
        <v>196.37899999999999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29</v>
      </c>
      <c r="Q21" s="56">
        <v>2.4700000000000002</v>
      </c>
      <c r="R21" s="56">
        <v>1.53</v>
      </c>
      <c r="S21" s="56">
        <v>47.17</v>
      </c>
      <c r="T21" s="56">
        <v>90.41</v>
      </c>
      <c r="U21" s="12">
        <v>5</v>
      </c>
      <c r="V21" s="12">
        <v>2.5</v>
      </c>
      <c r="W21" s="12">
        <v>3</v>
      </c>
      <c r="X21" s="12">
        <v>2</v>
      </c>
      <c r="Y21" s="12">
        <v>8</v>
      </c>
      <c r="Z21" s="12">
        <v>2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0.74519999999999997</v>
      </c>
      <c r="AK21" s="12">
        <v>2.3800000000000002E-2</v>
      </c>
      <c r="AL21" s="14">
        <v>3.9399999999999998E-2</v>
      </c>
      <c r="AM21" s="14">
        <v>1.2999999999999999E-3</v>
      </c>
      <c r="AN21" s="14">
        <v>1.7575000000000001</v>
      </c>
      <c r="AO21" s="14">
        <v>4.1799999999999997E-2</v>
      </c>
      <c r="AP21" s="14">
        <v>0.27089999999999997</v>
      </c>
      <c r="AQ21" s="14">
        <v>6.4000000000000003E-3</v>
      </c>
      <c r="AR21" s="14">
        <v>1.5194000000000001</v>
      </c>
      <c r="AS21" s="14">
        <v>4.6899999999999997E-2</v>
      </c>
      <c r="AT21" s="14">
        <v>4.2999999999999997E-2</v>
      </c>
      <c r="AU21" s="14">
        <v>1.2999999999999999E-3</v>
      </c>
      <c r="AV21" s="14">
        <v>31.7699</v>
      </c>
      <c r="AW21" s="14">
        <v>1.9177999999999999</v>
      </c>
      <c r="AX21" s="14">
        <v>0.67510000000000003</v>
      </c>
      <c r="AY21" s="14">
        <v>4.0800000000000003E-2</v>
      </c>
      <c r="AZ21" s="14">
        <v>0.42727272727272736</v>
      </c>
      <c r="BA21" s="14">
        <v>15.700000000000003</v>
      </c>
      <c r="BB21" s="14">
        <v>0.88023952095808378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0.31979999999999997</v>
      </c>
      <c r="BH21" s="16"/>
      <c r="BI21" s="16">
        <f>DAVERAGE(PlotSort2,"PhxRedEdge",$BM$31:$BM$32)</f>
        <v>0.35370000000000001</v>
      </c>
      <c r="BJ21" s="16"/>
      <c r="BK21" s="16">
        <f>DAVERAGE(PlotSort2,"TMRed",$BM$31:$BM$32)</f>
        <v>0.31680000000000003</v>
      </c>
      <c r="BL21" s="16"/>
      <c r="BM21" s="16">
        <f>DAVERAGE(PlotSort2,"TMNIR",$BM$31:$BM$32)</f>
        <v>0.40489999999999998</v>
      </c>
      <c r="BN21" s="16"/>
      <c r="BO21" s="16">
        <f>DAVERAGE(PlotSort2,"NRR",$BM$31:$BM$32)</f>
        <v>6.7492749802267299E-2</v>
      </c>
      <c r="BP21" s="16"/>
      <c r="BQ21" s="16">
        <f>DAVERAGE(PlotSort2,"rvi",$BM$31:$BM$32)</f>
        <v>1.2780934343434343</v>
      </c>
      <c r="BR21" s="16"/>
      <c r="BS21" s="17">
        <f>DAVERAGE(PlotSort2,"ndvi",$BM$31:$BM$32)</f>
        <v>0.12207288346958564</v>
      </c>
      <c r="BT21" s="16"/>
    </row>
    <row r="22" spans="2:72" ht="13.5" customHeight="1" x14ac:dyDescent="0.2">
      <c r="B22" s="12">
        <v>196</v>
      </c>
      <c r="C22" s="12">
        <v>9.1039999999999992</v>
      </c>
      <c r="D22" s="12">
        <v>196.37933000000001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29</v>
      </c>
      <c r="Q22" s="56">
        <v>2.4700000000000002</v>
      </c>
      <c r="R22" s="56">
        <v>1.53</v>
      </c>
      <c r="S22" s="56">
        <v>47.07</v>
      </c>
      <c r="T22" s="56">
        <v>90.48</v>
      </c>
      <c r="U22" s="12">
        <v>5</v>
      </c>
      <c r="V22" s="12">
        <v>2.5</v>
      </c>
      <c r="W22" s="12">
        <v>3</v>
      </c>
      <c r="X22" s="12">
        <v>2</v>
      </c>
      <c r="Y22" s="12">
        <v>8</v>
      </c>
      <c r="Z22" s="12">
        <v>2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0.71389999999999998</v>
      </c>
      <c r="AK22" s="12">
        <v>5.4600000000000003E-2</v>
      </c>
      <c r="AL22" s="14">
        <v>3.7499999999999999E-2</v>
      </c>
      <c r="AM22" s="14">
        <v>2.8999999999999998E-3</v>
      </c>
      <c r="AN22" s="14">
        <v>1.4383999999999999</v>
      </c>
      <c r="AO22" s="14">
        <v>3.0800000000000001E-2</v>
      </c>
      <c r="AP22" s="14">
        <v>0.22</v>
      </c>
      <c r="AQ22" s="14">
        <v>4.7000000000000002E-3</v>
      </c>
      <c r="AR22" s="14">
        <v>1.3687</v>
      </c>
      <c r="AS22" s="14">
        <v>0.1484</v>
      </c>
      <c r="AT22" s="14">
        <v>3.85E-2</v>
      </c>
      <c r="AU22" s="14">
        <v>4.1999999999999997E-3</v>
      </c>
      <c r="AV22" s="14">
        <v>23.9117</v>
      </c>
      <c r="AW22" s="14">
        <v>0.27039999999999997</v>
      </c>
      <c r="AX22" s="14">
        <v>0.50439999999999996</v>
      </c>
      <c r="AY22" s="14">
        <v>5.7000000000000002E-3</v>
      </c>
      <c r="AZ22" s="14">
        <v>0.39260077305356156</v>
      </c>
      <c r="BA22" s="14">
        <v>13.101298701298701</v>
      </c>
      <c r="BB22" s="14">
        <v>0.85816909191379631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0.41000000000000003</v>
      </c>
      <c r="BH22" s="16">
        <f>DSTDEV(PlotSort2,"PhxRed",$BN$31:$BN$32)/SQRT($BF22)</f>
        <v>1.620000000000002E-2</v>
      </c>
      <c r="BI22" s="16">
        <f>DAVERAGE(PlotSort2,"PhxRedEdge",$BN$31:$BN$32)</f>
        <v>0.45320000000000005</v>
      </c>
      <c r="BJ22" s="16">
        <f>DSTDEV(PlotSort2,"PhxRedEdge",$BN$31:$BN$32)/SQRT($BF22)</f>
        <v>1.84E-2</v>
      </c>
      <c r="BK22" s="16">
        <f>DAVERAGE(PlotSort2,"TMRed",$BN$31:$BN$32)</f>
        <v>0.40329999999999999</v>
      </c>
      <c r="BL22" s="16">
        <f>DSTDEV(PlotSort2,"TMRed",$BN$31:$BN$32)/SQRT($BF22)</f>
        <v>1.5600000000000001E-2</v>
      </c>
      <c r="BM22" s="16">
        <f>DAVERAGE(PlotSort2,"TMNIR",$BN$31:$BN$32)</f>
        <v>0.50605</v>
      </c>
      <c r="BN22" s="16">
        <f>DSTDEV(PlotSort2,"TMNIR",$BN$31:$BN$32)/SQRT($BF22)</f>
        <v>1.9750000000000018E-2</v>
      </c>
      <c r="BO22" s="16">
        <f>DAVERAGE(PlotSort2,"NRR",$BN$31:$BN$32)</f>
        <v>5.5126348808715711E-2</v>
      </c>
      <c r="BP22" s="16">
        <f>DSTDEV(PlotSort2,"NRR",$BN$31:$BN$32)/SQRT($BF22)</f>
        <v>7.8506146161322679E-4</v>
      </c>
      <c r="BQ22" s="16">
        <f>DAVERAGE(PlotSort2,"rvi",$BN$31:$BN$32)</f>
        <v>1.2547562603778286</v>
      </c>
      <c r="BR22" s="16">
        <f>DSTDEV(PlotSort2,"rvi",$BN$31:$BN$32)/SQRT($BF22)</f>
        <v>4.3590959113781741E-4</v>
      </c>
      <c r="BS22" s="17">
        <f>DAVERAGE(PlotSort2,"ndvi",$BN$31:$BN$32)</f>
        <v>0.11298613074168573</v>
      </c>
      <c r="BT22" s="16">
        <f>DSTDEV(PlotSort2,"ndvi",$BN$31:$BN$32)/SQRT($BF22)</f>
        <v>1.7148543276122169E-4</v>
      </c>
    </row>
    <row r="23" spans="2:72" ht="13.5" customHeight="1" x14ac:dyDescent="0.2">
      <c r="B23" s="12">
        <v>196</v>
      </c>
      <c r="C23" s="12">
        <v>9.1259999999999994</v>
      </c>
      <c r="D23" s="12">
        <v>196.38024999999999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29</v>
      </c>
      <c r="Q23" s="56">
        <v>2.4700000000000002</v>
      </c>
      <c r="R23" s="56">
        <v>1.53</v>
      </c>
      <c r="S23" s="56">
        <v>46.79</v>
      </c>
      <c r="T23" s="56">
        <v>90.66</v>
      </c>
      <c r="U23" s="12">
        <v>5</v>
      </c>
      <c r="V23" s="12">
        <v>2.5</v>
      </c>
      <c r="W23" s="12">
        <v>3</v>
      </c>
      <c r="X23" s="12">
        <v>2</v>
      </c>
      <c r="Y23" s="12">
        <v>8</v>
      </c>
      <c r="Z23" s="12">
        <v>2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1.2411000000000001</v>
      </c>
      <c r="AK23" s="12">
        <v>6.5199999999999994E-2</v>
      </c>
      <c r="AL23" s="14">
        <v>6.3899999999999998E-2</v>
      </c>
      <c r="AM23" s="14">
        <v>3.3999999999999998E-3</v>
      </c>
      <c r="AN23" s="14">
        <v>1.4032</v>
      </c>
      <c r="AO23" s="14">
        <v>7.8100000000000003E-2</v>
      </c>
      <c r="AP23" s="14">
        <v>0.21029999999999999</v>
      </c>
      <c r="AQ23" s="14">
        <v>1.17E-2</v>
      </c>
      <c r="AR23" s="14">
        <v>2.3668999999999998</v>
      </c>
      <c r="AS23" s="14">
        <v>0.11310000000000001</v>
      </c>
      <c r="AT23" s="14">
        <v>6.5199999999999994E-2</v>
      </c>
      <c r="AU23" s="14">
        <v>3.0999999999999999E-3</v>
      </c>
      <c r="AV23" s="14">
        <v>21.062100000000001</v>
      </c>
      <c r="AW23" s="14">
        <v>0.312</v>
      </c>
      <c r="AX23" s="14">
        <v>0.4355</v>
      </c>
      <c r="AY23" s="14">
        <v>6.4999999999999997E-3</v>
      </c>
      <c r="AZ23" s="14">
        <v>0.34871477237534848</v>
      </c>
      <c r="BA23" s="14">
        <v>6.6794478527607364</v>
      </c>
      <c r="BB23" s="14">
        <v>0.73956460954663472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0.18609999999999999</v>
      </c>
      <c r="BH23" s="16">
        <f>DSTDEV(PlotSort2,"PhxRed",$BR$31:$BR$32)/SQRT($BF23)</f>
        <v>5.1000000000000073E-3</v>
      </c>
      <c r="BI23" s="16">
        <f>DAVERAGE(PlotSort2,"PhxRedEdge",$BR$31:$BR$32)</f>
        <v>0.3422</v>
      </c>
      <c r="BJ23" s="16">
        <f>DSTDEV(PlotSort2,"PhxRedEdge",$BR$31:$BR$32)/SQRT($BF23)</f>
        <v>1.4600000000000002E-2</v>
      </c>
      <c r="BK23" s="16">
        <f>DAVERAGE(PlotSort2,"TMRed",$BR$31:$BR$32)</f>
        <v>0.18795000000000001</v>
      </c>
      <c r="BL23" s="16">
        <f>DSTDEV(PlotSort2,"TMRed",$BR$31:$BR$32)/SQRT($BF23)</f>
        <v>5.1500000000000018E-3</v>
      </c>
      <c r="BM23" s="16">
        <f>DAVERAGE(PlotSort2,"TMNIR",$BR$31:$BR$32)</f>
        <v>0.60455000000000003</v>
      </c>
      <c r="BN23" s="16">
        <f>DSTDEV(PlotSort2,"TMNIR",$BR$31:$BR$32)/SQRT($BF23)</f>
        <v>3.7250000000000005E-2</v>
      </c>
      <c r="BO23" s="16">
        <f>DAVERAGE(PlotSort2,"NRR",$BR$31:$BR$32)</f>
        <v>0.27662535796847065</v>
      </c>
      <c r="BP23" s="16">
        <f>DSTDEV(PlotSort2,"NRR",$BR$31:$BR$32)/SQRT($BF23)</f>
        <v>8.7742014146657554E-3</v>
      </c>
      <c r="BQ23" s="16">
        <f>DAVERAGE(PlotSort2,"rvi",$BR$31:$BR$32)</f>
        <v>3.2135290894730346</v>
      </c>
      <c r="BR23" s="16">
        <f>DSTDEV(PlotSort2,"rvi",$BR$31:$BR$32)/SQRT($BF23)</f>
        <v>0.11013740457150223</v>
      </c>
      <c r="BS23" s="17">
        <f>DAVERAGE(PlotSort2,"ndvi",$BR$31:$BR$32)</f>
        <v>0.52501397625763135</v>
      </c>
      <c r="BT23" s="16">
        <f>DSTDEV(PlotSort2,"ndvi",$BR$31:$BR$32)/SQRT($BF23)</f>
        <v>1.2415656033661125E-2</v>
      </c>
    </row>
    <row r="24" spans="2:72" ht="13.5" customHeight="1" x14ac:dyDescent="0.2">
      <c r="B24" s="12">
        <v>196</v>
      </c>
      <c r="C24" s="12">
        <v>9.1349999999999998</v>
      </c>
      <c r="D24" s="12">
        <v>196.38061999999999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29</v>
      </c>
      <c r="Q24" s="56">
        <v>2.4700000000000002</v>
      </c>
      <c r="R24" s="56">
        <v>1.53</v>
      </c>
      <c r="S24" s="56">
        <v>46.68</v>
      </c>
      <c r="T24" s="56">
        <v>90.73</v>
      </c>
      <c r="U24" s="12">
        <v>5</v>
      </c>
      <c r="V24" s="12">
        <v>2.5</v>
      </c>
      <c r="W24" s="12">
        <v>3</v>
      </c>
      <c r="X24" s="12">
        <v>2</v>
      </c>
      <c r="Y24" s="12">
        <v>8</v>
      </c>
      <c r="Z24" s="12">
        <v>2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0.74819999999999998</v>
      </c>
      <c r="AK24" s="12">
        <v>0.1115</v>
      </c>
      <c r="AL24" s="14">
        <v>3.8199999999999998E-2</v>
      </c>
      <c r="AM24" s="14">
        <v>5.7000000000000002E-3</v>
      </c>
      <c r="AN24" s="14">
        <v>1.427</v>
      </c>
      <c r="AO24" s="14">
        <v>0.1391</v>
      </c>
      <c r="AP24" s="14">
        <v>0.21210000000000001</v>
      </c>
      <c r="AQ24" s="14">
        <v>2.07E-2</v>
      </c>
      <c r="AR24" s="14">
        <v>1.4107000000000001</v>
      </c>
      <c r="AS24" s="14">
        <v>0.20119999999999999</v>
      </c>
      <c r="AT24" s="14">
        <v>3.8600000000000002E-2</v>
      </c>
      <c r="AU24" s="14">
        <v>5.4999999999999997E-3</v>
      </c>
      <c r="AV24" s="14">
        <v>23.895</v>
      </c>
      <c r="AW24" s="14">
        <v>1.6474</v>
      </c>
      <c r="AX24" s="14">
        <v>0.49020000000000002</v>
      </c>
      <c r="AY24" s="14">
        <v>3.3799999999999997E-2</v>
      </c>
      <c r="AZ24" s="14">
        <v>0.39598462195642886</v>
      </c>
      <c r="BA24" s="14">
        <v>12.699481865284975</v>
      </c>
      <c r="BB24" s="14">
        <v>0.85400907715582441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0.69799999999999995</v>
      </c>
      <c r="BH24" s="16"/>
      <c r="BI24" s="16">
        <f>DAVERAGE(PlotSort2,"PhxRedEdge",$BP$31:$BP$32)</f>
        <v>0.6845</v>
      </c>
      <c r="BJ24" s="16"/>
      <c r="BK24" s="16">
        <f>DAVERAGE(PlotSort2,"TMRed",$BP$31:$BP$32)</f>
        <v>0.69950000000000001</v>
      </c>
      <c r="BL24" s="16"/>
      <c r="BM24" s="16">
        <f>DAVERAGE(PlotSort2,"TMNIR",$BP$31:$BP$32)</f>
        <v>0.66720000000000002</v>
      </c>
      <c r="BN24" s="16"/>
      <c r="BO24" s="16">
        <f>DAVERAGE(PlotSort2,"NRR",$BP$31:$BP$32)</f>
        <v>-1.2798697935932515E-2</v>
      </c>
      <c r="BP24" s="16"/>
      <c r="BQ24" s="16">
        <f>DAVERAGE(PlotSort2,"rvi",$BP$31:$BP$32)</f>
        <v>23.845604002859186</v>
      </c>
      <c r="BR24" s="16"/>
      <c r="BS24" s="17">
        <f>DAVERAGE(PlotSort2,"ndvi",$BP$31:$BP$32)</f>
        <v>-2.3633569912928948E-2</v>
      </c>
      <c r="BT24" s="16"/>
    </row>
    <row r="25" spans="2:72" ht="13.5" customHeight="1" x14ac:dyDescent="0.2">
      <c r="B25" s="12">
        <v>196</v>
      </c>
      <c r="C25" s="12">
        <v>9.1460000000000008</v>
      </c>
      <c r="D25" s="12">
        <v>196.38108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29</v>
      </c>
      <c r="Q25" s="56">
        <v>2.4700000000000002</v>
      </c>
      <c r="R25" s="56">
        <v>1.53</v>
      </c>
      <c r="S25" s="56">
        <v>46.54</v>
      </c>
      <c r="T25" s="56">
        <v>90.83</v>
      </c>
      <c r="U25" s="12">
        <v>5</v>
      </c>
      <c r="V25" s="12">
        <v>2.5</v>
      </c>
      <c r="W25" s="12">
        <v>3</v>
      </c>
      <c r="X25" s="12">
        <v>2</v>
      </c>
      <c r="Y25" s="12">
        <v>8</v>
      </c>
      <c r="Z25" s="12">
        <v>2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0.95950000000000002</v>
      </c>
      <c r="AK25" s="12">
        <v>4.4900000000000002E-2</v>
      </c>
      <c r="AL25" s="14">
        <v>4.8599999999999997E-2</v>
      </c>
      <c r="AM25" s="14">
        <v>2.3E-3</v>
      </c>
      <c r="AN25" s="14">
        <v>1.4234</v>
      </c>
      <c r="AO25" s="14">
        <v>5.6800000000000003E-2</v>
      </c>
      <c r="AP25" s="14">
        <v>0.20949999999999999</v>
      </c>
      <c r="AQ25" s="14">
        <v>8.3999999999999995E-3</v>
      </c>
      <c r="AR25" s="14">
        <v>1.8166</v>
      </c>
      <c r="AS25" s="14">
        <v>9.0300000000000005E-2</v>
      </c>
      <c r="AT25" s="14">
        <v>4.9200000000000001E-2</v>
      </c>
      <c r="AU25" s="14">
        <v>2.3999999999999998E-3</v>
      </c>
      <c r="AV25" s="14">
        <v>23.004799999999999</v>
      </c>
      <c r="AW25" s="14">
        <v>1.3021</v>
      </c>
      <c r="AX25" s="14">
        <v>0.46729999999999999</v>
      </c>
      <c r="AY25" s="14">
        <v>2.6499999999999999E-2</v>
      </c>
      <c r="AZ25" s="14">
        <v>0.38091016548463363</v>
      </c>
      <c r="BA25" s="14">
        <v>9.4979674796747968</v>
      </c>
      <c r="BB25" s="14">
        <v>0.80948693126815108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1.0010666666666665</v>
      </c>
      <c r="BH25" s="16">
        <f>DSTDEV(PlotSort2,"PhxRed",$BQ$31:$BQ$32)/SQRT($BF25)</f>
        <v>5.1437124509227669E-3</v>
      </c>
      <c r="BI25" s="16">
        <f>DAVERAGE(PlotSort2,"PhxRedEdge",$BQ$31:$BQ$32)</f>
        <v>1.0008666666666668</v>
      </c>
      <c r="BJ25" s="16">
        <f>DSTDEV(PlotSort2,"PhxRedEdge",$BQ$31:$BQ$32)/SQRT($BF25)</f>
        <v>5.2013887034564627E-3</v>
      </c>
      <c r="BK25" s="16">
        <f>DAVERAGE(PlotSort2,"TMRed",$BQ$31:$BQ$32)</f>
        <v>1.0010666666666665</v>
      </c>
      <c r="BL25" s="16">
        <f>DSTDEV(PlotSort2,"TMRed",$BQ$31:$BQ$32)/SQRT($BF25)</f>
        <v>5.1437124509227669E-3</v>
      </c>
      <c r="BM25" s="16">
        <f>DAVERAGE(PlotSort2,"TMNIR",$BQ$31:$BQ$32)</f>
        <v>1.0008666666666668</v>
      </c>
      <c r="BN25" s="16">
        <f>DSTDEV(PlotSort2,"TMNIR",$BQ$31:$BQ$32)/SQRT($BF25)</f>
        <v>5.2013887034564627E-3</v>
      </c>
      <c r="BO25" s="16">
        <f>DAVERAGE(PlotSort2,"NRR",$BQ$31:$BQ$32)</f>
        <v>0.75412479035782087</v>
      </c>
      <c r="BP25" s="16">
        <f>DSTDEV(PlotSort2,"NRR",$BQ$31:$BQ$32)/SQRT($BF25)</f>
        <v>3.9555102273293461E-3</v>
      </c>
      <c r="BQ25" s="16">
        <f>DAVERAGE(PlotSort2,"rvi",$BQ$31:$BQ$32)</f>
        <v>1.2893788138530595</v>
      </c>
      <c r="BR25" s="16">
        <f>DSTDEV(PlotSort2,"rvi",$BQ$31:$BQ$32)/SQRT($BF25)</f>
        <v>4.0952840320533215E-2</v>
      </c>
      <c r="BS25" s="17">
        <f>DAVERAGE(PlotSort2,"ndvi",$BQ$31:$BQ$32)</f>
        <v>0.12583106145277653</v>
      </c>
      <c r="BT25" s="16">
        <f>DSTDEV(PlotSort2,"ndvi",$BQ$31:$BQ$32)/SQRT($BF25)</f>
        <v>1.5918947806279383E-2</v>
      </c>
    </row>
    <row r="26" spans="2:72" ht="13.5" customHeight="1" x14ac:dyDescent="0.2">
      <c r="B26" s="12">
        <v>196</v>
      </c>
      <c r="C26" s="12">
        <v>9.423</v>
      </c>
      <c r="D26" s="12">
        <v>196.39263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29</v>
      </c>
      <c r="Q26" s="56">
        <v>2.4700000000000002</v>
      </c>
      <c r="R26" s="56">
        <v>1.53</v>
      </c>
      <c r="S26" s="56">
        <v>43.06</v>
      </c>
      <c r="T26" s="56">
        <v>93.22</v>
      </c>
      <c r="U26" s="12">
        <v>5</v>
      </c>
      <c r="V26" s="12">
        <v>2.5</v>
      </c>
      <c r="W26" s="12">
        <v>3</v>
      </c>
      <c r="X26" s="12">
        <v>2</v>
      </c>
      <c r="Y26" s="12">
        <v>8</v>
      </c>
      <c r="Z26" s="12">
        <v>2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1.2018</v>
      </c>
      <c r="AK26" s="12">
        <v>2.4199999999999999E-2</v>
      </c>
      <c r="AL26" s="14">
        <v>7.7299999999999994E-2</v>
      </c>
      <c r="AM26" s="14">
        <v>1.6000000000000001E-3</v>
      </c>
      <c r="AN26" s="14">
        <v>1.7849999999999999</v>
      </c>
      <c r="AO26" s="14">
        <v>4.6899999999999997E-2</v>
      </c>
      <c r="AP26" s="14">
        <v>0.34189999999999998</v>
      </c>
      <c r="AQ26" s="14">
        <v>8.9999999999999993E-3</v>
      </c>
      <c r="AR26" s="14">
        <v>2.302</v>
      </c>
      <c r="AS26" s="14">
        <v>7.2400000000000006E-2</v>
      </c>
      <c r="AT26" s="14">
        <v>7.9000000000000001E-2</v>
      </c>
      <c r="AU26" s="14">
        <v>2.5000000000000001E-3</v>
      </c>
      <c r="AV26" s="14">
        <v>29.9603</v>
      </c>
      <c r="AW26" s="14">
        <v>0.84860000000000002</v>
      </c>
      <c r="AX26" s="14">
        <v>0.81579999999999997</v>
      </c>
      <c r="AY26" s="14">
        <v>2.3099999999999999E-2</v>
      </c>
      <c r="AZ26" s="14">
        <v>0.40934611730154619</v>
      </c>
      <c r="BA26" s="14">
        <v>10.326582278481013</v>
      </c>
      <c r="BB26" s="14">
        <v>0.82342422887796163</v>
      </c>
      <c r="BC26" s="15"/>
    </row>
    <row r="27" spans="2:72" ht="13.5" customHeight="1" x14ac:dyDescent="0.2">
      <c r="B27" s="12">
        <v>196</v>
      </c>
      <c r="C27" s="12">
        <v>9.4079999999999995</v>
      </c>
      <c r="D27" s="12">
        <v>196.392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29</v>
      </c>
      <c r="Q27" s="56">
        <v>2.4700000000000002</v>
      </c>
      <c r="R27" s="56">
        <v>1.53</v>
      </c>
      <c r="S27" s="56">
        <v>43.25</v>
      </c>
      <c r="T27" s="56">
        <v>93.09</v>
      </c>
      <c r="U27" s="12">
        <v>5</v>
      </c>
      <c r="V27" s="12">
        <v>2.5</v>
      </c>
      <c r="W27" s="12">
        <v>3</v>
      </c>
      <c r="X27" s="12">
        <v>2</v>
      </c>
      <c r="Y27" s="12">
        <v>8</v>
      </c>
      <c r="Z27" s="12">
        <v>2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0.97650000000000003</v>
      </c>
      <c r="AK27" s="12">
        <v>8.3199999999999996E-2</v>
      </c>
      <c r="AL27" s="14">
        <v>6.1600000000000002E-2</v>
      </c>
      <c r="AM27" s="14">
        <v>5.1999999999999998E-3</v>
      </c>
      <c r="AN27" s="14">
        <v>1.9601999999999999</v>
      </c>
      <c r="AO27" s="14">
        <v>0.307</v>
      </c>
      <c r="AP27" s="14">
        <v>0.3674</v>
      </c>
      <c r="AQ27" s="14">
        <v>5.7500000000000002E-2</v>
      </c>
      <c r="AR27" s="14">
        <v>1.8707</v>
      </c>
      <c r="AS27" s="14">
        <v>0.28210000000000002</v>
      </c>
      <c r="AT27" s="14">
        <v>6.3E-2</v>
      </c>
      <c r="AU27" s="14">
        <v>9.4999999999999998E-3</v>
      </c>
      <c r="AV27" s="14">
        <v>34.338700000000003</v>
      </c>
      <c r="AW27" s="14">
        <v>6.9992000000000001</v>
      </c>
      <c r="AX27" s="14">
        <v>0.91259999999999997</v>
      </c>
      <c r="AY27" s="14">
        <v>0.186</v>
      </c>
      <c r="AZ27" s="14">
        <v>0.42593749999999991</v>
      </c>
      <c r="BA27" s="14">
        <v>14.485714285714286</v>
      </c>
      <c r="BB27" s="14">
        <v>0.87084870848708473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0.18609999999999999</v>
      </c>
      <c r="BH27" s="16">
        <f>DSTDEV(PlotSort2,"PhxRed",$BR$31:$BR$32)/SQRT($BF27)</f>
        <v>5.1000000000000073E-3</v>
      </c>
      <c r="BI27" s="16">
        <f>DAVERAGE(PlotSort2,"PhxRedEdge",$BR$31:$BR$32)</f>
        <v>0.3422</v>
      </c>
      <c r="BJ27" s="16">
        <f>DSTDEV(PlotSort2,"PhxRedEdge",$BR$31:$BR$32)/SQRT($BF27)</f>
        <v>1.4600000000000002E-2</v>
      </c>
      <c r="BK27" s="16">
        <f>DAVERAGE(PlotSort2,"TMRed",$BR$31:$BR$32)</f>
        <v>0.18795000000000001</v>
      </c>
      <c r="BL27" s="16">
        <f>DSTDEV(PlotSort2,"TMRed",$BR$31:$BR$32)/SQRT($BF27)</f>
        <v>5.1500000000000018E-3</v>
      </c>
      <c r="BM27" s="16">
        <f>DAVERAGE(PlotSort2,"TMNIR",$BR$31:$BR$32)</f>
        <v>0.60455000000000003</v>
      </c>
      <c r="BN27" s="16">
        <f>DSTDEV(PlotSort2,"TMNIR",$BR$31:$BR$32)/SQRT($BF27)</f>
        <v>3.7250000000000005E-2</v>
      </c>
      <c r="BO27" s="16">
        <f>DAVERAGE(PlotSort2,"NRR",$BR$31:$BR$32)</f>
        <v>0.27662535796847065</v>
      </c>
      <c r="BP27" s="16">
        <f>DSTDEV(PlotSort2,"NRR",$BR$31:$BR$32)/SQRT($BF27)</f>
        <v>8.7742014146657554E-3</v>
      </c>
      <c r="BQ27" s="16">
        <f>DAVERAGE(PlotSort2,"rvi",$BR$31:$BR$32)</f>
        <v>3.2135290894730346</v>
      </c>
      <c r="BR27" s="16">
        <f>DSTDEV(PlotSort2,"rvi",$BR$31:$BR$32)/SQRT($BF27)</f>
        <v>0.11013740457150223</v>
      </c>
      <c r="BS27" s="17">
        <f>DAVERAGE(PlotSort2,"ndvi",$BR$31:$BR$32)</f>
        <v>0.52501397625763135</v>
      </c>
      <c r="BT27" s="16">
        <f>DSTDEV(PlotSort2,"ndvi",$BR$31:$BR$32)/SQRT($BF27)</f>
        <v>1.2415656033661125E-2</v>
      </c>
    </row>
    <row r="28" spans="2:72" ht="13.5" customHeight="1" x14ac:dyDescent="0.2">
      <c r="B28" s="12">
        <v>196</v>
      </c>
      <c r="C28" s="12">
        <v>9.3970000000000002</v>
      </c>
      <c r="D28" s="12">
        <v>196.39153999999999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29</v>
      </c>
      <c r="Q28" s="56">
        <v>2.4700000000000002</v>
      </c>
      <c r="R28" s="56">
        <v>1.53</v>
      </c>
      <c r="S28" s="56">
        <v>43.39</v>
      </c>
      <c r="T28" s="56">
        <v>92.99</v>
      </c>
      <c r="U28" s="12">
        <v>5</v>
      </c>
      <c r="V28" s="12">
        <v>2.5</v>
      </c>
      <c r="W28" s="12">
        <v>3</v>
      </c>
      <c r="X28" s="12">
        <v>2</v>
      </c>
      <c r="Y28" s="12">
        <v>8</v>
      </c>
      <c r="Z28" s="12">
        <v>2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0.88780000000000003</v>
      </c>
      <c r="AK28" s="12">
        <v>5.3100000000000001E-2</v>
      </c>
      <c r="AL28" s="14">
        <v>5.5199999999999999E-2</v>
      </c>
      <c r="AM28" s="14">
        <v>3.3E-3</v>
      </c>
      <c r="AN28" s="14">
        <v>1.6151</v>
      </c>
      <c r="AO28" s="14">
        <v>0.1065</v>
      </c>
      <c r="AP28" s="14">
        <v>0.29799999999999999</v>
      </c>
      <c r="AQ28" s="14">
        <v>1.9599999999999999E-2</v>
      </c>
      <c r="AR28" s="14">
        <v>1.7299</v>
      </c>
      <c r="AS28" s="14">
        <v>0.1502</v>
      </c>
      <c r="AT28" s="14">
        <v>5.74E-2</v>
      </c>
      <c r="AU28" s="14">
        <v>5.0000000000000001E-3</v>
      </c>
      <c r="AV28" s="14">
        <v>27.035799999999998</v>
      </c>
      <c r="AW28" s="14">
        <v>1.5101</v>
      </c>
      <c r="AX28" s="14">
        <v>0.70609999999999995</v>
      </c>
      <c r="AY28" s="14">
        <v>3.9399999999999998E-2</v>
      </c>
      <c r="AZ28" s="14">
        <v>0.40643362214918827</v>
      </c>
      <c r="BA28" s="14">
        <v>12.301393728222996</v>
      </c>
      <c r="BB28" s="14">
        <v>0.84963981663392274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5.7300000000000004E-2</v>
      </c>
      <c r="BH28" s="16">
        <f>DSTDEV(PlotSort2,"PhxRed",$BS$31:$BS$32)/SQRT($BF28)</f>
        <v>4.9999999999999697E-4</v>
      </c>
      <c r="BI28" s="16">
        <f>DAVERAGE(PlotSort2,"PhxRedEdge",$BS$31:$BS$32)</f>
        <v>0.28489999999999999</v>
      </c>
      <c r="BJ28" s="16">
        <f>DSTDEV(PlotSort2,"PhxRedEdge",$BS$31:$BS$32)/SQRT($BF28)</f>
        <v>2.5699999999999997E-2</v>
      </c>
      <c r="BK28" s="16">
        <f>DAVERAGE(PlotSort2,"TMRed",$BS$31:$BS$32)</f>
        <v>5.7950000000000002E-2</v>
      </c>
      <c r="BL28" s="16">
        <f>DSTDEV(PlotSort2,"TMRed",$BS$31:$BS$32)/SQRT($BF28)</f>
        <v>2.5000000000000022E-4</v>
      </c>
      <c r="BM28" s="16">
        <f>DAVERAGE(PlotSort2,"TMNIR",$BS$31:$BS$32)</f>
        <v>0.69599999999999995</v>
      </c>
      <c r="BN28" s="16">
        <f>DSTDEV(PlotSort2,"TMNIR",$BS$31:$BS$32)/SQRT($BF28)</f>
        <v>8.4700000000000122E-2</v>
      </c>
      <c r="BO28" s="16">
        <f>DAVERAGE(PlotSort2,"NRR",$BS$31:$BS$32)</f>
        <v>0.41762541216144627</v>
      </c>
      <c r="BP28" s="16">
        <f>DSTDEV(PlotSort2,"NRR",$BS$31:$BS$32)/SQRT($BF28)</f>
        <v>1.3145228359033865E-2</v>
      </c>
      <c r="BQ28" s="16">
        <f>DAVERAGE(PlotSort2,"rvi",$BS$31:$BS$32)</f>
        <v>12.016882857772455</v>
      </c>
      <c r="BR28" s="16">
        <f>DSTDEV(PlotSort2,"rvi",$BS$31:$BS$32)/SQRT($BF28)</f>
        <v>1.5134464316556282</v>
      </c>
      <c r="BS28" s="17">
        <f>DAVERAGE(PlotSort2,"ndvi",$BS$31:$BS$32)</f>
        <v>0.84424788993153133</v>
      </c>
      <c r="BT28" s="16">
        <f>DSTDEV(PlotSort2,"ndvi",$BS$31:$BS$32)/SQRT($BF28)</f>
        <v>1.8108980297476263E-2</v>
      </c>
    </row>
    <row r="29" spans="2:72" ht="13.5" customHeight="1" x14ac:dyDescent="0.2">
      <c r="B29" s="12">
        <v>196</v>
      </c>
      <c r="C29" s="12">
        <v>9.3870000000000005</v>
      </c>
      <c r="D29" s="12">
        <v>196.39113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29</v>
      </c>
      <c r="Q29" s="56">
        <v>2.4700000000000002</v>
      </c>
      <c r="R29" s="56">
        <v>1.53</v>
      </c>
      <c r="S29" s="56">
        <v>43.51</v>
      </c>
      <c r="T29" s="56">
        <v>92.9</v>
      </c>
      <c r="U29" s="12">
        <v>5</v>
      </c>
      <c r="V29" s="12">
        <v>2.5</v>
      </c>
      <c r="W29" s="12">
        <v>3</v>
      </c>
      <c r="X29" s="12">
        <v>2</v>
      </c>
      <c r="Y29" s="12">
        <v>8</v>
      </c>
      <c r="Z29" s="12">
        <v>2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1.0258</v>
      </c>
      <c r="AK29" s="12">
        <v>1.3599999999999999E-2</v>
      </c>
      <c r="AL29" s="14">
        <v>6.2899999999999998E-2</v>
      </c>
      <c r="AM29" s="14">
        <v>8.0000000000000004E-4</v>
      </c>
      <c r="AN29" s="14">
        <v>2.2313000000000001</v>
      </c>
      <c r="AO29" s="14">
        <v>0.1152</v>
      </c>
      <c r="AP29" s="14">
        <v>0.40589999999999998</v>
      </c>
      <c r="AQ29" s="14">
        <v>2.1000000000000001E-2</v>
      </c>
      <c r="AR29" s="14">
        <v>1.9252</v>
      </c>
      <c r="AS29" s="14">
        <v>0.2248</v>
      </c>
      <c r="AT29" s="14">
        <v>6.3100000000000003E-2</v>
      </c>
      <c r="AU29" s="14">
        <v>7.4000000000000003E-3</v>
      </c>
      <c r="AV29" s="14">
        <v>37.6584</v>
      </c>
      <c r="AW29" s="14">
        <v>3.6379000000000001</v>
      </c>
      <c r="AX29" s="14">
        <v>0.96830000000000005</v>
      </c>
      <c r="AY29" s="14">
        <v>9.35E-2</v>
      </c>
      <c r="AZ29" s="14">
        <v>0.40925629457138696</v>
      </c>
      <c r="BA29" s="14">
        <v>15.345483359746435</v>
      </c>
      <c r="BB29" s="14">
        <v>0.87764203994570478</v>
      </c>
      <c r="BC29" s="15"/>
      <c r="BD29" s="28"/>
    </row>
    <row r="30" spans="2:72" ht="13.5" customHeight="1" x14ac:dyDescent="0.2">
      <c r="B30" s="12">
        <v>196</v>
      </c>
      <c r="C30" s="12">
        <v>9.3740000000000006</v>
      </c>
      <c r="D30" s="12">
        <v>196.39058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29</v>
      </c>
      <c r="Q30" s="56">
        <v>2.4700000000000002</v>
      </c>
      <c r="R30" s="56">
        <v>1.53</v>
      </c>
      <c r="S30" s="56">
        <v>43.68</v>
      </c>
      <c r="T30" s="56">
        <v>92.78</v>
      </c>
      <c r="U30" s="12">
        <v>5</v>
      </c>
      <c r="V30" s="12">
        <v>2.5</v>
      </c>
      <c r="W30" s="12">
        <v>3</v>
      </c>
      <c r="X30" s="12">
        <v>2</v>
      </c>
      <c r="Y30" s="12">
        <v>8</v>
      </c>
      <c r="Z30" s="12">
        <v>2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1.0476000000000001</v>
      </c>
      <c r="AK30" s="12">
        <v>4.0599999999999997E-2</v>
      </c>
      <c r="AL30" s="14">
        <v>6.3200000000000006E-2</v>
      </c>
      <c r="AM30" s="14">
        <v>2.5000000000000001E-3</v>
      </c>
      <c r="AN30" s="14">
        <v>2.4464000000000001</v>
      </c>
      <c r="AO30" s="14">
        <v>7.9899999999999999E-2</v>
      </c>
      <c r="AP30" s="14">
        <v>0.437</v>
      </c>
      <c r="AQ30" s="14">
        <v>1.43E-2</v>
      </c>
      <c r="AR30" s="14">
        <v>1.9954000000000001</v>
      </c>
      <c r="AS30" s="14">
        <v>0.1636</v>
      </c>
      <c r="AT30" s="14">
        <v>6.4299999999999996E-2</v>
      </c>
      <c r="AU30" s="14">
        <v>5.3E-3</v>
      </c>
      <c r="AV30" s="14">
        <v>45.098599999999998</v>
      </c>
      <c r="AW30" s="14">
        <v>0.84860000000000002</v>
      </c>
      <c r="AX30" s="14">
        <v>1.1368</v>
      </c>
      <c r="AY30" s="14">
        <v>2.1399999999999999E-2</v>
      </c>
      <c r="AZ30" s="14">
        <v>0.44465624602872028</v>
      </c>
      <c r="BA30" s="14">
        <v>17.679626749611199</v>
      </c>
      <c r="BB30" s="14">
        <v>0.89293147947714591</v>
      </c>
      <c r="BC30" s="15"/>
      <c r="BD30" s="28"/>
      <c r="BF30" s="29" t="s">
        <v>175</v>
      </c>
    </row>
    <row r="31" spans="2:72" ht="13.5" customHeight="1" x14ac:dyDescent="0.2">
      <c r="B31" s="12">
        <v>196</v>
      </c>
      <c r="C31" s="12">
        <v>9.3640000000000008</v>
      </c>
      <c r="D31" s="12">
        <v>196.39017000000001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29</v>
      </c>
      <c r="Q31" s="56">
        <v>2.4700000000000002</v>
      </c>
      <c r="R31" s="56">
        <v>1.53</v>
      </c>
      <c r="S31" s="56">
        <v>43.8</v>
      </c>
      <c r="T31" s="56">
        <v>92.7</v>
      </c>
      <c r="U31" s="12">
        <v>5</v>
      </c>
      <c r="V31" s="12">
        <v>2.5</v>
      </c>
      <c r="W31" s="12">
        <v>3</v>
      </c>
      <c r="X31" s="12">
        <v>2</v>
      </c>
      <c r="Y31" s="12">
        <v>8</v>
      </c>
      <c r="Z31" s="12">
        <v>2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1.3036000000000001</v>
      </c>
      <c r="AK31" s="12">
        <v>3.4799999999999998E-2</v>
      </c>
      <c r="AL31" s="14">
        <v>7.7700000000000005E-2</v>
      </c>
      <c r="AM31" s="14">
        <v>2.0999999999999999E-3</v>
      </c>
      <c r="AN31" s="14">
        <v>2.6688000000000001</v>
      </c>
      <c r="AO31" s="14">
        <v>0.16120000000000001</v>
      </c>
      <c r="AP31" s="14">
        <v>0.4703</v>
      </c>
      <c r="AQ31" s="14">
        <v>2.8400000000000002E-2</v>
      </c>
      <c r="AR31" s="14">
        <v>2.5564</v>
      </c>
      <c r="AS31" s="14">
        <v>0.13450000000000001</v>
      </c>
      <c r="AT31" s="14">
        <v>8.14E-2</v>
      </c>
      <c r="AU31" s="14">
        <v>4.3E-3</v>
      </c>
      <c r="AV31" s="14">
        <v>44.145899999999997</v>
      </c>
      <c r="AW31" s="14">
        <v>4.2099000000000002</v>
      </c>
      <c r="AX31" s="14">
        <v>1.0961000000000001</v>
      </c>
      <c r="AY31" s="14">
        <v>0.1045</v>
      </c>
      <c r="AZ31" s="14">
        <v>0.39951481103166503</v>
      </c>
      <c r="BA31" s="14">
        <v>13.465601965601966</v>
      </c>
      <c r="BB31" s="14">
        <v>0.86174097664543536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196</v>
      </c>
      <c r="C32" s="12">
        <v>9.3559999999999999</v>
      </c>
      <c r="D32" s="12">
        <v>196.38982999999999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29</v>
      </c>
      <c r="Q32" s="56">
        <v>2.4700000000000002</v>
      </c>
      <c r="R32" s="56">
        <v>1.53</v>
      </c>
      <c r="S32" s="56">
        <v>43.9</v>
      </c>
      <c r="T32" s="56">
        <v>92.63</v>
      </c>
      <c r="U32" s="12">
        <v>5</v>
      </c>
      <c r="V32" s="12">
        <v>2.5</v>
      </c>
      <c r="W32" s="12">
        <v>3</v>
      </c>
      <c r="X32" s="12">
        <v>2</v>
      </c>
      <c r="Y32" s="12">
        <v>8</v>
      </c>
      <c r="Z32" s="12">
        <v>2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1.2186999999999999</v>
      </c>
      <c r="AK32" s="12">
        <v>7.6899999999999996E-2</v>
      </c>
      <c r="AL32" s="14">
        <v>7.1999999999999995E-2</v>
      </c>
      <c r="AM32" s="14">
        <v>4.4999999999999997E-3</v>
      </c>
      <c r="AN32" s="14">
        <v>1.8170999999999999</v>
      </c>
      <c r="AO32" s="14">
        <v>5.45E-2</v>
      </c>
      <c r="AP32" s="14">
        <v>0.31680000000000003</v>
      </c>
      <c r="AQ32" s="14">
        <v>9.4999999999999998E-3</v>
      </c>
      <c r="AR32" s="14">
        <v>2.3472</v>
      </c>
      <c r="AS32" s="14">
        <v>0.12740000000000001</v>
      </c>
      <c r="AT32" s="14">
        <v>7.3999999999999996E-2</v>
      </c>
      <c r="AU32" s="14">
        <v>4.0000000000000001E-3</v>
      </c>
      <c r="AV32" s="14">
        <v>29.529800000000002</v>
      </c>
      <c r="AW32" s="14">
        <v>0.96299999999999997</v>
      </c>
      <c r="AX32" s="14">
        <v>0.72450000000000003</v>
      </c>
      <c r="AY32" s="14">
        <v>2.3599999999999999E-2</v>
      </c>
      <c r="AZ32" s="14">
        <v>0.39152981849611057</v>
      </c>
      <c r="BA32" s="14">
        <v>9.7905405405405421</v>
      </c>
      <c r="BB32" s="14">
        <v>0.81465247338760183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196</v>
      </c>
      <c r="C33" s="12">
        <v>9.3469999999999995</v>
      </c>
      <c r="D33" s="12">
        <v>196.38946000000001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29</v>
      </c>
      <c r="Q33" s="56">
        <v>2.4700000000000002</v>
      </c>
      <c r="R33" s="56">
        <v>1.53</v>
      </c>
      <c r="S33" s="56">
        <v>44.02</v>
      </c>
      <c r="T33" s="56">
        <v>92.55</v>
      </c>
      <c r="U33" s="12">
        <v>5</v>
      </c>
      <c r="V33" s="12">
        <v>2.5</v>
      </c>
      <c r="W33" s="12">
        <v>3</v>
      </c>
      <c r="X33" s="12">
        <v>2</v>
      </c>
      <c r="Y33" s="12">
        <v>8</v>
      </c>
      <c r="Z33" s="12">
        <v>2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1.1113</v>
      </c>
      <c r="AK33" s="12">
        <v>8.1000000000000003E-2</v>
      </c>
      <c r="AL33" s="14">
        <v>6.4899999999999999E-2</v>
      </c>
      <c r="AM33" s="14">
        <v>4.7000000000000002E-3</v>
      </c>
      <c r="AN33" s="14">
        <v>2.1208999999999998</v>
      </c>
      <c r="AO33" s="14">
        <v>0.19020000000000001</v>
      </c>
      <c r="AP33" s="14">
        <v>0.36530000000000001</v>
      </c>
      <c r="AQ33" s="14">
        <v>3.2800000000000003E-2</v>
      </c>
      <c r="AR33" s="14">
        <v>2.1983000000000001</v>
      </c>
      <c r="AS33" s="14">
        <v>4.3799999999999999E-2</v>
      </c>
      <c r="AT33" s="14">
        <v>6.8599999999999994E-2</v>
      </c>
      <c r="AU33" s="14">
        <v>1.4E-3</v>
      </c>
      <c r="AV33" s="14">
        <v>36.312600000000003</v>
      </c>
      <c r="AW33" s="14">
        <v>1.6848000000000001</v>
      </c>
      <c r="AX33" s="14">
        <v>0.87919999999999998</v>
      </c>
      <c r="AY33" s="14">
        <v>4.0800000000000003E-2</v>
      </c>
      <c r="AZ33" s="14">
        <v>0.41293692245881886</v>
      </c>
      <c r="BA33" s="14">
        <v>12.816326530612246</v>
      </c>
      <c r="BB33" s="14">
        <v>0.85524372230428358</v>
      </c>
      <c r="BC33" s="15"/>
      <c r="BD33" s="28"/>
    </row>
    <row r="34" spans="2:64" ht="13.5" customHeight="1" x14ac:dyDescent="0.2">
      <c r="B34" s="12">
        <v>196</v>
      </c>
      <c r="C34" s="12">
        <v>9.4369999999999994</v>
      </c>
      <c r="D34" s="12">
        <v>196.39321000000001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29</v>
      </c>
      <c r="Q34" s="56">
        <v>2.4700000000000002</v>
      </c>
      <c r="R34" s="56">
        <v>1.53</v>
      </c>
      <c r="S34" s="56">
        <v>42.89</v>
      </c>
      <c r="T34" s="56">
        <v>93.35</v>
      </c>
      <c r="U34" s="12">
        <v>5</v>
      </c>
      <c r="V34" s="12">
        <v>2.5</v>
      </c>
      <c r="W34" s="12">
        <v>3</v>
      </c>
      <c r="X34" s="12">
        <v>2</v>
      </c>
      <c r="Y34" s="12">
        <v>8</v>
      </c>
      <c r="Z34" s="12">
        <v>2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1.2958000000000001</v>
      </c>
      <c r="AK34" s="12">
        <v>0.1026</v>
      </c>
      <c r="AL34" s="14">
        <v>8.4900000000000003E-2</v>
      </c>
      <c r="AM34" s="14">
        <v>6.7000000000000002E-3</v>
      </c>
      <c r="AN34" s="14">
        <v>1.4653</v>
      </c>
      <c r="AO34" s="14">
        <v>7.85E-2</v>
      </c>
      <c r="AP34" s="14">
        <v>0.28660000000000002</v>
      </c>
      <c r="AQ34" s="14">
        <v>1.54E-2</v>
      </c>
      <c r="AR34" s="14">
        <v>2.5497000000000001</v>
      </c>
      <c r="AS34" s="14">
        <v>0.25659999999999999</v>
      </c>
      <c r="AT34" s="14">
        <v>8.9099999999999999E-2</v>
      </c>
      <c r="AU34" s="14">
        <v>8.9999999999999993E-3</v>
      </c>
      <c r="AV34" s="14">
        <v>22.2227</v>
      </c>
      <c r="AW34" s="14">
        <v>0.16639999999999999</v>
      </c>
      <c r="AX34" s="14">
        <v>0.61929999999999996</v>
      </c>
      <c r="AY34" s="14">
        <v>4.5999999999999999E-3</v>
      </c>
      <c r="AZ34" s="14">
        <v>0.36725907936858371</v>
      </c>
      <c r="BA34" s="14">
        <v>6.9506172839506171</v>
      </c>
      <c r="BB34" s="14">
        <v>0.74844720496894424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196</v>
      </c>
      <c r="C35" s="12">
        <v>9.4480000000000004</v>
      </c>
      <c r="D35" s="12">
        <v>196.39366999999999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29</v>
      </c>
      <c r="Q35" s="56">
        <v>2.4700000000000002</v>
      </c>
      <c r="R35" s="56">
        <v>1.53</v>
      </c>
      <c r="S35" s="56">
        <v>42.75</v>
      </c>
      <c r="T35" s="56">
        <v>93.45</v>
      </c>
      <c r="U35" s="12">
        <v>5</v>
      </c>
      <c r="V35" s="12">
        <v>2.5</v>
      </c>
      <c r="W35" s="12">
        <v>3</v>
      </c>
      <c r="X35" s="12">
        <v>2</v>
      </c>
      <c r="Y35" s="12">
        <v>8</v>
      </c>
      <c r="Z35" s="12">
        <v>2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0.99299999999999999</v>
      </c>
      <c r="AK35" s="12">
        <v>1.1000000000000001E-3</v>
      </c>
      <c r="AL35" s="14">
        <v>6.6000000000000003E-2</v>
      </c>
      <c r="AM35" s="14">
        <v>1E-4</v>
      </c>
      <c r="AN35" s="14">
        <v>1.8784000000000001</v>
      </c>
      <c r="AO35" s="14">
        <v>5.2699999999999997E-2</v>
      </c>
      <c r="AP35" s="14">
        <v>0.3735</v>
      </c>
      <c r="AQ35" s="14">
        <v>1.0500000000000001E-2</v>
      </c>
      <c r="AR35" s="14">
        <v>1.919</v>
      </c>
      <c r="AS35" s="14">
        <v>2.2800000000000001E-2</v>
      </c>
      <c r="AT35" s="14">
        <v>6.8099999999999994E-2</v>
      </c>
      <c r="AU35" s="14">
        <v>8.0000000000000004E-4</v>
      </c>
      <c r="AV35" s="14">
        <v>31.7408</v>
      </c>
      <c r="AW35" s="14">
        <v>0.53659999999999997</v>
      </c>
      <c r="AX35" s="14">
        <v>0.90110000000000001</v>
      </c>
      <c r="AY35" s="14">
        <v>1.52E-2</v>
      </c>
      <c r="AZ35" s="14">
        <v>0.41393378314765422</v>
      </c>
      <c r="BA35" s="14">
        <v>13.232011747430251</v>
      </c>
      <c r="BB35" s="14">
        <v>0.85947172926124626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196</v>
      </c>
      <c r="C36" s="12">
        <v>9.4559999999999995</v>
      </c>
      <c r="D36" s="12">
        <v>196.39400000000001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29</v>
      </c>
      <c r="Q36" s="56">
        <v>2.4700000000000002</v>
      </c>
      <c r="R36" s="56">
        <v>1.53</v>
      </c>
      <c r="S36" s="56">
        <v>42.65</v>
      </c>
      <c r="T36" s="56">
        <v>93.52</v>
      </c>
      <c r="U36" s="12">
        <v>5</v>
      </c>
      <c r="V36" s="12">
        <v>2.5</v>
      </c>
      <c r="W36" s="12">
        <v>3</v>
      </c>
      <c r="X36" s="12">
        <v>2</v>
      </c>
      <c r="Y36" s="12">
        <v>8</v>
      </c>
      <c r="Z36" s="12">
        <v>2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1.0463</v>
      </c>
      <c r="AK36" s="12">
        <v>1.34E-2</v>
      </c>
      <c r="AL36" s="14">
        <v>7.0300000000000001E-2</v>
      </c>
      <c r="AM36" s="14">
        <v>8.9999999999999998E-4</v>
      </c>
      <c r="AN36" s="14">
        <v>2.1652999999999998</v>
      </c>
      <c r="AO36" s="14">
        <v>6.8599999999999994E-2</v>
      </c>
      <c r="AP36" s="14">
        <v>0.43590000000000001</v>
      </c>
      <c r="AQ36" s="14">
        <v>1.38E-2</v>
      </c>
      <c r="AR36" s="14">
        <v>2.0651000000000002</v>
      </c>
      <c r="AS36" s="14">
        <v>1.52E-2</v>
      </c>
      <c r="AT36" s="14">
        <v>7.4099999999999999E-2</v>
      </c>
      <c r="AU36" s="14">
        <v>5.0000000000000001E-4</v>
      </c>
      <c r="AV36" s="14">
        <v>37.231999999999999</v>
      </c>
      <c r="AW36" s="14">
        <v>1.119</v>
      </c>
      <c r="AX36" s="14">
        <v>1.0714999999999999</v>
      </c>
      <c r="AY36" s="14">
        <v>3.2199999999999999E-2</v>
      </c>
      <c r="AZ36" s="14">
        <v>0.42165317765689264</v>
      </c>
      <c r="BA36" s="14">
        <v>14.460188933873143</v>
      </c>
      <c r="BB36" s="14">
        <v>0.8706354748603351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196</v>
      </c>
      <c r="C37" s="12">
        <v>9.468</v>
      </c>
      <c r="D37" s="12">
        <v>196.39449999999999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29</v>
      </c>
      <c r="Q37" s="56">
        <v>2.4700000000000002</v>
      </c>
      <c r="R37" s="56">
        <v>1.53</v>
      </c>
      <c r="S37" s="56">
        <v>42.5</v>
      </c>
      <c r="T37" s="56">
        <v>93.63</v>
      </c>
      <c r="U37" s="12">
        <v>5</v>
      </c>
      <c r="V37" s="12">
        <v>2.5</v>
      </c>
      <c r="W37" s="12">
        <v>3</v>
      </c>
      <c r="X37" s="12">
        <v>2</v>
      </c>
      <c r="Y37" s="12">
        <v>8</v>
      </c>
      <c r="Z37" s="12">
        <v>2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0.79100000000000004</v>
      </c>
      <c r="AK37" s="12">
        <v>7.0000000000000007E-2</v>
      </c>
      <c r="AL37" s="14">
        <v>5.4100000000000002E-2</v>
      </c>
      <c r="AM37" s="14">
        <v>4.7999999999999996E-3</v>
      </c>
      <c r="AN37" s="14">
        <v>1.5630999999999999</v>
      </c>
      <c r="AO37" s="14">
        <v>0.19</v>
      </c>
      <c r="AP37" s="14">
        <v>0.3206</v>
      </c>
      <c r="AQ37" s="14">
        <v>3.9E-2</v>
      </c>
      <c r="AR37" s="14">
        <v>1.5125999999999999</v>
      </c>
      <c r="AS37" s="14">
        <v>5.2699999999999997E-2</v>
      </c>
      <c r="AT37" s="14">
        <v>5.5199999999999999E-2</v>
      </c>
      <c r="AU37" s="14">
        <v>1.9E-3</v>
      </c>
      <c r="AV37" s="14">
        <v>27.125299999999999</v>
      </c>
      <c r="AW37" s="14">
        <v>3.0762999999999998</v>
      </c>
      <c r="AX37" s="14">
        <v>0.79720000000000002</v>
      </c>
      <c r="AY37" s="14">
        <v>9.0399999999999994E-2</v>
      </c>
      <c r="AZ37" s="14">
        <v>0.4263732331365182</v>
      </c>
      <c r="BA37" s="14">
        <v>14.442028985507246</v>
      </c>
      <c r="BB37" s="14">
        <v>0.87048334115438752</v>
      </c>
      <c r="BC37" s="15"/>
      <c r="BD37" s="28"/>
      <c r="BG37" s="30">
        <v>2</v>
      </c>
    </row>
    <row r="38" spans="2:64" ht="13.5" customHeight="1" x14ac:dyDescent="0.2">
      <c r="B38" s="12">
        <v>196</v>
      </c>
      <c r="C38" s="12">
        <v>9.4770000000000003</v>
      </c>
      <c r="D38" s="12">
        <v>196.39488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29</v>
      </c>
      <c r="Q38" s="56">
        <v>2.4700000000000002</v>
      </c>
      <c r="R38" s="56">
        <v>1.53</v>
      </c>
      <c r="S38" s="56">
        <v>42.39</v>
      </c>
      <c r="T38" s="56">
        <v>93.71</v>
      </c>
      <c r="U38" s="12">
        <v>5</v>
      </c>
      <c r="V38" s="12">
        <v>2.5</v>
      </c>
      <c r="W38" s="12">
        <v>3</v>
      </c>
      <c r="X38" s="12">
        <v>2</v>
      </c>
      <c r="Y38" s="12">
        <v>8</v>
      </c>
      <c r="Z38" s="12">
        <v>2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0.65080000000000005</v>
      </c>
      <c r="AK38" s="12">
        <v>1.8800000000000001E-2</v>
      </c>
      <c r="AL38" s="14">
        <v>4.4999999999999998E-2</v>
      </c>
      <c r="AM38" s="14">
        <v>1.2999999999999999E-3</v>
      </c>
      <c r="AN38" s="14">
        <v>1.1385000000000001</v>
      </c>
      <c r="AO38" s="14">
        <v>4.4400000000000002E-2</v>
      </c>
      <c r="AP38" s="14">
        <v>0.2369</v>
      </c>
      <c r="AQ38" s="14">
        <v>9.1999999999999998E-3</v>
      </c>
      <c r="AR38" s="14">
        <v>1.2865</v>
      </c>
      <c r="AS38" s="14">
        <v>4.65E-2</v>
      </c>
      <c r="AT38" s="14">
        <v>4.7500000000000001E-2</v>
      </c>
      <c r="AU38" s="14">
        <v>1.6999999999999999E-3</v>
      </c>
      <c r="AV38" s="14">
        <v>18.218699999999998</v>
      </c>
      <c r="AW38" s="14">
        <v>0.85899999999999999</v>
      </c>
      <c r="AX38" s="14">
        <v>0.54400000000000004</v>
      </c>
      <c r="AY38" s="14">
        <v>2.5700000000000001E-2</v>
      </c>
      <c r="AZ38" s="14">
        <v>0.39326418235369448</v>
      </c>
      <c r="BA38" s="14">
        <v>11.452631578947368</v>
      </c>
      <c r="BB38" s="14">
        <v>0.8393913778529164</v>
      </c>
      <c r="BC38" s="15"/>
      <c r="BD38" s="28"/>
      <c r="BG38" s="30">
        <v>3</v>
      </c>
      <c r="BH38" s="34"/>
    </row>
    <row r="39" spans="2:64" ht="13.5" customHeight="1" x14ac:dyDescent="0.2">
      <c r="B39" s="12">
        <v>196</v>
      </c>
      <c r="C39" s="12">
        <v>9.4849999999999994</v>
      </c>
      <c r="D39" s="12">
        <v>196.39520999999999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29</v>
      </c>
      <c r="Q39" s="56">
        <v>2.4700000000000002</v>
      </c>
      <c r="R39" s="56">
        <v>1.53</v>
      </c>
      <c r="S39" s="56">
        <v>42.29</v>
      </c>
      <c r="T39" s="56">
        <v>93.78</v>
      </c>
      <c r="U39" s="12">
        <v>5</v>
      </c>
      <c r="V39" s="12">
        <v>2.5</v>
      </c>
      <c r="W39" s="12">
        <v>3</v>
      </c>
      <c r="X39" s="12">
        <v>2</v>
      </c>
      <c r="Y39" s="12">
        <v>8</v>
      </c>
      <c r="Z39" s="12">
        <v>2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0.56979999999999997</v>
      </c>
      <c r="AK39" s="12">
        <v>2.8500000000000001E-2</v>
      </c>
      <c r="AL39" s="14">
        <v>3.9899999999999998E-2</v>
      </c>
      <c r="AM39" s="14">
        <v>2E-3</v>
      </c>
      <c r="AN39" s="14">
        <v>1.0247999999999999</v>
      </c>
      <c r="AO39" s="14">
        <v>6.4199999999999993E-2</v>
      </c>
      <c r="AP39" s="14">
        <v>0.216</v>
      </c>
      <c r="AQ39" s="14">
        <v>1.35E-2</v>
      </c>
      <c r="AR39" s="14">
        <v>1.0683</v>
      </c>
      <c r="AS39" s="14">
        <v>7.1999999999999998E-3</v>
      </c>
      <c r="AT39" s="14">
        <v>3.9899999999999998E-2</v>
      </c>
      <c r="AU39" s="14">
        <v>2.9999999999999997E-4</v>
      </c>
      <c r="AV39" s="14">
        <v>15.8184</v>
      </c>
      <c r="AW39" s="14">
        <v>0.65939999999999999</v>
      </c>
      <c r="AX39" s="14">
        <v>0.47920000000000001</v>
      </c>
      <c r="AY39" s="14">
        <v>0.02</v>
      </c>
      <c r="AZ39" s="14">
        <v>0.37859608745684692</v>
      </c>
      <c r="BA39" s="14">
        <v>12.010025062656643</v>
      </c>
      <c r="BB39" s="14">
        <v>0.8462723945289925</v>
      </c>
      <c r="BC39" s="15"/>
      <c r="BD39" s="28"/>
    </row>
    <row r="40" spans="2:64" ht="13.5" customHeight="1" x14ac:dyDescent="0.2">
      <c r="B40" s="12">
        <v>196</v>
      </c>
      <c r="C40" s="12">
        <v>9.4990000000000006</v>
      </c>
      <c r="D40" s="12">
        <v>196.39579000000001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29</v>
      </c>
      <c r="Q40" s="56">
        <v>2.4700000000000002</v>
      </c>
      <c r="R40" s="56">
        <v>1.53</v>
      </c>
      <c r="S40" s="56">
        <v>42.11</v>
      </c>
      <c r="T40" s="56">
        <v>93.91</v>
      </c>
      <c r="U40" s="12">
        <v>5</v>
      </c>
      <c r="V40" s="12">
        <v>2.5</v>
      </c>
      <c r="W40" s="12">
        <v>3</v>
      </c>
      <c r="X40" s="12">
        <v>2</v>
      </c>
      <c r="Y40" s="12">
        <v>8</v>
      </c>
      <c r="Z40" s="12">
        <v>2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0.57969999999999999</v>
      </c>
      <c r="AK40" s="12">
        <v>6.1800000000000001E-2</v>
      </c>
      <c r="AL40" s="14">
        <v>4.1399999999999999E-2</v>
      </c>
      <c r="AM40" s="14">
        <v>4.4000000000000003E-3</v>
      </c>
      <c r="AN40" s="14">
        <v>0.90649999999999997</v>
      </c>
      <c r="AO40" s="14">
        <v>4.9399999999999999E-2</v>
      </c>
      <c r="AP40" s="14">
        <v>0.19539999999999999</v>
      </c>
      <c r="AQ40" s="14">
        <v>1.06E-2</v>
      </c>
      <c r="AR40" s="14">
        <v>1.1363000000000001</v>
      </c>
      <c r="AS40" s="14">
        <v>0.12609999999999999</v>
      </c>
      <c r="AT40" s="14">
        <v>4.3299999999999998E-2</v>
      </c>
      <c r="AU40" s="14">
        <v>4.7999999999999996E-3</v>
      </c>
      <c r="AV40" s="14">
        <v>14.6806</v>
      </c>
      <c r="AW40" s="14">
        <v>1.0108999999999999</v>
      </c>
      <c r="AX40" s="14">
        <v>0.45629999999999998</v>
      </c>
      <c r="AY40" s="14">
        <v>3.1399999999999997E-2</v>
      </c>
      <c r="AZ40" s="14">
        <v>0.40033757864047881</v>
      </c>
      <c r="BA40" s="14">
        <v>10.53810623556582</v>
      </c>
      <c r="BB40" s="14">
        <v>0.82666132906325063</v>
      </c>
      <c r="BC40" s="15"/>
      <c r="BD40" s="28"/>
    </row>
    <row r="41" spans="2:64" ht="13.5" customHeight="1" x14ac:dyDescent="0.2">
      <c r="B41" s="12">
        <v>196</v>
      </c>
      <c r="C41" s="12">
        <v>9.5069999999999997</v>
      </c>
      <c r="D41" s="12">
        <v>196.39612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29</v>
      </c>
      <c r="Q41" s="56">
        <v>2.4700000000000002</v>
      </c>
      <c r="R41" s="56">
        <v>1.53</v>
      </c>
      <c r="S41" s="56">
        <v>42.01</v>
      </c>
      <c r="T41" s="56">
        <v>93.98</v>
      </c>
      <c r="U41" s="12">
        <v>5</v>
      </c>
      <c r="V41" s="12">
        <v>2.5</v>
      </c>
      <c r="W41" s="12">
        <v>3</v>
      </c>
      <c r="X41" s="12">
        <v>2</v>
      </c>
      <c r="Y41" s="12">
        <v>8</v>
      </c>
      <c r="Z41" s="12">
        <v>2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0.75580000000000003</v>
      </c>
      <c r="AK41" s="12">
        <v>1.9199999999999998E-2</v>
      </c>
      <c r="AL41" s="14">
        <v>5.4600000000000003E-2</v>
      </c>
      <c r="AM41" s="14">
        <v>1.4E-3</v>
      </c>
      <c r="AN41" s="14">
        <v>0.83930000000000005</v>
      </c>
      <c r="AO41" s="14">
        <v>3.5000000000000001E-3</v>
      </c>
      <c r="AP41" s="14">
        <v>0.18340000000000001</v>
      </c>
      <c r="AQ41" s="14">
        <v>8.0000000000000004E-4</v>
      </c>
      <c r="AR41" s="14">
        <v>1.4544999999999999</v>
      </c>
      <c r="AS41" s="14">
        <v>5.1900000000000002E-2</v>
      </c>
      <c r="AT41" s="14">
        <v>5.6099999999999997E-2</v>
      </c>
      <c r="AU41" s="14">
        <v>2E-3</v>
      </c>
      <c r="AV41" s="14">
        <v>12.0661</v>
      </c>
      <c r="AW41" s="14">
        <v>0.16850000000000001</v>
      </c>
      <c r="AX41" s="14">
        <v>0.38069999999999998</v>
      </c>
      <c r="AY41" s="14">
        <v>5.3E-3</v>
      </c>
      <c r="AZ41" s="14">
        <v>0.34976068073036687</v>
      </c>
      <c r="BA41" s="14">
        <v>6.786096256684492</v>
      </c>
      <c r="BB41" s="14">
        <v>0.74313186813186816</v>
      </c>
      <c r="BC41" s="15"/>
      <c r="BD41" s="28"/>
    </row>
    <row r="42" spans="2:64" ht="13.5" customHeight="1" x14ac:dyDescent="0.2">
      <c r="B42" s="12">
        <v>196</v>
      </c>
      <c r="C42" s="12">
        <v>9.266</v>
      </c>
      <c r="D42" s="12">
        <v>196.38607999999999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29</v>
      </c>
      <c r="Q42" s="56">
        <v>2.4700000000000002</v>
      </c>
      <c r="R42" s="56">
        <v>1.53</v>
      </c>
      <c r="S42" s="56">
        <v>45.03</v>
      </c>
      <c r="T42" s="56">
        <v>91.84</v>
      </c>
      <c r="U42" s="12">
        <v>5</v>
      </c>
      <c r="V42" s="12">
        <v>2.5</v>
      </c>
      <c r="W42" s="12">
        <v>3</v>
      </c>
      <c r="X42" s="12">
        <v>2</v>
      </c>
      <c r="Y42" s="12">
        <v>8</v>
      </c>
      <c r="Z42" s="12">
        <v>2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4.2633999999999999</v>
      </c>
      <c r="AK42" s="12">
        <v>9.5000000000000001E-2</v>
      </c>
      <c r="AL42" s="14">
        <v>0.2268</v>
      </c>
      <c r="AM42" s="14">
        <v>5.1000000000000004E-3</v>
      </c>
      <c r="AN42" s="14">
        <v>1.7110000000000001</v>
      </c>
      <c r="AO42" s="14">
        <v>2.23E-2</v>
      </c>
      <c r="AP42" s="14">
        <v>0.26600000000000001</v>
      </c>
      <c r="AQ42" s="14">
        <v>3.5000000000000001E-3</v>
      </c>
      <c r="AR42" s="14">
        <v>7.9181999999999997</v>
      </c>
      <c r="AS42" s="14">
        <v>0.1198</v>
      </c>
      <c r="AT42" s="14">
        <v>0.22509999999999999</v>
      </c>
      <c r="AU42" s="14">
        <v>3.3999999999999998E-3</v>
      </c>
      <c r="AV42" s="14">
        <v>14.1211</v>
      </c>
      <c r="AW42" s="14">
        <v>0.2059</v>
      </c>
      <c r="AX42" s="14">
        <v>0.30570000000000003</v>
      </c>
      <c r="AY42" s="14">
        <v>4.4999999999999997E-3</v>
      </c>
      <c r="AZ42" s="14">
        <v>6.944201504285466E-2</v>
      </c>
      <c r="BA42" s="14">
        <v>1.3580630830741893</v>
      </c>
      <c r="BB42" s="14">
        <v>0.15184626978146198</v>
      </c>
      <c r="BC42" s="37"/>
      <c r="BD42" s="28"/>
    </row>
    <row r="43" spans="2:64" ht="13.5" customHeight="1" x14ac:dyDescent="0.2">
      <c r="B43" s="12">
        <v>196</v>
      </c>
      <c r="C43" s="12">
        <v>9.2729999999999997</v>
      </c>
      <c r="D43" s="12">
        <v>196.38637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29</v>
      </c>
      <c r="Q43" s="56">
        <v>2.4700000000000002</v>
      </c>
      <c r="R43" s="56">
        <v>1.53</v>
      </c>
      <c r="S43" s="56">
        <v>44.95</v>
      </c>
      <c r="T43" s="56">
        <v>91.9</v>
      </c>
      <c r="U43" s="12">
        <v>5</v>
      </c>
      <c r="V43" s="12">
        <v>2.5</v>
      </c>
      <c r="W43" s="12">
        <v>3</v>
      </c>
      <c r="X43" s="12">
        <v>2</v>
      </c>
      <c r="Y43" s="12">
        <v>8</v>
      </c>
      <c r="Z43" s="12">
        <v>2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1.0773999999999999</v>
      </c>
      <c r="AK43" s="12">
        <v>0.1162</v>
      </c>
      <c r="AL43" s="14">
        <v>5.7799999999999997E-2</v>
      </c>
      <c r="AM43" s="14">
        <v>6.1999999999999998E-3</v>
      </c>
      <c r="AN43" s="14">
        <v>1.6534</v>
      </c>
      <c r="AO43" s="14">
        <v>4.36E-2</v>
      </c>
      <c r="AP43" s="14">
        <v>0.25919999999999999</v>
      </c>
      <c r="AQ43" s="14">
        <v>6.7999999999999996E-3</v>
      </c>
      <c r="AR43" s="14">
        <v>2.0297999999999998</v>
      </c>
      <c r="AS43" s="14">
        <v>0.2114</v>
      </c>
      <c r="AT43" s="14">
        <v>5.8200000000000002E-2</v>
      </c>
      <c r="AU43" s="14">
        <v>6.1000000000000004E-3</v>
      </c>
      <c r="AV43" s="14">
        <v>27.982199999999999</v>
      </c>
      <c r="AW43" s="14">
        <v>0.87980000000000003</v>
      </c>
      <c r="AX43" s="14">
        <v>0.61129999999999995</v>
      </c>
      <c r="AY43" s="14">
        <v>1.9199999999999998E-2</v>
      </c>
      <c r="AZ43" s="14">
        <v>0.40448018380241241</v>
      </c>
      <c r="BA43" s="14">
        <v>10.503436426116837</v>
      </c>
      <c r="BB43" s="14">
        <v>0.82613890963405512</v>
      </c>
      <c r="BC43" s="37"/>
      <c r="BD43" s="28"/>
    </row>
    <row r="44" spans="2:64" ht="13.5" customHeight="1" x14ac:dyDescent="0.2">
      <c r="B44" s="12">
        <v>196</v>
      </c>
      <c r="C44" s="12">
        <v>9.2799999999999994</v>
      </c>
      <c r="D44" s="12">
        <v>196.38667000000001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29</v>
      </c>
      <c r="Q44" s="56">
        <v>2.4700000000000002</v>
      </c>
      <c r="R44" s="56">
        <v>1.53</v>
      </c>
      <c r="S44" s="56">
        <v>44.86</v>
      </c>
      <c r="T44" s="56">
        <v>91.96</v>
      </c>
      <c r="U44" s="12">
        <v>5</v>
      </c>
      <c r="V44" s="12">
        <v>2.5</v>
      </c>
      <c r="W44" s="12">
        <v>3</v>
      </c>
      <c r="X44" s="12">
        <v>2</v>
      </c>
      <c r="Y44" s="12">
        <v>8</v>
      </c>
      <c r="Z44" s="12">
        <v>2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7.2885</v>
      </c>
      <c r="AK44" s="12">
        <v>0.68620000000000003</v>
      </c>
      <c r="AL44" s="14">
        <v>0.39379999999999998</v>
      </c>
      <c r="AM44" s="14">
        <v>3.7100000000000001E-2</v>
      </c>
      <c r="AN44" s="14">
        <v>2.7498</v>
      </c>
      <c r="AO44" s="14">
        <v>0.27879999999999999</v>
      </c>
      <c r="AP44" s="14">
        <v>0.43480000000000002</v>
      </c>
      <c r="AQ44" s="14">
        <v>4.41E-2</v>
      </c>
      <c r="AR44" s="14">
        <v>13.427</v>
      </c>
      <c r="AS44" s="14">
        <v>1.2677</v>
      </c>
      <c r="AT44" s="14">
        <v>0.38769999999999999</v>
      </c>
      <c r="AU44" s="14">
        <v>3.6600000000000001E-2</v>
      </c>
      <c r="AV44" s="14">
        <v>22.052199999999999</v>
      </c>
      <c r="AW44" s="14">
        <v>2.4045000000000001</v>
      </c>
      <c r="AX44" s="14">
        <v>0.48630000000000001</v>
      </c>
      <c r="AY44" s="14">
        <v>5.2999999999999999E-2</v>
      </c>
      <c r="AZ44" s="14">
        <v>5.5911410270328941E-2</v>
      </c>
      <c r="BA44" s="14">
        <v>1.2543203507866909</v>
      </c>
      <c r="BB44" s="14">
        <v>0.11281464530892452</v>
      </c>
      <c r="BC44" s="37"/>
      <c r="BD44" s="28"/>
    </row>
    <row r="45" spans="2:64" ht="13.5" customHeight="1" x14ac:dyDescent="0.2">
      <c r="B45" s="12">
        <v>196</v>
      </c>
      <c r="C45" s="12">
        <v>9.2899999999999991</v>
      </c>
      <c r="D45" s="12">
        <v>196.38708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29</v>
      </c>
      <c r="Q45" s="56">
        <v>2.4700000000000002</v>
      </c>
      <c r="R45" s="56">
        <v>1.53</v>
      </c>
      <c r="S45" s="56">
        <v>44.73</v>
      </c>
      <c r="T45" s="56">
        <v>92.05</v>
      </c>
      <c r="U45" s="12">
        <v>5</v>
      </c>
      <c r="V45" s="12">
        <v>2.5</v>
      </c>
      <c r="W45" s="12">
        <v>3</v>
      </c>
      <c r="X45" s="12">
        <v>2</v>
      </c>
      <c r="Y45" s="12">
        <v>8</v>
      </c>
      <c r="Z45" s="12">
        <v>2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3.4994000000000001</v>
      </c>
      <c r="AK45" s="12">
        <v>0.58169999999999999</v>
      </c>
      <c r="AL45" s="14">
        <v>0.19120000000000001</v>
      </c>
      <c r="AM45" s="14">
        <v>3.1800000000000002E-2</v>
      </c>
      <c r="AN45" s="14">
        <v>2.2288000000000001</v>
      </c>
      <c r="AO45" s="14">
        <v>0.1016</v>
      </c>
      <c r="AP45" s="14">
        <v>0.35680000000000001</v>
      </c>
      <c r="AQ45" s="14">
        <v>1.6299999999999999E-2</v>
      </c>
      <c r="AR45" s="14">
        <v>6.6124999999999998</v>
      </c>
      <c r="AS45" s="14">
        <v>1.1287</v>
      </c>
      <c r="AT45" s="14">
        <v>0.19309999999999999</v>
      </c>
      <c r="AU45" s="14">
        <v>3.3000000000000002E-2</v>
      </c>
      <c r="AV45" s="14">
        <v>28.7165</v>
      </c>
      <c r="AW45" s="14">
        <v>0.3286</v>
      </c>
      <c r="AX45" s="14">
        <v>0.64180000000000004</v>
      </c>
      <c r="AY45" s="14">
        <v>7.3000000000000001E-3</v>
      </c>
      <c r="AZ45" s="14">
        <v>0.28539955938313644</v>
      </c>
      <c r="BA45" s="14">
        <v>3.3236664940445366</v>
      </c>
      <c r="BB45" s="14">
        <v>0.53742963229129248</v>
      </c>
      <c r="BC45" s="37"/>
      <c r="BD45" s="28"/>
    </row>
    <row r="46" spans="2:64" ht="13.5" customHeight="1" x14ac:dyDescent="0.2">
      <c r="B46" s="12">
        <v>196</v>
      </c>
      <c r="C46" s="12">
        <v>9.3040000000000003</v>
      </c>
      <c r="D46" s="12">
        <v>196.38767000000001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29</v>
      </c>
      <c r="Q46" s="56">
        <v>2.4700000000000002</v>
      </c>
      <c r="R46" s="56">
        <v>1.53</v>
      </c>
      <c r="S46" s="56">
        <v>44.56</v>
      </c>
      <c r="T46" s="56">
        <v>92.17</v>
      </c>
      <c r="U46" s="12">
        <v>5</v>
      </c>
      <c r="V46" s="12">
        <v>2.5</v>
      </c>
      <c r="W46" s="12">
        <v>3</v>
      </c>
      <c r="X46" s="12">
        <v>2</v>
      </c>
      <c r="Y46" s="12">
        <v>8</v>
      </c>
      <c r="Z46" s="12">
        <v>2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4.2956000000000003</v>
      </c>
      <c r="AK46" s="12">
        <v>5.0299999999999997E-2</v>
      </c>
      <c r="AL46" s="14">
        <v>0.23849999999999999</v>
      </c>
      <c r="AM46" s="14">
        <v>2.8E-3</v>
      </c>
      <c r="AN46" s="14">
        <v>1.7050000000000001</v>
      </c>
      <c r="AO46" s="14">
        <v>1.2999999999999999E-3</v>
      </c>
      <c r="AP46" s="14">
        <v>0.27779999999999999</v>
      </c>
      <c r="AQ46" s="14">
        <v>2.0000000000000001E-4</v>
      </c>
      <c r="AR46" s="14">
        <v>7.9417999999999997</v>
      </c>
      <c r="AS46" s="14">
        <v>4.1599999999999998E-2</v>
      </c>
      <c r="AT46" s="14">
        <v>0.2356</v>
      </c>
      <c r="AU46" s="14">
        <v>1.1999999999999999E-3</v>
      </c>
      <c r="AV46" s="14">
        <v>13.9339</v>
      </c>
      <c r="AW46" s="14">
        <v>9.3600000000000003E-2</v>
      </c>
      <c r="AX46" s="14">
        <v>0.31740000000000002</v>
      </c>
      <c r="AY46" s="14">
        <v>2.0999999999999999E-3</v>
      </c>
      <c r="AZ46" s="14">
        <v>6.6532258064516181E-2</v>
      </c>
      <c r="BA46" s="14">
        <v>1.3471986417657047</v>
      </c>
      <c r="BB46" s="14">
        <v>0.14792043399638338</v>
      </c>
      <c r="BC46" s="37"/>
      <c r="BD46" s="28"/>
    </row>
    <row r="47" spans="2:64" ht="13.5" customHeight="1" x14ac:dyDescent="0.2">
      <c r="B47" s="12">
        <v>196</v>
      </c>
      <c r="C47" s="12">
        <v>9.3140000000000001</v>
      </c>
      <c r="D47" s="12">
        <v>196.38808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29</v>
      </c>
      <c r="Q47" s="56">
        <v>2.4700000000000002</v>
      </c>
      <c r="R47" s="56">
        <v>1.53</v>
      </c>
      <c r="S47" s="56">
        <v>44.43</v>
      </c>
      <c r="T47" s="56">
        <v>92.26</v>
      </c>
      <c r="U47" s="12">
        <v>5</v>
      </c>
      <c r="V47" s="12">
        <v>2.5</v>
      </c>
      <c r="W47" s="12">
        <v>3</v>
      </c>
      <c r="X47" s="12">
        <v>2</v>
      </c>
      <c r="Y47" s="12">
        <v>8</v>
      </c>
      <c r="Z47" s="12">
        <v>2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1.0122</v>
      </c>
      <c r="AK47" s="12">
        <v>5.0999999999999997E-2</v>
      </c>
      <c r="AL47" s="14">
        <v>5.6800000000000003E-2</v>
      </c>
      <c r="AM47" s="14">
        <v>2.8999999999999998E-3</v>
      </c>
      <c r="AN47" s="14">
        <v>1.8824000000000001</v>
      </c>
      <c r="AO47" s="14">
        <v>8.1100000000000005E-2</v>
      </c>
      <c r="AP47" s="14">
        <v>0.31059999999999999</v>
      </c>
      <c r="AQ47" s="14">
        <v>1.34E-2</v>
      </c>
      <c r="AR47" s="14">
        <v>1.9234</v>
      </c>
      <c r="AS47" s="14">
        <v>5.7700000000000001E-2</v>
      </c>
      <c r="AT47" s="14">
        <v>5.7700000000000001E-2</v>
      </c>
      <c r="AU47" s="14">
        <v>1.6999999999999999E-3</v>
      </c>
      <c r="AV47" s="14">
        <v>33.799999999999997</v>
      </c>
      <c r="AW47" s="14">
        <v>1.4893000000000001</v>
      </c>
      <c r="AX47" s="14">
        <v>0.78069999999999995</v>
      </c>
      <c r="AY47" s="14">
        <v>3.44E-2</v>
      </c>
      <c r="AZ47" s="14">
        <v>0.43077064052048014</v>
      </c>
      <c r="BA47" s="14">
        <v>13.530329289428074</v>
      </c>
      <c r="BB47" s="14">
        <v>0.86235687022900764</v>
      </c>
      <c r="BC47" s="37"/>
      <c r="BD47" s="28"/>
    </row>
    <row r="48" spans="2:64" ht="13.5" customHeight="1" x14ac:dyDescent="0.2">
      <c r="B48" s="12">
        <v>196</v>
      </c>
      <c r="C48" s="12">
        <v>9.3239999999999998</v>
      </c>
      <c r="D48" s="12">
        <v>196.38849999999999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29</v>
      </c>
      <c r="Q48" s="56">
        <v>2.4700000000000002</v>
      </c>
      <c r="R48" s="56">
        <v>1.53</v>
      </c>
      <c r="S48" s="56">
        <v>44.31</v>
      </c>
      <c r="T48" s="56">
        <v>92.35</v>
      </c>
      <c r="U48" s="12">
        <v>5</v>
      </c>
      <c r="V48" s="12">
        <v>2.5</v>
      </c>
      <c r="W48" s="12">
        <v>3</v>
      </c>
      <c r="X48" s="12">
        <v>2</v>
      </c>
      <c r="Y48" s="12">
        <v>8</v>
      </c>
      <c r="Z48" s="12">
        <v>2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7.5</v>
      </c>
      <c r="AK48" s="12">
        <v>0.69679999999999997</v>
      </c>
      <c r="AL48" s="14">
        <v>0.42620000000000002</v>
      </c>
      <c r="AM48" s="14">
        <v>3.9600000000000003E-2</v>
      </c>
      <c r="AN48" s="14">
        <v>2.8222</v>
      </c>
      <c r="AO48" s="14">
        <v>0.28789999999999999</v>
      </c>
      <c r="AP48" s="14">
        <v>0.47160000000000002</v>
      </c>
      <c r="AQ48" s="14">
        <v>4.8099999999999997E-2</v>
      </c>
      <c r="AR48" s="14">
        <v>13.7958</v>
      </c>
      <c r="AS48" s="14">
        <v>1.3540000000000001</v>
      </c>
      <c r="AT48" s="14">
        <v>0.41889999999999999</v>
      </c>
      <c r="AU48" s="14">
        <v>4.1099999999999998E-2</v>
      </c>
      <c r="AV48" s="14">
        <v>22.447399999999998</v>
      </c>
      <c r="AW48" s="14">
        <v>2.6374</v>
      </c>
      <c r="AX48" s="14">
        <v>0.52580000000000005</v>
      </c>
      <c r="AY48" s="14">
        <v>6.1800000000000001E-2</v>
      </c>
      <c r="AZ48" s="14">
        <v>5.4341287347102488E-2</v>
      </c>
      <c r="BA48" s="14">
        <v>1.2551921699689665</v>
      </c>
      <c r="BB48" s="14">
        <v>0.11315761617444696</v>
      </c>
      <c r="BC48" s="37"/>
      <c r="BD48" s="28"/>
    </row>
    <row r="49" spans="2:54" ht="13.5" customHeight="1" x14ac:dyDescent="0.2">
      <c r="B49" s="12">
        <v>196</v>
      </c>
      <c r="C49" s="12">
        <v>9.3339999999999996</v>
      </c>
      <c r="D49" s="12">
        <v>196.38892000000001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29</v>
      </c>
      <c r="Q49" s="56">
        <v>2.4700000000000002</v>
      </c>
      <c r="R49" s="56">
        <v>1.53</v>
      </c>
      <c r="S49" s="56">
        <v>44.18</v>
      </c>
      <c r="T49" s="56">
        <v>92.43</v>
      </c>
      <c r="U49" s="12">
        <v>5</v>
      </c>
      <c r="V49" s="12">
        <v>2.5</v>
      </c>
      <c r="W49" s="12">
        <v>3</v>
      </c>
      <c r="X49" s="12">
        <v>2</v>
      </c>
      <c r="Y49" s="12">
        <v>8</v>
      </c>
      <c r="Z49" s="12">
        <v>2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3.1480000000000001</v>
      </c>
      <c r="AK49" s="12">
        <v>0.13350000000000001</v>
      </c>
      <c r="AL49" s="14">
        <v>0.18099999999999999</v>
      </c>
      <c r="AM49" s="14">
        <v>7.7000000000000002E-3</v>
      </c>
      <c r="AN49" s="14">
        <v>1.9349000000000001</v>
      </c>
      <c r="AO49" s="14">
        <v>3.73E-2</v>
      </c>
      <c r="AP49" s="14">
        <v>0.3276</v>
      </c>
      <c r="AQ49" s="14">
        <v>6.3E-3</v>
      </c>
      <c r="AR49" s="14">
        <v>5.9513999999999996</v>
      </c>
      <c r="AS49" s="14">
        <v>0.29859999999999998</v>
      </c>
      <c r="AT49" s="14">
        <v>0.18279999999999999</v>
      </c>
      <c r="AU49" s="14">
        <v>9.1999999999999998E-3</v>
      </c>
      <c r="AV49" s="14">
        <v>23.874199999999998</v>
      </c>
      <c r="AW49" s="14">
        <v>1.2687999999999999</v>
      </c>
      <c r="AX49" s="14">
        <v>0.56730000000000003</v>
      </c>
      <c r="AY49" s="14">
        <v>3.0099999999999998E-2</v>
      </c>
      <c r="AZ49" s="14">
        <v>0.26785115655380493</v>
      </c>
      <c r="BA49" s="14">
        <v>3.1033916849015322</v>
      </c>
      <c r="BB49" s="14">
        <v>0.51259832022397023</v>
      </c>
    </row>
    <row r="50" spans="2:54" ht="13.5" customHeight="1" x14ac:dyDescent="0.2">
      <c r="B50" s="12">
        <v>196</v>
      </c>
      <c r="C50" s="12">
        <v>9.1959999999999997</v>
      </c>
      <c r="D50" s="12">
        <v>196.38317000000001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29</v>
      </c>
      <c r="Q50" s="56">
        <v>2.4700000000000002</v>
      </c>
      <c r="R50" s="56">
        <v>1.53</v>
      </c>
      <c r="S50" s="56">
        <v>45.91</v>
      </c>
      <c r="T50" s="56">
        <v>91.25</v>
      </c>
      <c r="U50" s="12">
        <v>5</v>
      </c>
      <c r="V50" s="12">
        <v>2.5</v>
      </c>
      <c r="W50" s="12">
        <v>3</v>
      </c>
      <c r="X50" s="12">
        <v>2</v>
      </c>
      <c r="Y50" s="12">
        <v>8</v>
      </c>
      <c r="Z50" s="12">
        <v>2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6.4781000000000004</v>
      </c>
      <c r="AK50" s="12">
        <v>4.4999999999999997E-3</v>
      </c>
      <c r="AL50" s="14">
        <v>0.31979999999999997</v>
      </c>
      <c r="AM50" s="14">
        <v>2.0000000000000001E-4</v>
      </c>
      <c r="AN50" s="14">
        <v>2.4676999999999998</v>
      </c>
      <c r="AO50" s="14">
        <v>1.4E-2</v>
      </c>
      <c r="AP50" s="14">
        <v>0.35370000000000001</v>
      </c>
      <c r="AQ50" s="14">
        <v>2E-3</v>
      </c>
      <c r="AR50" s="14">
        <v>11.9975</v>
      </c>
      <c r="AS50" s="14">
        <v>4.7399999999999998E-2</v>
      </c>
      <c r="AT50" s="14">
        <v>0.31680000000000003</v>
      </c>
      <c r="AU50" s="14">
        <v>1.2999999999999999E-3</v>
      </c>
      <c r="AV50" s="14">
        <v>20.4298</v>
      </c>
      <c r="AW50" s="14">
        <v>0.19969999999999999</v>
      </c>
      <c r="AX50" s="14">
        <v>0.40489999999999998</v>
      </c>
      <c r="AY50" s="14">
        <v>4.0000000000000001E-3</v>
      </c>
      <c r="AZ50" s="14">
        <v>6.7492749802267299E-2</v>
      </c>
      <c r="BA50" s="14">
        <v>1.2780934343434343</v>
      </c>
      <c r="BB50" s="14">
        <v>0.12207288346958564</v>
      </c>
    </row>
    <row r="51" spans="2:54" ht="13.5" customHeight="1" x14ac:dyDescent="0.2">
      <c r="B51" s="12">
        <v>196</v>
      </c>
      <c r="C51" s="12">
        <v>8.9239999999999995</v>
      </c>
      <c r="D51" s="12">
        <v>196.37182999999999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29</v>
      </c>
      <c r="Q51" s="56">
        <v>2.4700000000000002</v>
      </c>
      <c r="R51" s="56">
        <v>1.53</v>
      </c>
      <c r="S51" s="56">
        <v>49.33</v>
      </c>
      <c r="T51" s="56">
        <v>89.01</v>
      </c>
      <c r="U51" s="12">
        <v>5</v>
      </c>
      <c r="V51" s="12">
        <v>2.5</v>
      </c>
      <c r="W51" s="12">
        <v>3</v>
      </c>
      <c r="X51" s="12">
        <v>2</v>
      </c>
      <c r="Y51" s="12">
        <v>8</v>
      </c>
      <c r="Z51" s="12">
        <v>2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11.151</v>
      </c>
      <c r="AK51" s="55">
        <v>1.1999999999999999E-2</v>
      </c>
      <c r="AL51" s="55">
        <v>0.69799999999999995</v>
      </c>
      <c r="AM51" s="55">
        <v>5.0000000000000001E-4</v>
      </c>
      <c r="AN51" s="55">
        <v>3.7119999999999997</v>
      </c>
      <c r="AO51" s="55">
        <v>2.9999999999999996E-3</v>
      </c>
      <c r="AP51" s="55">
        <v>0.6845</v>
      </c>
      <c r="AQ51" s="55">
        <v>5.0000000000000001E-4</v>
      </c>
      <c r="AR51" s="55">
        <v>20.841500000000003</v>
      </c>
      <c r="AS51" s="55">
        <v>2.4500000000000001E-2</v>
      </c>
      <c r="AT51" s="55">
        <v>0.69950000000000001</v>
      </c>
      <c r="AU51" s="55">
        <v>1E-3</v>
      </c>
      <c r="AV51" s="55">
        <v>26.390999999999998</v>
      </c>
      <c r="AW51" s="55">
        <v>5.8200000000000002E-2</v>
      </c>
      <c r="AX51" s="55">
        <v>0.66720000000000002</v>
      </c>
      <c r="AY51" s="55">
        <v>1.5E-3</v>
      </c>
      <c r="AZ51" s="14">
        <v>-1.2798697935932515E-2</v>
      </c>
      <c r="BA51" s="14">
        <v>23.845604002859186</v>
      </c>
      <c r="BB51" s="14">
        <v>-2.3633569912928948E-2</v>
      </c>
    </row>
    <row r="52" spans="2:54" ht="13.5" customHeight="1" x14ac:dyDescent="0.2">
      <c r="B52" s="12">
        <v>196</v>
      </c>
      <c r="C52" s="12">
        <v>8.9149999999999991</v>
      </c>
      <c r="D52" s="12">
        <v>196.37146000000001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29</v>
      </c>
      <c r="Q52" s="56">
        <v>2.4700000000000002</v>
      </c>
      <c r="R52" s="56">
        <v>1.53</v>
      </c>
      <c r="S52" s="56">
        <v>49.44</v>
      </c>
      <c r="T52" s="56">
        <v>88.94</v>
      </c>
      <c r="U52" s="12">
        <v>5</v>
      </c>
      <c r="V52" s="12">
        <v>2.5</v>
      </c>
      <c r="W52" s="12">
        <v>3</v>
      </c>
      <c r="X52" s="12">
        <v>2</v>
      </c>
      <c r="Y52" s="12">
        <v>8</v>
      </c>
      <c r="Z52" s="12">
        <v>2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15.7</v>
      </c>
      <c r="AK52" s="12">
        <v>2.9399999999999999E-2</v>
      </c>
      <c r="AL52" s="14">
        <v>0.99239999999999995</v>
      </c>
      <c r="AM52" s="14">
        <v>1.8E-3</v>
      </c>
      <c r="AN52" s="14">
        <v>5.3254000000000001</v>
      </c>
      <c r="AO52" s="14">
        <v>1.49E-2</v>
      </c>
      <c r="AP52" s="14">
        <v>0.99209999999999998</v>
      </c>
      <c r="AQ52" s="14">
        <v>2.8E-3</v>
      </c>
      <c r="AR52" s="14">
        <v>29.2852</v>
      </c>
      <c r="AS52" s="14">
        <v>8.7800000000000003E-2</v>
      </c>
      <c r="AT52" s="14">
        <v>0.99239999999999995</v>
      </c>
      <c r="AU52" s="14">
        <v>3.0000000000000001E-3</v>
      </c>
      <c r="AV52" s="14">
        <v>38.8523</v>
      </c>
      <c r="AW52" s="14">
        <v>0.14050000000000001</v>
      </c>
      <c r="AX52" s="14">
        <v>0.99209999999999998</v>
      </c>
      <c r="AY52" s="14">
        <v>3.5999999999999999E-3</v>
      </c>
      <c r="AZ52" s="38">
        <v>0.75891003832250203</v>
      </c>
      <c r="BA52" s="38">
        <v>1.3266872003605916</v>
      </c>
      <c r="BB52" s="38">
        <v>0.14040873234268941</v>
      </c>
    </row>
    <row r="53" spans="2:54" ht="13.5" customHeight="1" x14ac:dyDescent="0.2">
      <c r="B53" s="12">
        <v>196</v>
      </c>
      <c r="C53" s="12">
        <v>9.1869999999999994</v>
      </c>
      <c r="D53" s="12">
        <v>196.38279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29</v>
      </c>
      <c r="Q53" s="56">
        <v>2.4700000000000002</v>
      </c>
      <c r="R53" s="56">
        <v>1.53</v>
      </c>
      <c r="S53" s="56">
        <v>46.03</v>
      </c>
      <c r="T53" s="56">
        <v>91.17</v>
      </c>
      <c r="U53" s="12">
        <v>5</v>
      </c>
      <c r="V53" s="12">
        <v>2.5</v>
      </c>
      <c r="W53" s="12">
        <v>3</v>
      </c>
      <c r="X53" s="12">
        <v>2</v>
      </c>
      <c r="Y53" s="12">
        <v>8</v>
      </c>
      <c r="Z53" s="12">
        <v>2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20.456299999999999</v>
      </c>
      <c r="AK53" s="12">
        <v>1.4041999999999999</v>
      </c>
      <c r="AL53" s="14">
        <v>1.0005999999999999</v>
      </c>
      <c r="AM53" s="14">
        <v>6.8699999999999997E-2</v>
      </c>
      <c r="AN53" s="14">
        <v>7.0500999999999996</v>
      </c>
      <c r="AO53" s="14">
        <v>0.52339999999999998</v>
      </c>
      <c r="AP53" s="14">
        <v>1.0004</v>
      </c>
      <c r="AQ53" s="14">
        <v>7.4300000000000005E-2</v>
      </c>
      <c r="AR53" s="14">
        <v>38.2498</v>
      </c>
      <c r="AS53" s="14">
        <v>2.6088</v>
      </c>
      <c r="AT53" s="14">
        <v>1.0005999999999999</v>
      </c>
      <c r="AU53" s="14">
        <v>6.83E-2</v>
      </c>
      <c r="AV53" s="14">
        <v>51.020299999999999</v>
      </c>
      <c r="AW53" s="14">
        <v>4.0938999999999997</v>
      </c>
      <c r="AX53" s="14">
        <v>1.0004</v>
      </c>
      <c r="AY53" s="14">
        <v>8.0299999999999996E-2</v>
      </c>
      <c r="AZ53" s="38">
        <v>0.75718782718906708</v>
      </c>
      <c r="BA53" s="38">
        <v>1.3338710267766105</v>
      </c>
      <c r="BB53" s="38">
        <v>0.14305461739148942</v>
      </c>
    </row>
    <row r="54" spans="2:54" ht="13.5" customHeight="1" x14ac:dyDescent="0.2">
      <c r="B54" s="12">
        <v>196</v>
      </c>
      <c r="C54" s="12">
        <v>9.5340000000000007</v>
      </c>
      <c r="D54" s="12">
        <v>196.39725000000001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29</v>
      </c>
      <c r="Q54" s="56">
        <v>2.4700000000000002</v>
      </c>
      <c r="R54" s="56">
        <v>1.53</v>
      </c>
      <c r="S54" s="56">
        <v>41.67</v>
      </c>
      <c r="T54" s="56">
        <v>94.23</v>
      </c>
      <c r="U54" s="12">
        <v>5</v>
      </c>
      <c r="V54" s="12">
        <v>2.5</v>
      </c>
      <c r="W54" s="12">
        <v>3</v>
      </c>
      <c r="X54" s="12">
        <v>2</v>
      </c>
      <c r="Y54" s="12">
        <v>8</v>
      </c>
      <c r="Z54" s="12">
        <v>2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13.4168</v>
      </c>
      <c r="AK54" s="12">
        <v>1.1000000000000001E-3</v>
      </c>
      <c r="AL54" s="14">
        <v>1.0102</v>
      </c>
      <c r="AM54" s="14">
        <v>1E-4</v>
      </c>
      <c r="AN54" s="14">
        <v>4.4146999999999998</v>
      </c>
      <c r="AO54" s="14">
        <v>5.0000000000000001E-4</v>
      </c>
      <c r="AP54" s="14">
        <v>1.0101</v>
      </c>
      <c r="AQ54" s="14">
        <v>1E-4</v>
      </c>
      <c r="AR54" s="14">
        <v>25.1616</v>
      </c>
      <c r="AS54" s="14">
        <v>2.2100000000000002E-2</v>
      </c>
      <c r="AT54" s="14">
        <v>1.0102</v>
      </c>
      <c r="AU54" s="14">
        <v>8.9999999999999998E-4</v>
      </c>
      <c r="AV54" s="14">
        <v>30.384599999999999</v>
      </c>
      <c r="AW54" s="14">
        <v>0</v>
      </c>
      <c r="AX54" s="14">
        <v>1.0101</v>
      </c>
      <c r="AY54" s="14">
        <v>0</v>
      </c>
      <c r="AZ54" s="38">
        <v>0.7462765055618934</v>
      </c>
      <c r="BA54" s="38">
        <v>1.2075782144219762</v>
      </c>
      <c r="BB54" s="38">
        <v>9.4029834624150696E-2</v>
      </c>
    </row>
  </sheetData>
  <autoFilter ref="B9:BB54" xr:uid="{372497E5-B779-494B-9834-B3AC87B71DFB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C4E1-D6A0-4978-8572-F7E5E07DADF1}">
  <sheetPr codeName="Sheet32"/>
  <dimension ref="A1:BT54"/>
  <sheetViews>
    <sheetView workbookViewId="0">
      <selection activeCell="A43" sqref="A43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198</v>
      </c>
      <c r="C10" s="12">
        <v>9.0210000000000008</v>
      </c>
      <c r="D10" s="12">
        <v>198.37586999999999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31.2</v>
      </c>
      <c r="Q10" s="56">
        <v>2.33</v>
      </c>
      <c r="R10" s="56">
        <v>2.21</v>
      </c>
      <c r="S10" s="56">
        <v>48.29</v>
      </c>
      <c r="T10" s="56">
        <v>90.17</v>
      </c>
      <c r="U10" s="12">
        <v>5</v>
      </c>
      <c r="V10" s="12">
        <v>2.5</v>
      </c>
      <c r="W10" s="12">
        <v>2</v>
      </c>
      <c r="X10" s="12">
        <v>4</v>
      </c>
      <c r="Y10" s="12">
        <v>9</v>
      </c>
      <c r="Z10" s="12">
        <v>1</v>
      </c>
      <c r="AA10" s="12">
        <v>90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0.75790000000000002</v>
      </c>
      <c r="AK10" s="12">
        <v>8.1000000000000003E-2</v>
      </c>
      <c r="AL10" s="14">
        <v>4.6699999999999998E-2</v>
      </c>
      <c r="AM10" s="14">
        <v>5.0000000000000001E-3</v>
      </c>
      <c r="AN10" s="14">
        <v>0.95530000000000004</v>
      </c>
      <c r="AO10" s="14">
        <v>2.2800000000000001E-2</v>
      </c>
      <c r="AP10" s="14">
        <v>0.17549999999999999</v>
      </c>
      <c r="AQ10" s="14">
        <v>4.1999999999999997E-3</v>
      </c>
      <c r="AR10" s="14">
        <v>1.4661999999999999</v>
      </c>
      <c r="AS10" s="14">
        <v>0.12470000000000001</v>
      </c>
      <c r="AT10" s="14">
        <v>4.8300000000000003E-2</v>
      </c>
      <c r="AU10" s="14">
        <v>4.1000000000000003E-3</v>
      </c>
      <c r="AV10" s="14">
        <v>17.212</v>
      </c>
      <c r="AW10" s="14">
        <v>0.73839999999999995</v>
      </c>
      <c r="AX10" s="14">
        <v>0.42320000000000002</v>
      </c>
      <c r="AY10" s="14">
        <v>1.8200000000000001E-2</v>
      </c>
      <c r="AZ10" s="14">
        <v>0.4137297477868716</v>
      </c>
      <c r="BA10" s="14">
        <v>8.761904761904761</v>
      </c>
      <c r="BB10" s="14">
        <v>0.79512195121951212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4.9953125000000001E-2</v>
      </c>
      <c r="BH10" s="16">
        <f>DSTDEV(PlotSort,"PhxRed",$BG$35:$BG$38)/SQRT($BF10)</f>
        <v>2.3254768171098411E-3</v>
      </c>
      <c r="BI10" s="16">
        <f>DAVERAGE(PlotSort,"PhxRedEdge",$BG$35:$BG$38)</f>
        <v>0.19495937500000002</v>
      </c>
      <c r="BJ10" s="16">
        <f>DSTDEV(PlotSort,"PhxRedEdge",$BG$35:$BG$38)/SQRT($BF10)</f>
        <v>2.4398111845861043E-3</v>
      </c>
      <c r="BK10" s="16">
        <f>DAVERAGE(PlotSort,"TMRed",$BG$35:$BG$38)</f>
        <v>5.0890624999999995E-2</v>
      </c>
      <c r="BL10" s="16">
        <f>DSTDEV(PlotSort,"TMRed",$BG$35:$BG$38)/SQRT($BF10)</f>
        <v>2.2838332562247019E-3</v>
      </c>
      <c r="BM10" s="16">
        <f>DAVERAGE(PlotSort,"TMNIR",$BG$35:$BG$38)</f>
        <v>0.44561875000000006</v>
      </c>
      <c r="BN10" s="16">
        <f>DSTDEV(PlotSort,"TMNIR",$BG$35:$BG$38)/SQRT($BF10)</f>
        <v>7.4651359524329133E-3</v>
      </c>
      <c r="BO10" s="16">
        <f>DAVERAGE(PlotSort,"NRR",$BG$35:$BG$38)</f>
        <v>0.38994488013606998</v>
      </c>
      <c r="BP10" s="16">
        <f>DSTDEV(PlotSort,"NRR",$BG$35:$BG$38)/SQRT($BF10)</f>
        <v>5.6696268601654108E-3</v>
      </c>
      <c r="BQ10" s="16">
        <f>DAVERAGE(PlotSort,"rvi",$BG$35:$BG$38)</f>
        <v>9.3504486387608594</v>
      </c>
      <c r="BR10" s="16">
        <f>DSTDEV(PlotSort,"rvi",$BG$35:$BG$38)/SQRT($BF10)</f>
        <v>0.47189418275832523</v>
      </c>
      <c r="BS10" s="17">
        <f>DAVERAGE(PlotSort,"ndvi",$BG$35:$BG$38)</f>
        <v>0.79305464748815468</v>
      </c>
      <c r="BT10" s="16">
        <f>DSTDEV(PlotSort,"ndvi",$BG$35:$BG$38)/SQRT($BF10)</f>
        <v>1.0194646749671967E-2</v>
      </c>
    </row>
    <row r="11" spans="1:72" ht="13.5" customHeight="1" x14ac:dyDescent="0.2">
      <c r="B11" s="12">
        <v>198</v>
      </c>
      <c r="C11" s="12">
        <v>9.01</v>
      </c>
      <c r="D11" s="12">
        <v>198.37541999999999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31.2</v>
      </c>
      <c r="Q11" s="56">
        <v>2.33</v>
      </c>
      <c r="R11" s="56">
        <v>2.21</v>
      </c>
      <c r="S11" s="56">
        <v>48.43</v>
      </c>
      <c r="T11" s="56">
        <v>90.08</v>
      </c>
      <c r="U11" s="12">
        <v>5</v>
      </c>
      <c r="V11" s="12">
        <v>2.5</v>
      </c>
      <c r="W11" s="12">
        <v>2</v>
      </c>
      <c r="X11" s="12">
        <v>4</v>
      </c>
      <c r="Y11" s="12">
        <v>9</v>
      </c>
      <c r="Z11" s="12">
        <v>1</v>
      </c>
      <c r="AA11" s="12">
        <v>90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0.78239999999999998</v>
      </c>
      <c r="AK11" s="12">
        <v>3.0000000000000001E-3</v>
      </c>
      <c r="AL11" s="14">
        <v>4.8399999999999999E-2</v>
      </c>
      <c r="AM11" s="14">
        <v>2.0000000000000001E-4</v>
      </c>
      <c r="AN11" s="14">
        <v>1.0154000000000001</v>
      </c>
      <c r="AO11" s="14">
        <v>2.9899999999999999E-2</v>
      </c>
      <c r="AP11" s="14">
        <v>0.1875</v>
      </c>
      <c r="AQ11" s="14">
        <v>5.4999999999999997E-3</v>
      </c>
      <c r="AR11" s="14">
        <v>1.5202</v>
      </c>
      <c r="AS11" s="14">
        <v>3.04E-2</v>
      </c>
      <c r="AT11" s="14">
        <v>5.04E-2</v>
      </c>
      <c r="AU11" s="14">
        <v>1E-3</v>
      </c>
      <c r="AV11" s="14">
        <v>17.372199999999999</v>
      </c>
      <c r="AW11" s="14">
        <v>0.67390000000000005</v>
      </c>
      <c r="AX11" s="14">
        <v>0.42949999999999999</v>
      </c>
      <c r="AY11" s="14">
        <v>1.67E-2</v>
      </c>
      <c r="AZ11" s="14">
        <v>0.39222042139384117</v>
      </c>
      <c r="BA11" s="14">
        <v>8.5218253968253972</v>
      </c>
      <c r="BB11" s="14">
        <v>0.78995624088351735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4.6731249999999995E-2</v>
      </c>
      <c r="BH11" s="16">
        <f>DSTDEV(PlotSort,"PhxRed",$BG$31:$BG$32)/SQRT($BF11)</f>
        <v>1.2390762268050073E-3</v>
      </c>
      <c r="BI11" s="16">
        <f>DAVERAGE(PlotSort,"PhxRedEdge",$BG$31:$BG$32)</f>
        <v>0.19601249999999998</v>
      </c>
      <c r="BJ11" s="16">
        <f>DSTDEV(PlotSort,"PhxRedEdge",$BG$31:$BG$32)/SQRT($BF11)</f>
        <v>3.822465118654889E-3</v>
      </c>
      <c r="BK11" s="16">
        <f>DAVERAGE(PlotSort,"TMRed",$BG$31:$BG$32)</f>
        <v>4.7806250000000002E-2</v>
      </c>
      <c r="BL11" s="16">
        <f>DSTDEV(PlotSort,"TMRed",$BG$31:$BG$32)/SQRT($BF11)</f>
        <v>1.2969344865875066E-3</v>
      </c>
      <c r="BM11" s="16">
        <f>DAVERAGE(PlotSort,"TMNIR",$BG$31:$BG$32)</f>
        <v>0.45900625</v>
      </c>
      <c r="BN11" s="16">
        <f>DSTDEV(PlotSort,"TMNIR",$BG$31:$BG$32)/SQRT($BF11)</f>
        <v>7.5083368595071269E-3</v>
      </c>
      <c r="BO11" s="16">
        <f>DAVERAGE(PlotSort,"NRR",$BG$31:$BG$32)</f>
        <v>0.40174957026296282</v>
      </c>
      <c r="BP11" s="16">
        <f>DSTDEV(PlotSort,"NRR",$BG$31:$BG$32)/SQRT($BF11)</f>
        <v>3.6919260649262639E-3</v>
      </c>
      <c r="BQ11" s="16">
        <f>DAVERAGE(PlotSort,"rvi",$BG$31:$BG$32)</f>
        <v>9.7107756944422015</v>
      </c>
      <c r="BR11" s="16">
        <f>DSTDEV(PlotSort,"rvi",$BG$31:$BG$32)/SQRT($BF11)</f>
        <v>0.31782005349890896</v>
      </c>
      <c r="BS11" s="17">
        <f>DAVERAGE(PlotSort,"ndvi",$BG$31:$BG$32)</f>
        <v>0.81109119905599325</v>
      </c>
      <c r="BT11" s="16">
        <f>DSTDEV(PlotSort,"ndvi",$BG$31:$BG$32)/SQRT($BF11)</f>
        <v>4.9832942120672605E-3</v>
      </c>
    </row>
    <row r="12" spans="1:72" ht="13.5" customHeight="1" x14ac:dyDescent="0.2">
      <c r="B12" s="12">
        <v>198</v>
      </c>
      <c r="C12" s="12">
        <v>9.0030000000000001</v>
      </c>
      <c r="D12" s="12">
        <v>198.37512000000001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31.2</v>
      </c>
      <c r="Q12" s="56">
        <v>2.33</v>
      </c>
      <c r="R12" s="56">
        <v>2.21</v>
      </c>
      <c r="S12" s="56">
        <v>48.52</v>
      </c>
      <c r="T12" s="56">
        <v>90.02</v>
      </c>
      <c r="U12" s="12">
        <v>5</v>
      </c>
      <c r="V12" s="12">
        <v>2.5</v>
      </c>
      <c r="W12" s="12">
        <v>2</v>
      </c>
      <c r="X12" s="12">
        <v>4</v>
      </c>
      <c r="Y12" s="12">
        <v>9</v>
      </c>
      <c r="Z12" s="12">
        <v>1</v>
      </c>
      <c r="AA12" s="12">
        <v>90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0.56569999999999998</v>
      </c>
      <c r="AK12" s="12">
        <v>2.53E-2</v>
      </c>
      <c r="AL12" s="14">
        <v>3.5099999999999999E-2</v>
      </c>
      <c r="AM12" s="14">
        <v>1.6000000000000001E-3</v>
      </c>
      <c r="AN12" s="14">
        <v>0.99629999999999996</v>
      </c>
      <c r="AO12" s="14">
        <v>2.5499999999999998E-2</v>
      </c>
      <c r="AP12" s="14">
        <v>0.1845</v>
      </c>
      <c r="AQ12" s="14">
        <v>4.7000000000000002E-3</v>
      </c>
      <c r="AR12" s="14">
        <v>1.0536000000000001</v>
      </c>
      <c r="AS12" s="14">
        <v>3.5799999999999998E-2</v>
      </c>
      <c r="AT12" s="14">
        <v>3.5000000000000003E-2</v>
      </c>
      <c r="AU12" s="14">
        <v>1.1999999999999999E-3</v>
      </c>
      <c r="AV12" s="14">
        <v>19.0611</v>
      </c>
      <c r="AW12" s="14">
        <v>0.93179999999999996</v>
      </c>
      <c r="AX12" s="14">
        <v>0.47299999999999998</v>
      </c>
      <c r="AY12" s="14">
        <v>2.3099999999999999E-2</v>
      </c>
      <c r="AZ12" s="14">
        <v>0.4387832699619772</v>
      </c>
      <c r="BA12" s="14">
        <v>13.514285714285712</v>
      </c>
      <c r="BB12" s="14">
        <v>0.86220472440944873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5.3174999999999986E-2</v>
      </c>
      <c r="BH12" s="16">
        <f>DSTDEV(PlotSort,"PhxRed",$BH$31:$BH$32)/SQRT($BF12)</f>
        <v>4.4082923753610958E-3</v>
      </c>
      <c r="BI12" s="16">
        <f>DAVERAGE(PlotSort,"PhxRedEdge",$BH$31:$BH$32)</f>
        <v>0.19390625</v>
      </c>
      <c r="BJ12" s="16">
        <f>DSTDEV(PlotSort,"PhxRedEdge",$BH$31:$BH$32)/SQRT($BF12)</f>
        <v>3.1377203607874291E-3</v>
      </c>
      <c r="BK12" s="16">
        <f>DAVERAGE(PlotSort,"TMRed",$BH$31:$BH$32)</f>
        <v>5.3975000000000002E-2</v>
      </c>
      <c r="BL12" s="16">
        <f>DSTDEV(PlotSort,"TMRed",$BH$31:$BH$32)/SQRT($BF12)</f>
        <v>4.3137618926717162E-3</v>
      </c>
      <c r="BM12" s="16">
        <f>DAVERAGE(PlotSort,"TMNIR",$BH$31:$BH$32)</f>
        <v>0.43223125000000001</v>
      </c>
      <c r="BN12" s="16">
        <f>DSTDEV(PlotSort,"TMNIR",$BH$31:$BH$32)/SQRT($BF12)</f>
        <v>1.2250373187342591E-2</v>
      </c>
      <c r="BO12" s="16">
        <f>DAVERAGE(PlotSort,"NRR",$BH$31:$BH$32)</f>
        <v>0.37814019000917698</v>
      </c>
      <c r="BP12" s="16">
        <f>DSTDEV(PlotSort,"NRR",$BH$31:$BH$32)/SQRT($BF12)</f>
        <v>1.0032657582317056E-2</v>
      </c>
      <c r="BQ12" s="16">
        <f>DAVERAGE(PlotSort,"rvi",$BH$31:$BH$32)</f>
        <v>8.9901215830795209</v>
      </c>
      <c r="BR12" s="16">
        <f>DSTDEV(PlotSort,"rvi",$BH$31:$BH$32)/SQRT($BF12)</f>
        <v>0.89560409603456559</v>
      </c>
      <c r="BS12" s="17">
        <f>DAVERAGE(PlotSort,"ndvi",$BH$31:$BH$32)</f>
        <v>0.77501809592031612</v>
      </c>
      <c r="BT12" s="16">
        <f>DSTDEV(PlotSort,"ndvi",$BH$31:$BH$32)/SQRT($BF12)</f>
        <v>1.9009783941886491E-2</v>
      </c>
    </row>
    <row r="13" spans="1:72" ht="13.5" customHeight="1" x14ac:dyDescent="0.2">
      <c r="B13" s="12">
        <v>198</v>
      </c>
      <c r="C13" s="12">
        <v>8.9939999999999998</v>
      </c>
      <c r="D13" s="12">
        <v>198.37475000000001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31.2</v>
      </c>
      <c r="Q13" s="56">
        <v>2.33</v>
      </c>
      <c r="R13" s="56">
        <v>2.21</v>
      </c>
      <c r="S13" s="56">
        <v>48.63</v>
      </c>
      <c r="T13" s="56">
        <v>89.94</v>
      </c>
      <c r="U13" s="12">
        <v>5</v>
      </c>
      <c r="V13" s="12">
        <v>2.5</v>
      </c>
      <c r="W13" s="12">
        <v>2</v>
      </c>
      <c r="X13" s="12">
        <v>4</v>
      </c>
      <c r="Y13" s="12">
        <v>9</v>
      </c>
      <c r="Z13" s="12">
        <v>1</v>
      </c>
      <c r="AA13" s="12">
        <v>90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1.0558000000000001</v>
      </c>
      <c r="AK13" s="12">
        <v>0.13950000000000001</v>
      </c>
      <c r="AL13" s="14">
        <v>6.5799999999999997E-2</v>
      </c>
      <c r="AM13" s="14">
        <v>8.6999999999999994E-3</v>
      </c>
      <c r="AN13" s="14">
        <v>1.0144</v>
      </c>
      <c r="AO13" s="14">
        <v>3.2000000000000002E-3</v>
      </c>
      <c r="AP13" s="14">
        <v>0.18870000000000001</v>
      </c>
      <c r="AQ13" s="14">
        <v>5.9999999999999995E-4</v>
      </c>
      <c r="AR13" s="14">
        <v>2.0047999999999999</v>
      </c>
      <c r="AS13" s="14">
        <v>0.2762</v>
      </c>
      <c r="AT13" s="14">
        <v>6.6900000000000001E-2</v>
      </c>
      <c r="AU13" s="14">
        <v>9.1999999999999998E-3</v>
      </c>
      <c r="AV13" s="14">
        <v>15.466900000000001</v>
      </c>
      <c r="AW13" s="14">
        <v>0.64059999999999995</v>
      </c>
      <c r="AX13" s="14">
        <v>0.38569999999999999</v>
      </c>
      <c r="AY13" s="14">
        <v>1.6E-2</v>
      </c>
      <c r="AZ13" s="14">
        <v>0.34296657381615592</v>
      </c>
      <c r="BA13" s="14">
        <v>5.7653213751868462</v>
      </c>
      <c r="BB13" s="14">
        <v>0.70437472381794075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4.7875000000000001E-2</v>
      </c>
      <c r="BH13" s="16">
        <f>DSTDEV(PlotSort,"PhxRed",$BJ$35:$BJ$36)/SQRT($BF13)</f>
        <v>3.0351953337941356E-3</v>
      </c>
      <c r="BI13" s="16">
        <f>DAVERAGE(PlotSort,"PhxRedEdge",$BJ$35:$BJ$36)</f>
        <v>0.18529999999999999</v>
      </c>
      <c r="BJ13" s="16">
        <f>DSTDEV(PlotSort,"PhxRedEdge",$BJ$35:$BJ$36)/SQRT($BF13)</f>
        <v>4.4789986125727439E-3</v>
      </c>
      <c r="BK13" s="16">
        <f>DAVERAGE(PlotSort,"TMRed",$BJ$35:$BJ$36)</f>
        <v>4.8925000000000003E-2</v>
      </c>
      <c r="BL13" s="16">
        <f>DSTDEV(PlotSort,"TMRed",$BJ$35:$BJ$36)/SQRT($BF13)</f>
        <v>2.9242062415050594E-3</v>
      </c>
      <c r="BM13" s="16">
        <f>DAVERAGE(PlotSort,"TMNIR",$BJ$35:$BJ$36)</f>
        <v>0.41592499999999999</v>
      </c>
      <c r="BN13" s="16">
        <f>DSTDEV(PlotSort,"TMNIR",$BJ$35:$BJ$36)/SQRT($BF13)</f>
        <v>1.6725992923761368E-2</v>
      </c>
      <c r="BO13" s="16">
        <f>DAVERAGE(PlotSort,"NRR",$BJ$35:$BJ$36)</f>
        <v>0.38146304687071048</v>
      </c>
      <c r="BP13" s="16">
        <f>DSTDEV(PlotSort,"NRR",$BJ$35:$BJ$36)/SQRT($BF13)</f>
        <v>1.1999705322070361E-2</v>
      </c>
      <c r="BQ13" s="16">
        <f>DAVERAGE(PlotSort,"rvi",$BJ$35:$BJ$36)</f>
        <v>8.8038510048245513</v>
      </c>
      <c r="BR13" s="16">
        <f>DSTDEV(PlotSort,"rvi",$BJ$35:$BJ$36)/SQRT($BF13)</f>
        <v>0.75352254102040317</v>
      </c>
      <c r="BS13" s="17">
        <f>DAVERAGE(PlotSort,"ndvi",$BJ$35:$BJ$36)</f>
        <v>0.78591785104603695</v>
      </c>
      <c r="BT13" s="16">
        <f>DSTDEV(PlotSort,"ndvi",$BJ$35:$BJ$36)/SQRT($BF13)</f>
        <v>1.8898898225303568E-2</v>
      </c>
    </row>
    <row r="14" spans="1:72" ht="13.5" customHeight="1" x14ac:dyDescent="0.2">
      <c r="B14" s="12">
        <v>198</v>
      </c>
      <c r="C14" s="12">
        <v>8.984</v>
      </c>
      <c r="D14" s="12">
        <v>198.37432999999999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31.2</v>
      </c>
      <c r="Q14" s="56">
        <v>2.33</v>
      </c>
      <c r="R14" s="56">
        <v>2.21</v>
      </c>
      <c r="S14" s="56">
        <v>48.76</v>
      </c>
      <c r="T14" s="56">
        <v>89.86</v>
      </c>
      <c r="U14" s="12">
        <v>5</v>
      </c>
      <c r="V14" s="12">
        <v>2.5</v>
      </c>
      <c r="W14" s="12">
        <v>2</v>
      </c>
      <c r="X14" s="12">
        <v>4</v>
      </c>
      <c r="Y14" s="12">
        <v>9</v>
      </c>
      <c r="Z14" s="12">
        <v>1</v>
      </c>
      <c r="AA14" s="12">
        <v>90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0.53110000000000002</v>
      </c>
      <c r="AK14" s="12">
        <v>1.06E-2</v>
      </c>
      <c r="AL14" s="14">
        <v>3.32E-2</v>
      </c>
      <c r="AM14" s="14">
        <v>6.9999999999999999E-4</v>
      </c>
      <c r="AN14" s="14">
        <v>1.0556000000000001</v>
      </c>
      <c r="AO14" s="14">
        <v>3.15E-2</v>
      </c>
      <c r="AP14" s="14">
        <v>0.1973</v>
      </c>
      <c r="AQ14" s="14">
        <v>5.8999999999999999E-3</v>
      </c>
      <c r="AR14" s="14">
        <v>1.0186999999999999</v>
      </c>
      <c r="AS14" s="14">
        <v>6.3500000000000001E-2</v>
      </c>
      <c r="AT14" s="14">
        <v>3.4099999999999998E-2</v>
      </c>
      <c r="AU14" s="14">
        <v>2.0999999999999999E-3</v>
      </c>
      <c r="AV14" s="14">
        <v>18.728300000000001</v>
      </c>
      <c r="AW14" s="14">
        <v>1.4518</v>
      </c>
      <c r="AX14" s="14">
        <v>0.46949999999999997</v>
      </c>
      <c r="AY14" s="14">
        <v>3.6400000000000002E-2</v>
      </c>
      <c r="AZ14" s="14">
        <v>0.40821835632873427</v>
      </c>
      <c r="BA14" s="14">
        <v>13.7683284457478</v>
      </c>
      <c r="BB14" s="14">
        <v>0.86457505957108816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5.6012500000000007E-2</v>
      </c>
      <c r="BH14" s="16">
        <f>DSTDEV(PlotSort,"PhxRed",$BK$35:$BK$36)/SQRT($BF14)</f>
        <v>3.4674543375988825E-3</v>
      </c>
      <c r="BI14" s="16">
        <f>DAVERAGE(PlotSort,"PhxRedEdge",$BK$35:$BK$36)</f>
        <v>0.19785624999999998</v>
      </c>
      <c r="BJ14" s="16">
        <f>DSTDEV(PlotSort,"PhxRedEdge",$BK$35:$BK$36)/SQRT($BF14)</f>
        <v>3.0146858425326288E-3</v>
      </c>
      <c r="BK14" s="16">
        <f>DAVERAGE(PlotSort,"TMRed",$BK$35:$BK$36)</f>
        <v>5.6912499999999998E-2</v>
      </c>
      <c r="BL14" s="16">
        <f>DSTDEV(PlotSort,"TMRed",$BK$35:$BK$36)/SQRT($BF14)</f>
        <v>3.3851990955727682E-3</v>
      </c>
      <c r="BM14" s="16">
        <f>DAVERAGE(PlotSort,"TMNIR",$BK$35:$BK$36)</f>
        <v>0.44121250000000001</v>
      </c>
      <c r="BN14" s="16">
        <f>DSTDEV(PlotSort,"TMNIR",$BK$35:$BK$36)/SQRT($BF14)</f>
        <v>7.7649365472831364E-3</v>
      </c>
      <c r="BO14" s="16">
        <f>DAVERAGE(PlotSort,"NRR",$BK$35:$BK$36)</f>
        <v>0.38024576391541925</v>
      </c>
      <c r="BP14" s="16">
        <f>DSTDEV(PlotSort,"NRR",$BK$35:$BK$36)/SQRT($BF14)</f>
        <v>6.6164415645263985E-3</v>
      </c>
      <c r="BQ14" s="16">
        <f>DAVERAGE(PlotSort,"rvi",$BK$35:$BK$36)</f>
        <v>8.1570693816066075</v>
      </c>
      <c r="BR14" s="16">
        <f>DSTDEV(PlotSort,"rvi",$BK$35:$BK$36)/SQRT($BF14)</f>
        <v>0.47438286002266017</v>
      </c>
      <c r="BS14" s="17">
        <f>DAVERAGE(PlotSort,"ndvi",$BK$35:$BK$36)</f>
        <v>0.77077656858815269</v>
      </c>
      <c r="BT14" s="16">
        <f>DSTDEV(PlotSort,"ndvi",$BK$35:$BK$36)/SQRT($BF14)</f>
        <v>1.4027140843413617E-2</v>
      </c>
    </row>
    <row r="15" spans="1:72" ht="13.5" customHeight="1" x14ac:dyDescent="0.2">
      <c r="B15" s="12">
        <v>198</v>
      </c>
      <c r="C15" s="12">
        <v>8.9760000000000009</v>
      </c>
      <c r="D15" s="12">
        <v>198.374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31.2</v>
      </c>
      <c r="Q15" s="56">
        <v>2.33</v>
      </c>
      <c r="R15" s="56">
        <v>2.21</v>
      </c>
      <c r="S15" s="56">
        <v>48.86</v>
      </c>
      <c r="T15" s="56">
        <v>89.8</v>
      </c>
      <c r="U15" s="12">
        <v>5</v>
      </c>
      <c r="V15" s="12">
        <v>2.5</v>
      </c>
      <c r="W15" s="12">
        <v>2</v>
      </c>
      <c r="X15" s="12">
        <v>4</v>
      </c>
      <c r="Y15" s="12">
        <v>9</v>
      </c>
      <c r="Z15" s="12">
        <v>1</v>
      </c>
      <c r="AA15" s="12">
        <v>90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0.69010000000000005</v>
      </c>
      <c r="AK15" s="12">
        <v>2.35E-2</v>
      </c>
      <c r="AL15" s="14">
        <v>4.3299999999999998E-2</v>
      </c>
      <c r="AM15" s="14">
        <v>1.5E-3</v>
      </c>
      <c r="AN15" s="14">
        <v>1.0144</v>
      </c>
      <c r="AO15" s="14">
        <v>2.1600000000000001E-2</v>
      </c>
      <c r="AP15" s="14">
        <v>0.1903</v>
      </c>
      <c r="AQ15" s="14">
        <v>4.0000000000000001E-3</v>
      </c>
      <c r="AR15" s="14">
        <v>1.2896000000000001</v>
      </c>
      <c r="AS15" s="14">
        <v>3.8399999999999997E-2</v>
      </c>
      <c r="AT15" s="14">
        <v>4.3299999999999998E-2</v>
      </c>
      <c r="AU15" s="14">
        <v>1.2999999999999999E-3</v>
      </c>
      <c r="AV15" s="14">
        <v>17.744499999999999</v>
      </c>
      <c r="AW15" s="14">
        <v>0.66349999999999998</v>
      </c>
      <c r="AX15" s="14">
        <v>0.44669999999999999</v>
      </c>
      <c r="AY15" s="14">
        <v>1.67E-2</v>
      </c>
      <c r="AZ15" s="14">
        <v>0.40251177394034532</v>
      </c>
      <c r="BA15" s="14">
        <v>10.316397228637413</v>
      </c>
      <c r="BB15" s="14">
        <v>0.82326530612244897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3.9912500000000004E-2</v>
      </c>
      <c r="BH15" s="16">
        <f>DSTDEV(PlotSort,"PhxRed",$BL$35:$BL$36)/SQRT($BF15)</f>
        <v>3.0896970205137224E-3</v>
      </c>
      <c r="BI15" s="16">
        <f>DAVERAGE(PlotSort,"PhxRedEdge",$BL$35:$BL$36)</f>
        <v>0.198825</v>
      </c>
      <c r="BJ15" s="16">
        <f>DSTDEV(PlotSort,"PhxRedEdge",$BL$35:$BL$36)/SQRT($BF15)</f>
        <v>5.3455171472392227E-3</v>
      </c>
      <c r="BK15" s="16">
        <f>DAVERAGE(PlotSort,"TMRed",$BL$35:$BL$36)</f>
        <v>4.0812500000000002E-2</v>
      </c>
      <c r="BL15" s="16">
        <f>DSTDEV(PlotSort,"TMRed",$BL$35:$BL$36)/SQRT($BF15)</f>
        <v>3.0511963403135516E-3</v>
      </c>
      <c r="BM15" s="16">
        <f>DAVERAGE(PlotSort,"TMNIR",$BL$35:$BL$36)</f>
        <v>0.48412500000000003</v>
      </c>
      <c r="BN15" s="16">
        <f>DSTDEV(PlotSort,"TMNIR",$BL$35:$BL$36)/SQRT($BF15)</f>
        <v>1.0280941973240722E-2</v>
      </c>
      <c r="BO15" s="16">
        <f>DAVERAGE(PlotSort,"NRR",$BL$35:$BL$36)</f>
        <v>0.41782494584273067</v>
      </c>
      <c r="BP15" s="16">
        <f>DSTDEV(PlotSort,"NRR",$BL$35:$BL$36)/SQRT($BF15)</f>
        <v>9.4663629209897453E-3</v>
      </c>
      <c r="BQ15" s="16">
        <f>DAVERAGE(PlotSort,"rvi",$BL$35:$BL$36)</f>
        <v>12.283804787005678</v>
      </c>
      <c r="BR15" s="16">
        <f>DSTDEV(PlotSort,"rvi",$BL$35:$BL$36)/SQRT($BF15)</f>
        <v>0.85652362167913154</v>
      </c>
      <c r="BS15" s="17">
        <f>DAVERAGE(PlotSort,"ndvi",$BL$35:$BL$36)</f>
        <v>0.8447476017302763</v>
      </c>
      <c r="BT15" s="16">
        <f>DSTDEV(PlotSort,"ndvi",$BL$35:$BL$36)/SQRT($BF15)</f>
        <v>1.0479245506161096E-2</v>
      </c>
    </row>
    <row r="16" spans="1:72" ht="13.5" customHeight="1" x14ac:dyDescent="0.2">
      <c r="B16" s="12">
        <v>198</v>
      </c>
      <c r="C16" s="12">
        <v>8.968</v>
      </c>
      <c r="D16" s="12">
        <v>198.37367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31.2</v>
      </c>
      <c r="Q16" s="56">
        <v>2.33</v>
      </c>
      <c r="R16" s="56">
        <v>2.21</v>
      </c>
      <c r="S16" s="56">
        <v>48.96</v>
      </c>
      <c r="T16" s="56">
        <v>89.73</v>
      </c>
      <c r="U16" s="12">
        <v>5</v>
      </c>
      <c r="V16" s="12">
        <v>2.5</v>
      </c>
      <c r="W16" s="12">
        <v>2</v>
      </c>
      <c r="X16" s="12">
        <v>4</v>
      </c>
      <c r="Y16" s="12">
        <v>9</v>
      </c>
      <c r="Z16" s="12">
        <v>1</v>
      </c>
      <c r="AA16" s="12">
        <v>90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0.73609999999999998</v>
      </c>
      <c r="AK16" s="12">
        <v>6.0900000000000003E-2</v>
      </c>
      <c r="AL16" s="14">
        <v>4.6399999999999997E-2</v>
      </c>
      <c r="AM16" s="14">
        <v>3.8E-3</v>
      </c>
      <c r="AN16" s="14">
        <v>1.0265</v>
      </c>
      <c r="AO16" s="14">
        <v>4.1999999999999997E-3</v>
      </c>
      <c r="AP16" s="14">
        <v>0.1933</v>
      </c>
      <c r="AQ16" s="14">
        <v>8.0000000000000004E-4</v>
      </c>
      <c r="AR16" s="14">
        <v>1.3982000000000001</v>
      </c>
      <c r="AS16" s="14">
        <v>6.7500000000000004E-2</v>
      </c>
      <c r="AT16" s="14">
        <v>4.7199999999999999E-2</v>
      </c>
      <c r="AU16" s="14">
        <v>2.3E-3</v>
      </c>
      <c r="AV16" s="14">
        <v>16.933299999999999</v>
      </c>
      <c r="AW16" s="14">
        <v>0.62190000000000001</v>
      </c>
      <c r="AX16" s="14">
        <v>0.42809999999999998</v>
      </c>
      <c r="AY16" s="14">
        <v>1.5699999999999999E-2</v>
      </c>
      <c r="AZ16" s="14">
        <v>0.37785645317026068</v>
      </c>
      <c r="BA16" s="14">
        <v>9.0699152542372872</v>
      </c>
      <c r="BB16" s="14">
        <v>0.80138859667578366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5.1981250000000007E-2</v>
      </c>
      <c r="BH16" s="16">
        <f>DSTDEV(PlotSort,"PhxRed",$BI$31:$BI$32)/SQRT($BF16)</f>
        <v>3.5292258210311948E-3</v>
      </c>
      <c r="BI16" s="16">
        <f>DAVERAGE(PlotSort,"PhxRedEdge",$BI$31:$BI$32)</f>
        <v>0.1990875</v>
      </c>
      <c r="BJ16" s="16">
        <f>DSTDEV(PlotSort,"PhxRedEdge",$BI$31:$BI$32)/SQRT($BF16)</f>
        <v>3.8964286532669882E-3</v>
      </c>
      <c r="BK16" s="16">
        <f>DAVERAGE(PlotSort,"TMRed",$BI$31:$BI$32)</f>
        <v>5.3043750000000001E-2</v>
      </c>
      <c r="BL16" s="16">
        <f>DSTDEV(PlotSort,"TMRed",$BI$31:$BI$32)/SQRT($BF16)</f>
        <v>3.4322971990344881E-3</v>
      </c>
      <c r="BM16" s="16">
        <f>DAVERAGE(PlotSort,"TMNIR",$BI$31:$BI$32)</f>
        <v>0.4453125</v>
      </c>
      <c r="BN16" s="16">
        <f>DSTDEV(PlotSort,"TMNIR",$BI$31:$BI$32)/SQRT($BF16)</f>
        <v>1.1238845859339829E-2</v>
      </c>
      <c r="BO16" s="16">
        <f>DAVERAGE(PlotSort,"NRR",$BI$31:$BI$32)</f>
        <v>0.38084389576521238</v>
      </c>
      <c r="BP16" s="16">
        <f>DSTDEV(PlotSort,"NRR",$BI$31:$BI$32)/SQRT($BF16)</f>
        <v>6.7750532017858004E-3</v>
      </c>
      <c r="BQ16" s="16">
        <f>DAVERAGE(PlotSort,"rvi",$BI$31:$BI$32)</f>
        <v>8.9235065035355809</v>
      </c>
      <c r="BR16" s="16">
        <f>DSTDEV(PlotSort,"rvi",$BI$31:$BI$32)/SQRT($BF16)</f>
        <v>0.61090321691033689</v>
      </c>
      <c r="BS16" s="17">
        <f>DAVERAGE(PlotSort,"ndvi",$BI$31:$BI$32)</f>
        <v>0.78537303391921554</v>
      </c>
      <c r="BT16" s="16">
        <f>DSTDEV(PlotSort,"ndvi",$BI$31:$BI$32)/SQRT($BF16)</f>
        <v>1.4692276630484911E-2</v>
      </c>
    </row>
    <row r="17" spans="2:72" ht="13.5" customHeight="1" x14ac:dyDescent="0.2">
      <c r="B17" s="12">
        <v>198</v>
      </c>
      <c r="C17" s="12">
        <v>8.9600000000000009</v>
      </c>
      <c r="D17" s="12">
        <v>198.37333000000001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31.2</v>
      </c>
      <c r="Q17" s="56">
        <v>2.33</v>
      </c>
      <c r="R17" s="56">
        <v>2.21</v>
      </c>
      <c r="S17" s="56">
        <v>49.06</v>
      </c>
      <c r="T17" s="56">
        <v>89.67</v>
      </c>
      <c r="U17" s="12">
        <v>5</v>
      </c>
      <c r="V17" s="12">
        <v>2.5</v>
      </c>
      <c r="W17" s="12">
        <v>2</v>
      </c>
      <c r="X17" s="12">
        <v>4</v>
      </c>
      <c r="Y17" s="12">
        <v>9</v>
      </c>
      <c r="Z17" s="12">
        <v>1</v>
      </c>
      <c r="AA17" s="12">
        <v>90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0.70440000000000003</v>
      </c>
      <c r="AK17" s="12">
        <v>5.4000000000000003E-3</v>
      </c>
      <c r="AL17" s="14">
        <v>4.4499999999999998E-2</v>
      </c>
      <c r="AM17" s="14">
        <v>2.9999999999999997E-4</v>
      </c>
      <c r="AN17" s="14">
        <v>0.97170000000000001</v>
      </c>
      <c r="AO17" s="14">
        <v>1.9E-3</v>
      </c>
      <c r="AP17" s="14">
        <v>0.18360000000000001</v>
      </c>
      <c r="AQ17" s="14">
        <v>2.9999999999999997E-4</v>
      </c>
      <c r="AR17" s="14">
        <v>1.341</v>
      </c>
      <c r="AS17" s="14">
        <v>2.2000000000000001E-3</v>
      </c>
      <c r="AT17" s="14">
        <v>4.5400000000000003E-2</v>
      </c>
      <c r="AU17" s="14">
        <v>1E-4</v>
      </c>
      <c r="AV17" s="14">
        <v>17.2349</v>
      </c>
      <c r="AW17" s="14">
        <v>0.61150000000000004</v>
      </c>
      <c r="AX17" s="14">
        <v>0.43759999999999999</v>
      </c>
      <c r="AY17" s="14">
        <v>1.55E-2</v>
      </c>
      <c r="AZ17" s="14">
        <v>0.40888602704443017</v>
      </c>
      <c r="BA17" s="14">
        <v>9.638766519823788</v>
      </c>
      <c r="BB17" s="14">
        <v>0.81200828157349902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4.7924999999999995E-2</v>
      </c>
      <c r="BH17" s="16">
        <f>DSTDEV(PlotSort,"PhxRed",$BJ$31:$BJ$32)/SQRT($BF17)</f>
        <v>3.057538497986039E-3</v>
      </c>
      <c r="BI17" s="16">
        <f>DAVERAGE(PlotSort,"PhxRedEdge",$BJ$31:$BJ$32)</f>
        <v>0.19083125000000001</v>
      </c>
      <c r="BJ17" s="16">
        <f>DSTDEV(PlotSort,"PhxRedEdge",$BJ$31:$BJ$32)/SQRT($BF17)</f>
        <v>2.6739595912865506E-3</v>
      </c>
      <c r="BK17" s="16">
        <f>DAVERAGE(PlotSort,"TMRed",$BJ$31:$BJ$32)</f>
        <v>4.873750000000001E-2</v>
      </c>
      <c r="BL17" s="16">
        <f>DSTDEV(PlotSort,"TMRed",$BJ$31:$BJ$32)/SQRT($BF17)</f>
        <v>3.0265887701062476E-3</v>
      </c>
      <c r="BM17" s="16">
        <f>DAVERAGE(PlotSort,"TMNIR",$BJ$31:$BJ$32)</f>
        <v>0.44592500000000002</v>
      </c>
      <c r="BN17" s="16">
        <f>DSTDEV(PlotSort,"TMNIR",$BJ$31:$BJ$32)/SQRT($BF17)</f>
        <v>1.0198984835103279E-2</v>
      </c>
      <c r="BO17" s="16">
        <f>DAVERAGE(PlotSort,"NRR",$BJ$31:$BJ$32)</f>
        <v>0.39904586450692742</v>
      </c>
      <c r="BP17" s="16">
        <f>DSTDEV(PlotSort,"NRR",$BJ$31:$BJ$32)/SQRT($BF17)</f>
        <v>8.7131832687981515E-3</v>
      </c>
      <c r="BQ17" s="16">
        <f>DAVERAGE(PlotSort,"rvi",$BJ$31:$BJ$32)</f>
        <v>9.7773907739861414</v>
      </c>
      <c r="BR17" s="16">
        <f>DSTDEV(PlotSort,"rvi",$BJ$31:$BJ$32)/SQRT($BF17)</f>
        <v>0.72313277446485802</v>
      </c>
      <c r="BS17" s="17">
        <f>DAVERAGE(PlotSort,"ndvi",$BJ$31:$BJ$32)</f>
        <v>0.80073626105709406</v>
      </c>
      <c r="BT17" s="16">
        <f>DSTDEV(PlotSort,"ndvi",$BJ$31:$BJ$32)/SQRT($BF17)</f>
        <v>1.4347477647985395E-2</v>
      </c>
    </row>
    <row r="18" spans="2:72" ht="13.5" customHeight="1" x14ac:dyDescent="0.2">
      <c r="B18" s="12">
        <v>198</v>
      </c>
      <c r="C18" s="12">
        <v>9.0399999999999991</v>
      </c>
      <c r="D18" s="12">
        <v>198.37666999999999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31.2</v>
      </c>
      <c r="Q18" s="56">
        <v>2.33</v>
      </c>
      <c r="R18" s="56">
        <v>2.21</v>
      </c>
      <c r="S18" s="56">
        <v>48.06</v>
      </c>
      <c r="T18" s="56">
        <v>90.32</v>
      </c>
      <c r="U18" s="12">
        <v>5</v>
      </c>
      <c r="V18" s="12">
        <v>2.5</v>
      </c>
      <c r="W18" s="12">
        <v>2</v>
      </c>
      <c r="X18" s="12">
        <v>4</v>
      </c>
      <c r="Y18" s="12">
        <v>9</v>
      </c>
      <c r="Z18" s="12">
        <v>1</v>
      </c>
      <c r="AA18" s="12">
        <v>90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0.60699999999999998</v>
      </c>
      <c r="AK18" s="12">
        <v>1.47E-2</v>
      </c>
      <c r="AL18" s="14">
        <v>3.7100000000000001E-2</v>
      </c>
      <c r="AM18" s="14">
        <v>8.9999999999999998E-4</v>
      </c>
      <c r="AN18" s="14">
        <v>1.0742</v>
      </c>
      <c r="AO18" s="14">
        <v>3.61E-2</v>
      </c>
      <c r="AP18" s="14">
        <v>0.1956</v>
      </c>
      <c r="AQ18" s="14">
        <v>6.6E-3</v>
      </c>
      <c r="AR18" s="14">
        <v>1.1725000000000001</v>
      </c>
      <c r="AS18" s="14">
        <v>2.7699999999999999E-2</v>
      </c>
      <c r="AT18" s="14">
        <v>3.8300000000000001E-2</v>
      </c>
      <c r="AU18" s="14">
        <v>8.9999999999999998E-4</v>
      </c>
      <c r="AV18" s="14">
        <v>19.292000000000002</v>
      </c>
      <c r="AW18" s="14">
        <v>0.77580000000000005</v>
      </c>
      <c r="AX18" s="14">
        <v>0.46970000000000001</v>
      </c>
      <c r="AY18" s="14">
        <v>1.89E-2</v>
      </c>
      <c r="AZ18" s="14">
        <v>0.41199458890725987</v>
      </c>
      <c r="BA18" s="14">
        <v>12.263707571801566</v>
      </c>
      <c r="BB18" s="14">
        <v>0.84921259842519681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4.6299999999999994E-2</v>
      </c>
      <c r="BH18" s="16">
        <f>DSTDEV(PlotSort,"PhxRed",$BH$35:$BH$36)/SQRT($BF18)</f>
        <v>2.7835379166329657E-3</v>
      </c>
      <c r="BI18" s="16">
        <f>DAVERAGE(PlotSort,"PhxRedEdge",$BH$35:$BH$36)</f>
        <v>0.18487500000000001</v>
      </c>
      <c r="BJ18" s="16">
        <f>DSTDEV(PlotSort,"PhxRedEdge",$BH$35:$BH$36)/SQRT($BF18)</f>
        <v>2.1132222631169992E-3</v>
      </c>
      <c r="BK18" s="16">
        <f>DAVERAGE(PlotSort,"TMRed",$BH$35:$BH$36)</f>
        <v>4.7162499999999996E-2</v>
      </c>
      <c r="BL18" s="16">
        <f>DSTDEV(PlotSort,"TMRed",$BH$35:$BH$36)/SQRT($BF18)</f>
        <v>2.7995814419302105E-3</v>
      </c>
      <c r="BM18" s="16">
        <f>DAVERAGE(PlotSort,"TMNIR",$BH$35:$BH$36)</f>
        <v>0.42804374999999995</v>
      </c>
      <c r="BN18" s="16">
        <f>DSTDEV(PlotSort,"TMNIR",$BH$35:$BH$36)/SQRT($BF18)</f>
        <v>9.2559979146407175E-3</v>
      </c>
      <c r="BO18" s="16">
        <f>DAVERAGE(PlotSort,"NRR",$BH$35:$BH$36)</f>
        <v>0.39513278238871291</v>
      </c>
      <c r="BP18" s="16">
        <f>DSTDEV(PlotSort,"NRR",$BH$35:$BH$36)/SQRT($BF18)</f>
        <v>7.9127238404032175E-3</v>
      </c>
      <c r="BQ18" s="16">
        <f>DAVERAGE(PlotSort,"rvi",$BH$35:$BH$36)</f>
        <v>9.6623294056663127</v>
      </c>
      <c r="BR18" s="16">
        <f>DSTDEV(PlotSort,"rvi",$BH$35:$BH$36)/SQRT($BF18)</f>
        <v>0.69446399382672863</v>
      </c>
      <c r="BS18" s="17">
        <f>DAVERAGE(PlotSort,"ndvi",$BH$35:$BH$36)</f>
        <v>0.79896059554623167</v>
      </c>
      <c r="BT18" s="16">
        <f>DSTDEV(PlotSort,"ndvi",$BH$35:$BH$36)/SQRT($BF18)</f>
        <v>1.4330549241360931E-2</v>
      </c>
    </row>
    <row r="19" spans="2:72" ht="13.5" customHeight="1" x14ac:dyDescent="0.2">
      <c r="B19" s="12">
        <v>198</v>
      </c>
      <c r="C19" s="12">
        <v>9.048</v>
      </c>
      <c r="D19" s="12">
        <v>198.37700000000001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31.2</v>
      </c>
      <c r="Q19" s="56">
        <v>2.33</v>
      </c>
      <c r="R19" s="56">
        <v>2.21</v>
      </c>
      <c r="S19" s="56">
        <v>47.96</v>
      </c>
      <c r="T19" s="56">
        <v>90.39</v>
      </c>
      <c r="U19" s="12">
        <v>5</v>
      </c>
      <c r="V19" s="12">
        <v>2.5</v>
      </c>
      <c r="W19" s="12">
        <v>2</v>
      </c>
      <c r="X19" s="12">
        <v>4</v>
      </c>
      <c r="Y19" s="12">
        <v>9</v>
      </c>
      <c r="Z19" s="12">
        <v>1</v>
      </c>
      <c r="AA19" s="12">
        <v>90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1.1768000000000001</v>
      </c>
      <c r="AK19" s="12">
        <v>3.6700000000000003E-2</v>
      </c>
      <c r="AL19" s="14">
        <v>7.17E-2</v>
      </c>
      <c r="AM19" s="14">
        <v>2.2000000000000001E-3</v>
      </c>
      <c r="AN19" s="14">
        <v>1.0373000000000001</v>
      </c>
      <c r="AO19" s="14">
        <v>2.06E-2</v>
      </c>
      <c r="AP19" s="14">
        <v>0.18820000000000001</v>
      </c>
      <c r="AQ19" s="14">
        <v>3.7000000000000002E-3</v>
      </c>
      <c r="AR19" s="14">
        <v>2.2277999999999998</v>
      </c>
      <c r="AS19" s="14">
        <v>0.10059999999999999</v>
      </c>
      <c r="AT19" s="14">
        <v>7.2599999999999998E-2</v>
      </c>
      <c r="AU19" s="14">
        <v>3.3E-3</v>
      </c>
      <c r="AV19" s="14">
        <v>15.926600000000001</v>
      </c>
      <c r="AW19" s="14">
        <v>0.1394</v>
      </c>
      <c r="AX19" s="14">
        <v>0.3861</v>
      </c>
      <c r="AY19" s="14">
        <v>3.3999999999999998E-3</v>
      </c>
      <c r="AZ19" s="14">
        <v>0.3445934180741772</v>
      </c>
      <c r="BA19" s="14">
        <v>5.3181818181818183</v>
      </c>
      <c r="BB19" s="14">
        <v>0.68345323741007191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5.3606250000000001E-2</v>
      </c>
      <c r="BH19" s="16">
        <f>DSTDEV(PlotSort,"PhxRed",$BI$35:$BI$36)/SQRT($BF19)</f>
        <v>3.5811947348848112E-3</v>
      </c>
      <c r="BI19" s="16">
        <f>DAVERAGE(PlotSort,"PhxRedEdge",$BI$35:$BI$36)</f>
        <v>0.20504375000000002</v>
      </c>
      <c r="BJ19" s="16">
        <f>DSTDEV(PlotSort,"PhxRedEdge",$BI$35:$BI$36)/SQRT($BF19)</f>
        <v>2.5650368540237382E-3</v>
      </c>
      <c r="BK19" s="16">
        <f>DAVERAGE(PlotSort,"TMRed",$BI$35:$BI$36)</f>
        <v>5.4618750000000008E-2</v>
      </c>
      <c r="BL19" s="16">
        <f>DSTDEV(PlotSort,"TMRed",$BI$35:$BI$36)/SQRT($BF19)</f>
        <v>3.4450232068642525E-3</v>
      </c>
      <c r="BM19" s="16">
        <f>DAVERAGE(PlotSort,"TMNIR",$BI$35:$BI$36)</f>
        <v>0.46319375000000007</v>
      </c>
      <c r="BN19" s="16">
        <f>DSTDEV(PlotSort,"TMNIR",$BI$35:$BI$36)/SQRT($BF19)</f>
        <v>1.017280061712768E-2</v>
      </c>
      <c r="BO19" s="16">
        <f>DAVERAGE(PlotSort,"NRR",$BI$35:$BI$36)</f>
        <v>0.38475697788342678</v>
      </c>
      <c r="BP19" s="16">
        <f>DSTDEV(PlotSort,"NRR",$BI$35:$BI$36)/SQRT($BF19)</f>
        <v>8.1648548600871257E-3</v>
      </c>
      <c r="BQ19" s="16">
        <f>DAVERAGE(PlotSort,"rvi",$BI$35:$BI$36)</f>
        <v>9.0385678718554061</v>
      </c>
      <c r="BR19" s="16">
        <f>DSTDEV(PlotSort,"rvi",$BI$35:$BI$36)/SQRT($BF19)</f>
        <v>0.65205687974560089</v>
      </c>
      <c r="BS19" s="17">
        <f>DAVERAGE(PlotSort,"ndvi",$BI$35:$BI$36)</f>
        <v>0.78714869943007781</v>
      </c>
      <c r="BT19" s="16">
        <f>DSTDEV(PlotSort,"ndvi",$BI$35:$BI$36)/SQRT($BF19)</f>
        <v>1.4817739182978322E-2</v>
      </c>
    </row>
    <row r="20" spans="2:72" ht="13.5" customHeight="1" x14ac:dyDescent="0.2">
      <c r="B20" s="12">
        <v>198</v>
      </c>
      <c r="C20" s="12">
        <v>9.0559999999999992</v>
      </c>
      <c r="D20" s="12">
        <v>198.37733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31.2</v>
      </c>
      <c r="Q20" s="56">
        <v>2.33</v>
      </c>
      <c r="R20" s="56">
        <v>2.21</v>
      </c>
      <c r="S20" s="56">
        <v>47.85</v>
      </c>
      <c r="T20" s="56">
        <v>90.45</v>
      </c>
      <c r="U20" s="12">
        <v>5</v>
      </c>
      <c r="V20" s="12">
        <v>2.5</v>
      </c>
      <c r="W20" s="12">
        <v>2</v>
      </c>
      <c r="X20" s="12">
        <v>4</v>
      </c>
      <c r="Y20" s="12">
        <v>9</v>
      </c>
      <c r="Z20" s="12">
        <v>1</v>
      </c>
      <c r="AA20" s="12">
        <v>90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0.76329999999999998</v>
      </c>
      <c r="AK20" s="12">
        <v>4.58E-2</v>
      </c>
      <c r="AL20" s="14">
        <v>4.6300000000000001E-2</v>
      </c>
      <c r="AM20" s="14">
        <v>2.8E-3</v>
      </c>
      <c r="AN20" s="14">
        <v>1.012</v>
      </c>
      <c r="AO20" s="14">
        <v>1.8E-3</v>
      </c>
      <c r="AP20" s="14">
        <v>0.183</v>
      </c>
      <c r="AQ20" s="14">
        <v>2.9999999999999997E-4</v>
      </c>
      <c r="AR20" s="14">
        <v>1.4482999999999999</v>
      </c>
      <c r="AS20" s="14">
        <v>8.1799999999999998E-2</v>
      </c>
      <c r="AT20" s="14">
        <v>4.7E-2</v>
      </c>
      <c r="AU20" s="14">
        <v>2.7000000000000001E-3</v>
      </c>
      <c r="AV20" s="14">
        <v>17.813099999999999</v>
      </c>
      <c r="AW20" s="14">
        <v>0.53249999999999997</v>
      </c>
      <c r="AX20" s="14">
        <v>0.43009999999999998</v>
      </c>
      <c r="AY20" s="14">
        <v>1.29E-2</v>
      </c>
      <c r="AZ20" s="14">
        <v>0.40303376284456044</v>
      </c>
      <c r="BA20" s="14">
        <v>9.1510638297872333</v>
      </c>
      <c r="BB20" s="14">
        <v>0.8029763152378957</v>
      </c>
      <c r="BC20" s="15"/>
    </row>
    <row r="21" spans="2:72" ht="13.5" customHeight="1" x14ac:dyDescent="0.2">
      <c r="B21" s="12">
        <v>198</v>
      </c>
      <c r="C21" s="12">
        <v>9.0640000000000001</v>
      </c>
      <c r="D21" s="12">
        <v>198.37766999999999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31.2</v>
      </c>
      <c r="Q21" s="56">
        <v>2.33</v>
      </c>
      <c r="R21" s="56">
        <v>2.21</v>
      </c>
      <c r="S21" s="56">
        <v>47.75</v>
      </c>
      <c r="T21" s="56">
        <v>90.52</v>
      </c>
      <c r="U21" s="12">
        <v>5</v>
      </c>
      <c r="V21" s="12">
        <v>2.5</v>
      </c>
      <c r="W21" s="12">
        <v>2</v>
      </c>
      <c r="X21" s="12">
        <v>4</v>
      </c>
      <c r="Y21" s="12">
        <v>9</v>
      </c>
      <c r="Z21" s="12">
        <v>1</v>
      </c>
      <c r="AA21" s="12">
        <v>90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0.51490000000000002</v>
      </c>
      <c r="AK21" s="12">
        <v>4.7999999999999996E-3</v>
      </c>
      <c r="AL21" s="14">
        <v>3.1199999999999999E-2</v>
      </c>
      <c r="AM21" s="14">
        <v>2.9999999999999997E-4</v>
      </c>
      <c r="AN21" s="14">
        <v>0.98870000000000002</v>
      </c>
      <c r="AO21" s="14">
        <v>7.2099999999999997E-2</v>
      </c>
      <c r="AP21" s="14">
        <v>0.17810000000000001</v>
      </c>
      <c r="AQ21" s="14">
        <v>1.2999999999999999E-2</v>
      </c>
      <c r="AR21" s="14">
        <v>0.99860000000000004</v>
      </c>
      <c r="AS21" s="14">
        <v>4.8999999999999998E-3</v>
      </c>
      <c r="AT21" s="14">
        <v>3.2300000000000002E-2</v>
      </c>
      <c r="AU21" s="14">
        <v>2.0000000000000001E-4</v>
      </c>
      <c r="AV21" s="14">
        <v>19.069400000000002</v>
      </c>
      <c r="AW21" s="14">
        <v>0.64059999999999995</v>
      </c>
      <c r="AX21" s="14">
        <v>0.45860000000000001</v>
      </c>
      <c r="AY21" s="14">
        <v>1.54E-2</v>
      </c>
      <c r="AZ21" s="14">
        <v>0.44055285063609229</v>
      </c>
      <c r="BA21" s="14">
        <v>14.19814241486068</v>
      </c>
      <c r="BB21" s="14">
        <v>0.86840497046241594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0.22600000000000001</v>
      </c>
      <c r="BH21" s="16"/>
      <c r="BI21" s="16">
        <f>DAVERAGE(PlotSort2,"PhxRedEdge",$BM$31:$BM$32)</f>
        <v>0.2482</v>
      </c>
      <c r="BJ21" s="16"/>
      <c r="BK21" s="16">
        <f>DAVERAGE(PlotSort2,"TMRed",$BM$31:$BM$32)</f>
        <v>0.23069999999999999</v>
      </c>
      <c r="BL21" s="16"/>
      <c r="BM21" s="16">
        <f>DAVERAGE(PlotSort2,"TMNIR",$BM$31:$BM$32)</f>
        <v>0.28710000000000002</v>
      </c>
      <c r="BN21" s="16"/>
      <c r="BO21" s="16">
        <f>DAVERAGE(PlotSort2,"NRR",$BM$31:$BM$32)</f>
        <v>7.2669531104053831E-2</v>
      </c>
      <c r="BP21" s="16"/>
      <c r="BQ21" s="16">
        <f>DAVERAGE(PlotSort2,"rvi",$BM$31:$BM$32)</f>
        <v>1.2444733420026008</v>
      </c>
      <c r="BR21" s="16"/>
      <c r="BS21" s="17">
        <f>DAVERAGE(PlotSort2,"ndvi",$BM$31:$BM$32)</f>
        <v>0.10892236384704525</v>
      </c>
      <c r="BT21" s="16"/>
    </row>
    <row r="22" spans="2:72" ht="13.5" customHeight="1" x14ac:dyDescent="0.2">
      <c r="B22" s="12">
        <v>198</v>
      </c>
      <c r="C22" s="12">
        <v>9.0719999999999992</v>
      </c>
      <c r="D22" s="12">
        <v>198.37799999999999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31.2</v>
      </c>
      <c r="Q22" s="56">
        <v>2.33</v>
      </c>
      <c r="R22" s="56">
        <v>2.21</v>
      </c>
      <c r="S22" s="56">
        <v>47.65</v>
      </c>
      <c r="T22" s="56">
        <v>90.59</v>
      </c>
      <c r="U22" s="12">
        <v>5</v>
      </c>
      <c r="V22" s="12">
        <v>2.5</v>
      </c>
      <c r="W22" s="12">
        <v>2</v>
      </c>
      <c r="X22" s="12">
        <v>4</v>
      </c>
      <c r="Y22" s="12">
        <v>9</v>
      </c>
      <c r="Z22" s="12">
        <v>1</v>
      </c>
      <c r="AA22" s="12">
        <v>90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0.63460000000000005</v>
      </c>
      <c r="AK22" s="12">
        <v>3.1099999999999999E-2</v>
      </c>
      <c r="AL22" s="14">
        <v>3.8300000000000001E-2</v>
      </c>
      <c r="AM22" s="14">
        <v>1.9E-3</v>
      </c>
      <c r="AN22" s="14">
        <v>0.98260000000000003</v>
      </c>
      <c r="AO22" s="14">
        <v>7.9699999999999993E-2</v>
      </c>
      <c r="AP22" s="14">
        <v>0.1764</v>
      </c>
      <c r="AQ22" s="14">
        <v>1.43E-2</v>
      </c>
      <c r="AR22" s="14">
        <v>1.2261</v>
      </c>
      <c r="AS22" s="14">
        <v>7.2400000000000006E-2</v>
      </c>
      <c r="AT22" s="14">
        <v>3.9600000000000003E-2</v>
      </c>
      <c r="AU22" s="14">
        <v>2.3E-3</v>
      </c>
      <c r="AV22" s="14">
        <v>17.734100000000002</v>
      </c>
      <c r="AW22" s="14">
        <v>1.1523000000000001</v>
      </c>
      <c r="AX22" s="14">
        <v>0.42470000000000002</v>
      </c>
      <c r="AY22" s="14">
        <v>2.76E-2</v>
      </c>
      <c r="AZ22" s="14">
        <v>0.413076027283314</v>
      </c>
      <c r="BA22" s="14">
        <v>10.724747474747474</v>
      </c>
      <c r="BB22" s="14">
        <v>0.82942063321128567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0.30974999999999997</v>
      </c>
      <c r="BH22" s="16">
        <f>DSTDEV(PlotSort2,"PhxRed",$BN$31:$BN$32)/SQRT($BF22)</f>
        <v>3.4499999999999804E-3</v>
      </c>
      <c r="BI22" s="16">
        <f>DAVERAGE(PlotSort2,"PhxRedEdge",$BN$31:$BN$32)</f>
        <v>0.3332</v>
      </c>
      <c r="BJ22" s="16">
        <f>DSTDEV(PlotSort2,"PhxRedEdge",$BN$31:$BN$32)/SQRT($BF22)</f>
        <v>4.1999999999999815E-3</v>
      </c>
      <c r="BK22" s="16">
        <f>DAVERAGE(PlotSort2,"TMRed",$BN$31:$BN$32)</f>
        <v>0.30515000000000003</v>
      </c>
      <c r="BL22" s="16">
        <f>DSTDEV(PlotSort2,"TMRed",$BN$31:$BN$32)/SQRT($BF22)</f>
        <v>3.6500000000000139E-3</v>
      </c>
      <c r="BM22" s="16">
        <f>DAVERAGE(PlotSort2,"TMNIR",$BN$31:$BN$32)</f>
        <v>0.36754999999999999</v>
      </c>
      <c r="BN22" s="16">
        <f>DSTDEV(PlotSort2,"TMNIR",$BN$31:$BN$32)/SQRT($BF22)</f>
        <v>4.9500000000000091E-3</v>
      </c>
      <c r="BO22" s="16">
        <f>DAVERAGE(PlotSort2,"NRR",$BN$31:$BN$32)</f>
        <v>4.9013289777370697E-2</v>
      </c>
      <c r="BP22" s="16">
        <f>DSTDEV(PlotSort2,"NRR",$BN$31:$BN$32)/SQRT($BF22)</f>
        <v>4.3029382595374804E-4</v>
      </c>
      <c r="BQ22" s="16">
        <f>DAVERAGE(PlotSort2,"rvi",$BN$31:$BN$32)</f>
        <v>1.204467891544007</v>
      </c>
      <c r="BR22" s="16">
        <f>DSTDEV(PlotSort2,"rvi",$BN$31:$BN$32)/SQRT($BF22)</f>
        <v>1.8144918756819448E-3</v>
      </c>
      <c r="BS22" s="17">
        <f>DAVERAGE(PlotSort2,"ndvi",$BN$31:$BN$32)</f>
        <v>9.2750970585057158E-2</v>
      </c>
      <c r="BT22" s="16">
        <f>DSTDEV(PlotSort2,"ndvi",$BN$31:$BN$32)/SQRT($BF22)</f>
        <v>7.4675435256205819E-4</v>
      </c>
    </row>
    <row r="23" spans="2:72" ht="13.5" customHeight="1" x14ac:dyDescent="0.2">
      <c r="B23" s="12">
        <v>198</v>
      </c>
      <c r="C23" s="12">
        <v>9.08</v>
      </c>
      <c r="D23" s="12">
        <v>198.37833000000001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31.2</v>
      </c>
      <c r="Q23" s="56">
        <v>2.33</v>
      </c>
      <c r="R23" s="56">
        <v>2.21</v>
      </c>
      <c r="S23" s="56">
        <v>47.55</v>
      </c>
      <c r="T23" s="56">
        <v>90.65</v>
      </c>
      <c r="U23" s="12">
        <v>5</v>
      </c>
      <c r="V23" s="12">
        <v>2.5</v>
      </c>
      <c r="W23" s="12">
        <v>2</v>
      </c>
      <c r="X23" s="12">
        <v>4</v>
      </c>
      <c r="Y23" s="12">
        <v>9</v>
      </c>
      <c r="Z23" s="12">
        <v>1</v>
      </c>
      <c r="AA23" s="12">
        <v>90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0.92659999999999998</v>
      </c>
      <c r="AK23" s="12">
        <v>1.9400000000000001E-2</v>
      </c>
      <c r="AL23" s="14">
        <v>5.57E-2</v>
      </c>
      <c r="AM23" s="14">
        <v>1.1999999999999999E-3</v>
      </c>
      <c r="AN23" s="14">
        <v>0.91539999999999999</v>
      </c>
      <c r="AO23" s="14">
        <v>3.85E-2</v>
      </c>
      <c r="AP23" s="14">
        <v>0.16370000000000001</v>
      </c>
      <c r="AQ23" s="14">
        <v>6.8999999999999999E-3</v>
      </c>
      <c r="AR23" s="14">
        <v>1.7548999999999999</v>
      </c>
      <c r="AS23" s="14">
        <v>4.3400000000000001E-2</v>
      </c>
      <c r="AT23" s="14">
        <v>5.6399999999999999E-2</v>
      </c>
      <c r="AU23" s="14">
        <v>1.4E-3</v>
      </c>
      <c r="AV23" s="14">
        <v>13.769600000000001</v>
      </c>
      <c r="AW23" s="14">
        <v>0.15809999999999999</v>
      </c>
      <c r="AX23" s="14">
        <v>0.32850000000000001</v>
      </c>
      <c r="AY23" s="14">
        <v>3.8E-3</v>
      </c>
      <c r="AZ23" s="14">
        <v>0.33482324258431528</v>
      </c>
      <c r="BA23" s="14">
        <v>5.8244680851063837</v>
      </c>
      <c r="BB23" s="14">
        <v>0.70693686671862821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0.1424</v>
      </c>
      <c r="BH23" s="16">
        <f>DSTDEV(PlotSort2,"PhxRed",$BR$31:$BR$32)/SQRT($BF23)</f>
        <v>5.8999999999999877E-3</v>
      </c>
      <c r="BI23" s="16">
        <f>DAVERAGE(PlotSort2,"PhxRedEdge",$BR$31:$BR$32)</f>
        <v>0.23225000000000001</v>
      </c>
      <c r="BJ23" s="16">
        <f>DSTDEV(PlotSort2,"PhxRedEdge",$BR$31:$BR$32)/SQRT($BF23)</f>
        <v>3.0500000000000106E-3</v>
      </c>
      <c r="BK23" s="16">
        <f>DAVERAGE(PlotSort2,"TMRed",$BR$31:$BR$32)</f>
        <v>0.14369999999999999</v>
      </c>
      <c r="BL23" s="16">
        <f>DSTDEV(PlotSort2,"TMRed",$BR$31:$BR$32)/SQRT($BF23)</f>
        <v>5.9000000000000016E-3</v>
      </c>
      <c r="BM23" s="16">
        <f>DAVERAGE(PlotSort2,"TMNIR",$BR$31:$BR$32)</f>
        <v>0.38619999999999999</v>
      </c>
      <c r="BN23" s="16">
        <f>DSTDEV(PlotSort2,"TMNIR",$BR$31:$BR$32)/SQRT($BF23)</f>
        <v>1.7000000000000068E-3</v>
      </c>
      <c r="BO23" s="16">
        <f>DAVERAGE(PlotSort2,"NRR",$BR$31:$BR$32)</f>
        <v>0.24896022526299894</v>
      </c>
      <c r="BP23" s="16">
        <f>DSTDEV(PlotSort2,"NRR",$BR$31:$BR$32)/SQRT($BF23)</f>
        <v>4.0950134529860738E-3</v>
      </c>
      <c r="BQ23" s="16">
        <f>DAVERAGE(PlotSort2,"rvi",$BR$31:$BR$32)</f>
        <v>2.6915951002382741</v>
      </c>
      <c r="BR23" s="16">
        <f>DSTDEV(PlotSort2,"rvi",$BR$31:$BR$32)/SQRT($BF23)</f>
        <v>9.8680661735600625E-2</v>
      </c>
      <c r="BS23" s="17">
        <f>DAVERAGE(PlotSort2,"ndvi",$BR$31:$BR$32)</f>
        <v>0.45784137246258721</v>
      </c>
      <c r="BT23" s="16">
        <f>DSTDEV(PlotSort2,"ndvi",$BR$31:$BR$32)/SQRT($BF23)</f>
        <v>1.449253525328492E-2</v>
      </c>
    </row>
    <row r="24" spans="2:72" ht="13.5" customHeight="1" x14ac:dyDescent="0.2">
      <c r="B24" s="12">
        <v>198</v>
      </c>
      <c r="C24" s="12">
        <v>9.0869999999999997</v>
      </c>
      <c r="D24" s="12">
        <v>198.37862000000001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31.2</v>
      </c>
      <c r="Q24" s="56">
        <v>2.33</v>
      </c>
      <c r="R24" s="56">
        <v>2.21</v>
      </c>
      <c r="S24" s="56">
        <v>47.47</v>
      </c>
      <c r="T24" s="56">
        <v>90.71</v>
      </c>
      <c r="U24" s="12">
        <v>5</v>
      </c>
      <c r="V24" s="12">
        <v>2.5</v>
      </c>
      <c r="W24" s="12">
        <v>2</v>
      </c>
      <c r="X24" s="12">
        <v>4</v>
      </c>
      <c r="Y24" s="12">
        <v>9</v>
      </c>
      <c r="Z24" s="12">
        <v>1</v>
      </c>
      <c r="AA24" s="12">
        <v>90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0.73089999999999999</v>
      </c>
      <c r="AK24" s="12">
        <v>6.7799999999999999E-2</v>
      </c>
      <c r="AL24" s="14">
        <v>4.3799999999999999E-2</v>
      </c>
      <c r="AM24" s="14">
        <v>4.1000000000000003E-3</v>
      </c>
      <c r="AN24" s="14">
        <v>1.0333000000000001</v>
      </c>
      <c r="AO24" s="14">
        <v>1.1900000000000001E-2</v>
      </c>
      <c r="AP24" s="14">
        <v>0.18429999999999999</v>
      </c>
      <c r="AQ24" s="14">
        <v>2.0999999999999999E-3</v>
      </c>
      <c r="AR24" s="14">
        <v>1.3705000000000001</v>
      </c>
      <c r="AS24" s="14">
        <v>0.13719999999999999</v>
      </c>
      <c r="AT24" s="14">
        <v>4.3999999999999997E-2</v>
      </c>
      <c r="AU24" s="14">
        <v>4.4000000000000003E-3</v>
      </c>
      <c r="AV24" s="14">
        <v>18.4725</v>
      </c>
      <c r="AW24" s="14">
        <v>0.1726</v>
      </c>
      <c r="AX24" s="14">
        <v>0.43909999999999999</v>
      </c>
      <c r="AY24" s="14">
        <v>4.1000000000000003E-3</v>
      </c>
      <c r="AZ24" s="14">
        <v>0.40872633942893816</v>
      </c>
      <c r="BA24" s="14">
        <v>9.9795454545454554</v>
      </c>
      <c r="BB24" s="14">
        <v>0.81784309666735666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0.6865</v>
      </c>
      <c r="BH24" s="16"/>
      <c r="BI24" s="16">
        <f>DAVERAGE(PlotSort2,"PhxRedEdge",$BP$31:$BP$32)</f>
        <v>0.67349999999999999</v>
      </c>
      <c r="BJ24" s="16"/>
      <c r="BK24" s="16">
        <f>DAVERAGE(PlotSort2,"TMRed",$BP$31:$BP$32)</f>
        <v>0.6875</v>
      </c>
      <c r="BL24" s="16"/>
      <c r="BM24" s="16">
        <f>DAVERAGE(PlotSort2,"TMNIR",$BP$31:$BP$32)</f>
        <v>0.6593</v>
      </c>
      <c r="BN24" s="16"/>
      <c r="BO24" s="16">
        <f>DAVERAGE(PlotSort2,"NRR",$BP$31:$BP$32)</f>
        <v>-1.0654261704681865E-2</v>
      </c>
      <c r="BP24" s="16"/>
      <c r="BQ24" s="16">
        <f>DAVERAGE(PlotSort2,"rvi",$BP$31:$BP$32)</f>
        <v>23.974545454545453</v>
      </c>
      <c r="BR24" s="16"/>
      <c r="BS24" s="17">
        <f>DAVERAGE(PlotSort2,"ndvi",$BP$31:$BP$32)</f>
        <v>-2.093852093852094E-2</v>
      </c>
      <c r="BT24" s="16"/>
    </row>
    <row r="25" spans="2:72" ht="13.5" customHeight="1" x14ac:dyDescent="0.2">
      <c r="B25" s="12">
        <v>198</v>
      </c>
      <c r="C25" s="12">
        <v>9.1010000000000009</v>
      </c>
      <c r="D25" s="12">
        <v>198.37921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31.2</v>
      </c>
      <c r="Q25" s="56">
        <v>2.33</v>
      </c>
      <c r="R25" s="56">
        <v>2.21</v>
      </c>
      <c r="S25" s="56">
        <v>47.29</v>
      </c>
      <c r="T25" s="56">
        <v>90.83</v>
      </c>
      <c r="U25" s="12">
        <v>5</v>
      </c>
      <c r="V25" s="12">
        <v>2.5</v>
      </c>
      <c r="W25" s="12">
        <v>2</v>
      </c>
      <c r="X25" s="12">
        <v>4</v>
      </c>
      <c r="Y25" s="12">
        <v>9</v>
      </c>
      <c r="Z25" s="12">
        <v>1</v>
      </c>
      <c r="AA25" s="12">
        <v>90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0.89359999999999995</v>
      </c>
      <c r="AK25" s="12">
        <v>2.9600000000000001E-2</v>
      </c>
      <c r="AL25" s="14">
        <v>5.33E-2</v>
      </c>
      <c r="AM25" s="14">
        <v>1.8E-3</v>
      </c>
      <c r="AN25" s="14">
        <v>1.0609999999999999</v>
      </c>
      <c r="AO25" s="14">
        <v>6.3E-3</v>
      </c>
      <c r="AP25" s="14">
        <v>0.188</v>
      </c>
      <c r="AQ25" s="14">
        <v>1.1000000000000001E-3</v>
      </c>
      <c r="AR25" s="14">
        <v>1.6888000000000001</v>
      </c>
      <c r="AS25" s="14">
        <v>6.1199999999999997E-2</v>
      </c>
      <c r="AT25" s="14">
        <v>5.3800000000000001E-2</v>
      </c>
      <c r="AU25" s="14">
        <v>2E-3</v>
      </c>
      <c r="AV25" s="14">
        <v>17.734100000000002</v>
      </c>
      <c r="AW25" s="14">
        <v>6.6600000000000006E-2</v>
      </c>
      <c r="AX25" s="14">
        <v>0.41860000000000003</v>
      </c>
      <c r="AY25" s="14">
        <v>1.6000000000000001E-3</v>
      </c>
      <c r="AZ25" s="14">
        <v>0.38015166501813391</v>
      </c>
      <c r="BA25" s="14">
        <v>7.7806691449814132</v>
      </c>
      <c r="BB25" s="14">
        <v>0.77222692633361556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0.99963333333333326</v>
      </c>
      <c r="BH25" s="16">
        <f>DSTDEV(PlotSort2,"PhxRed",$BQ$31:$BQ$32)/SQRT($BF25)</f>
        <v>4.7736545515755183E-3</v>
      </c>
      <c r="BI25" s="16">
        <f>DAVERAGE(PlotSort2,"PhxRedEdge",$BQ$31:$BQ$32)</f>
        <v>0.99939999999999996</v>
      </c>
      <c r="BJ25" s="16">
        <f>DSTDEV(PlotSort2,"PhxRedEdge",$BQ$31:$BQ$32)/SQRT($BF25)</f>
        <v>4.80138868800824E-3</v>
      </c>
      <c r="BK25" s="16">
        <f>DAVERAGE(PlotSort2,"TMRed",$BQ$31:$BQ$32)</f>
        <v>0.99963333333333326</v>
      </c>
      <c r="BL25" s="16">
        <f>DSTDEV(PlotSort2,"TMRed",$BQ$31:$BQ$32)/SQRT($BF25)</f>
        <v>4.7736545515755183E-3</v>
      </c>
      <c r="BM25" s="16">
        <f>DAVERAGE(PlotSort2,"TMNIR",$BQ$31:$BQ$32)</f>
        <v>0.99939999999999996</v>
      </c>
      <c r="BN25" s="16">
        <f>DSTDEV(PlotSort2,"TMNIR",$BQ$31:$BQ$32)/SQRT($BF25)</f>
        <v>4.80138868800824E-3</v>
      </c>
      <c r="BO25" s="16">
        <f>DAVERAGE(PlotSort2,"NRR",$BQ$31:$BQ$32)</f>
        <v>0.76474170282629306</v>
      </c>
      <c r="BP25" s="16">
        <f>DSTDEV(PlotSort2,"NRR",$BQ$31:$BQ$32)/SQRT($BF25)</f>
        <v>1.2291329422009555E-3</v>
      </c>
      <c r="BQ25" s="16">
        <f>DAVERAGE(PlotSort2,"rvi",$BQ$31:$BQ$32)</f>
        <v>1.3408811242470182</v>
      </c>
      <c r="BR25" s="16">
        <f>DSTDEV(PlotSort2,"rvi",$BQ$31:$BQ$32)/SQRT($BF25)</f>
        <v>8.6956420720169045E-3</v>
      </c>
      <c r="BS25" s="17">
        <f>DAVERAGE(PlotSort2,"ndvi",$BQ$31:$BQ$32)</f>
        <v>0.1455972697746287</v>
      </c>
      <c r="BT25" s="16">
        <f>DSTDEV(PlotSort2,"ndvi",$BQ$31:$BQ$32)/SQRT($BF25)</f>
        <v>3.1753873875235887E-3</v>
      </c>
    </row>
    <row r="26" spans="2:72" ht="13.5" customHeight="1" x14ac:dyDescent="0.2">
      <c r="B26" s="12">
        <v>198</v>
      </c>
      <c r="C26" s="12">
        <v>9.3539999999999992</v>
      </c>
      <c r="D26" s="12">
        <v>198.38974999999999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31.2</v>
      </c>
      <c r="Q26" s="56">
        <v>2.33</v>
      </c>
      <c r="R26" s="56">
        <v>2.21</v>
      </c>
      <c r="S26" s="56">
        <v>44.11</v>
      </c>
      <c r="T26" s="56">
        <v>93.01</v>
      </c>
      <c r="U26" s="12">
        <v>5</v>
      </c>
      <c r="V26" s="12">
        <v>2.5</v>
      </c>
      <c r="W26" s="12">
        <v>2</v>
      </c>
      <c r="X26" s="12">
        <v>4</v>
      </c>
      <c r="Y26" s="12">
        <v>9</v>
      </c>
      <c r="Z26" s="12">
        <v>1</v>
      </c>
      <c r="AA26" s="12">
        <v>90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1.1915</v>
      </c>
      <c r="AK26" s="12">
        <v>1.8599999999999998E-2</v>
      </c>
      <c r="AL26" s="14">
        <v>7.1800000000000003E-2</v>
      </c>
      <c r="AM26" s="14">
        <v>1.1000000000000001E-3</v>
      </c>
      <c r="AN26" s="14">
        <v>1.1281000000000001</v>
      </c>
      <c r="AO26" s="14">
        <v>3.2899999999999999E-2</v>
      </c>
      <c r="AP26" s="14">
        <v>0.20349999999999999</v>
      </c>
      <c r="AQ26" s="14">
        <v>5.8999999999999999E-3</v>
      </c>
      <c r="AR26" s="14">
        <v>2.2568999999999999</v>
      </c>
      <c r="AS26" s="14">
        <v>4.65E-2</v>
      </c>
      <c r="AT26" s="14">
        <v>7.2599999999999998E-2</v>
      </c>
      <c r="AU26" s="14">
        <v>1.5E-3</v>
      </c>
      <c r="AV26" s="14">
        <v>18.3248</v>
      </c>
      <c r="AW26" s="14">
        <v>0.2288</v>
      </c>
      <c r="AX26" s="14">
        <v>0.43780000000000002</v>
      </c>
      <c r="AY26" s="14">
        <v>5.4999999999999997E-3</v>
      </c>
      <c r="AZ26" s="14">
        <v>0.36535162950257294</v>
      </c>
      <c r="BA26" s="14">
        <v>6.0303030303030312</v>
      </c>
      <c r="BB26" s="14">
        <v>0.71551724137931039</v>
      </c>
      <c r="BC26" s="15"/>
    </row>
    <row r="27" spans="2:72" ht="13.5" customHeight="1" x14ac:dyDescent="0.2">
      <c r="B27" s="12">
        <v>198</v>
      </c>
      <c r="C27" s="12">
        <v>9.3390000000000004</v>
      </c>
      <c r="D27" s="12">
        <v>198.38911999999999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31.2</v>
      </c>
      <c r="Q27" s="56">
        <v>2.33</v>
      </c>
      <c r="R27" s="56">
        <v>2.21</v>
      </c>
      <c r="S27" s="56">
        <v>44.3</v>
      </c>
      <c r="T27" s="56">
        <v>92.87</v>
      </c>
      <c r="U27" s="12">
        <v>5</v>
      </c>
      <c r="V27" s="12">
        <v>2.5</v>
      </c>
      <c r="W27" s="12">
        <v>2</v>
      </c>
      <c r="X27" s="12">
        <v>4</v>
      </c>
      <c r="Y27" s="12">
        <v>9</v>
      </c>
      <c r="Z27" s="12">
        <v>1</v>
      </c>
      <c r="AA27" s="12">
        <v>90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0.80649999999999999</v>
      </c>
      <c r="AK27" s="12">
        <v>0.1002</v>
      </c>
      <c r="AL27" s="14">
        <v>4.8500000000000001E-2</v>
      </c>
      <c r="AM27" s="14">
        <v>6.0000000000000001E-3</v>
      </c>
      <c r="AN27" s="14">
        <v>1.1721999999999999</v>
      </c>
      <c r="AO27" s="14">
        <v>7.1800000000000003E-2</v>
      </c>
      <c r="AP27" s="14">
        <v>0.21079999999999999</v>
      </c>
      <c r="AQ27" s="14">
        <v>1.29E-2</v>
      </c>
      <c r="AR27" s="14">
        <v>1.5931</v>
      </c>
      <c r="AS27" s="14">
        <v>0.17030000000000001</v>
      </c>
      <c r="AT27" s="14">
        <v>5.1200000000000002E-2</v>
      </c>
      <c r="AU27" s="14">
        <v>5.4999999999999997E-3</v>
      </c>
      <c r="AV27" s="14">
        <v>20.384</v>
      </c>
      <c r="AW27" s="14">
        <v>2.3877999999999999</v>
      </c>
      <c r="AX27" s="14">
        <v>0.48580000000000001</v>
      </c>
      <c r="AY27" s="14">
        <v>5.6899999999999999E-2</v>
      </c>
      <c r="AZ27" s="14">
        <v>0.39477461958082116</v>
      </c>
      <c r="BA27" s="14">
        <v>9.48828125</v>
      </c>
      <c r="BB27" s="14">
        <v>0.80931098696461823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0.1424</v>
      </c>
      <c r="BH27" s="16">
        <f>DSTDEV(PlotSort2,"PhxRed",$BR$31:$BR$32)/SQRT($BF27)</f>
        <v>5.8999999999999877E-3</v>
      </c>
      <c r="BI27" s="16">
        <f>DAVERAGE(PlotSort2,"PhxRedEdge",$BR$31:$BR$32)</f>
        <v>0.23225000000000001</v>
      </c>
      <c r="BJ27" s="16">
        <f>DSTDEV(PlotSort2,"PhxRedEdge",$BR$31:$BR$32)/SQRT($BF27)</f>
        <v>3.0500000000000106E-3</v>
      </c>
      <c r="BK27" s="16">
        <f>DAVERAGE(PlotSort2,"TMRed",$BR$31:$BR$32)</f>
        <v>0.14369999999999999</v>
      </c>
      <c r="BL27" s="16">
        <f>DSTDEV(PlotSort2,"TMRed",$BR$31:$BR$32)/SQRT($BF27)</f>
        <v>5.9000000000000016E-3</v>
      </c>
      <c r="BM27" s="16">
        <f>DAVERAGE(PlotSort2,"TMNIR",$BR$31:$BR$32)</f>
        <v>0.38619999999999999</v>
      </c>
      <c r="BN27" s="16">
        <f>DSTDEV(PlotSort2,"TMNIR",$BR$31:$BR$32)/SQRT($BF27)</f>
        <v>1.7000000000000068E-3</v>
      </c>
      <c r="BO27" s="16">
        <f>DAVERAGE(PlotSort2,"NRR",$BR$31:$BR$32)</f>
        <v>0.24896022526299894</v>
      </c>
      <c r="BP27" s="16">
        <f>DSTDEV(PlotSort2,"NRR",$BR$31:$BR$32)/SQRT($BF27)</f>
        <v>4.0950134529860738E-3</v>
      </c>
      <c r="BQ27" s="16">
        <f>DAVERAGE(PlotSort2,"rvi",$BR$31:$BR$32)</f>
        <v>2.6915951002382741</v>
      </c>
      <c r="BR27" s="16">
        <f>DSTDEV(PlotSort2,"rvi",$BR$31:$BR$32)/SQRT($BF27)</f>
        <v>9.8680661735600625E-2</v>
      </c>
      <c r="BS27" s="17">
        <f>DAVERAGE(PlotSort2,"ndvi",$BR$31:$BR$32)</f>
        <v>0.45784137246258721</v>
      </c>
      <c r="BT27" s="16">
        <f>DSTDEV(PlotSort2,"ndvi",$BR$31:$BR$32)/SQRT($BF27)</f>
        <v>1.449253525328492E-2</v>
      </c>
    </row>
    <row r="28" spans="2:72" ht="13.5" customHeight="1" x14ac:dyDescent="0.2">
      <c r="B28" s="12">
        <v>198</v>
      </c>
      <c r="C28" s="12">
        <v>9.3309999999999995</v>
      </c>
      <c r="D28" s="12">
        <v>198.38879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31.2</v>
      </c>
      <c r="Q28" s="56">
        <v>2.33</v>
      </c>
      <c r="R28" s="56">
        <v>2.21</v>
      </c>
      <c r="S28" s="56">
        <v>44.4</v>
      </c>
      <c r="T28" s="56">
        <v>92.8</v>
      </c>
      <c r="U28" s="12">
        <v>5</v>
      </c>
      <c r="V28" s="12">
        <v>2.5</v>
      </c>
      <c r="W28" s="12">
        <v>2</v>
      </c>
      <c r="X28" s="12">
        <v>4</v>
      </c>
      <c r="Y28" s="12">
        <v>9</v>
      </c>
      <c r="Z28" s="12">
        <v>1</v>
      </c>
      <c r="AA28" s="12">
        <v>90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0.67330000000000001</v>
      </c>
      <c r="AK28" s="12">
        <v>1.5299999999999999E-2</v>
      </c>
      <c r="AL28" s="14">
        <v>4.0399999999999998E-2</v>
      </c>
      <c r="AM28" s="14">
        <v>8.9999999999999998E-4</v>
      </c>
      <c r="AN28" s="14">
        <v>1.1031</v>
      </c>
      <c r="AO28" s="14">
        <v>1.9E-3</v>
      </c>
      <c r="AP28" s="14">
        <v>0.1981</v>
      </c>
      <c r="AQ28" s="14">
        <v>2.9999999999999997E-4</v>
      </c>
      <c r="AR28" s="14">
        <v>1.3106</v>
      </c>
      <c r="AS28" s="14">
        <v>6.3899999999999998E-2</v>
      </c>
      <c r="AT28" s="14">
        <v>4.2000000000000003E-2</v>
      </c>
      <c r="AU28" s="14">
        <v>2.0999999999999999E-3</v>
      </c>
      <c r="AV28" s="14">
        <v>18.555700000000002</v>
      </c>
      <c r="AW28" s="14">
        <v>0.156</v>
      </c>
      <c r="AX28" s="14">
        <v>0.44159999999999999</v>
      </c>
      <c r="AY28" s="14">
        <v>3.7000000000000002E-3</v>
      </c>
      <c r="AZ28" s="14">
        <v>0.38064717836485856</v>
      </c>
      <c r="BA28" s="14">
        <v>10.514285714285714</v>
      </c>
      <c r="BB28" s="14">
        <v>0.82630272952853601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4.0649999999999999E-2</v>
      </c>
      <c r="BH28" s="16">
        <f>DSTDEV(PlotSort2,"PhxRed",$BS$31:$BS$32)/SQRT($BF28)</f>
        <v>4.15E-3</v>
      </c>
      <c r="BI28" s="16">
        <f>DAVERAGE(PlotSort2,"PhxRedEdge",$BS$31:$BS$32)</f>
        <v>0.1842</v>
      </c>
      <c r="BJ28" s="16">
        <f>DSTDEV(PlotSort2,"PhxRedEdge",$BS$31:$BS$32)/SQRT($BF28)</f>
        <v>3.2000000000000084E-3</v>
      </c>
      <c r="BK28" s="16">
        <f>DAVERAGE(PlotSort2,"TMRed",$BS$31:$BS$32)</f>
        <v>4.045E-2</v>
      </c>
      <c r="BL28" s="16">
        <f>DSTDEV(PlotSort2,"TMRed",$BS$31:$BS$32)/SQRT($BF28)</f>
        <v>4.249999999999996E-3</v>
      </c>
      <c r="BM28" s="16">
        <f>DAVERAGE(PlotSort2,"TMNIR",$BS$31:$BS$32)</f>
        <v>0.43354999999999999</v>
      </c>
      <c r="BN28" s="16">
        <f>DSTDEV(PlotSort2,"TMNIR",$BS$31:$BS$32)/SQRT($BF28)</f>
        <v>1.8550000000000007E-2</v>
      </c>
      <c r="BO28" s="16">
        <f>DAVERAGE(PlotSort2,"NRR",$BS$31:$BS$32)</f>
        <v>0.40326728620828983</v>
      </c>
      <c r="BP28" s="16">
        <f>DSTDEV(PlotSort2,"NRR",$BS$31:$BS$32)/SQRT($BF28)</f>
        <v>1.0649836543860314E-2</v>
      </c>
      <c r="BQ28" s="16">
        <f>DAVERAGE(PlotSort2,"rvi",$BS$31:$BS$32)</f>
        <v>10.886533303669644</v>
      </c>
      <c r="BR28" s="16">
        <f>DSTDEV(PlotSort2,"rvi",$BS$31:$BS$32)/SQRT($BF28)</f>
        <v>1.6024169725734558</v>
      </c>
      <c r="BS28" s="17">
        <f>DAVERAGE(PlotSort2,"ndvi",$BS$31:$BS$32)</f>
        <v>0.82862791808189817</v>
      </c>
      <c r="BT28" s="16">
        <f>DSTDEV(PlotSort2,"ndvi",$BS$31:$BS$32)/SQRT($BF28)</f>
        <v>2.3102575467149552E-2</v>
      </c>
    </row>
    <row r="29" spans="2:72" ht="13.5" customHeight="1" x14ac:dyDescent="0.2">
      <c r="B29" s="12">
        <v>198</v>
      </c>
      <c r="C29" s="12">
        <v>9.3209999999999997</v>
      </c>
      <c r="D29" s="12">
        <v>198.38838000000001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31.2</v>
      </c>
      <c r="Q29" s="56">
        <v>2.33</v>
      </c>
      <c r="R29" s="56">
        <v>2.21</v>
      </c>
      <c r="S29" s="56">
        <v>44.53</v>
      </c>
      <c r="T29" s="56">
        <v>92.72</v>
      </c>
      <c r="U29" s="12">
        <v>5</v>
      </c>
      <c r="V29" s="12">
        <v>2.5</v>
      </c>
      <c r="W29" s="12">
        <v>2</v>
      </c>
      <c r="X29" s="12">
        <v>4</v>
      </c>
      <c r="Y29" s="12">
        <v>9</v>
      </c>
      <c r="Z29" s="12">
        <v>1</v>
      </c>
      <c r="AA29" s="12">
        <v>90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0.71799999999999997</v>
      </c>
      <c r="AK29" s="12">
        <v>3.7600000000000001E-2</v>
      </c>
      <c r="AL29" s="14">
        <v>4.2999999999999997E-2</v>
      </c>
      <c r="AM29" s="14">
        <v>2.3E-3</v>
      </c>
      <c r="AN29" s="14">
        <v>1.1115999999999999</v>
      </c>
      <c r="AO29" s="14">
        <v>1.26E-2</v>
      </c>
      <c r="AP29" s="14">
        <v>0.1993</v>
      </c>
      <c r="AQ29" s="14">
        <v>2.3E-3</v>
      </c>
      <c r="AR29" s="14">
        <v>1.3911</v>
      </c>
      <c r="AS29" s="14">
        <v>0.1158</v>
      </c>
      <c r="AT29" s="14">
        <v>4.4600000000000001E-2</v>
      </c>
      <c r="AU29" s="14">
        <v>3.7000000000000002E-3</v>
      </c>
      <c r="AV29" s="14">
        <v>20.065799999999999</v>
      </c>
      <c r="AW29" s="14">
        <v>0.89649999999999996</v>
      </c>
      <c r="AX29" s="14">
        <v>0.4768</v>
      </c>
      <c r="AY29" s="14">
        <v>2.1299999999999999E-2</v>
      </c>
      <c r="AZ29" s="14">
        <v>0.41044224227185322</v>
      </c>
      <c r="BA29" s="14">
        <v>10.690582959641256</v>
      </c>
      <c r="BB29" s="14">
        <v>0.82892213271960113</v>
      </c>
      <c r="BC29" s="15"/>
      <c r="BD29" s="28"/>
    </row>
    <row r="30" spans="2:72" ht="13.5" customHeight="1" x14ac:dyDescent="0.2">
      <c r="B30" s="12">
        <v>198</v>
      </c>
      <c r="C30" s="12">
        <v>9.3089999999999993</v>
      </c>
      <c r="D30" s="12">
        <v>198.38786999999999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31.2</v>
      </c>
      <c r="Q30" s="56">
        <v>2.33</v>
      </c>
      <c r="R30" s="56">
        <v>2.21</v>
      </c>
      <c r="S30" s="56">
        <v>44.68</v>
      </c>
      <c r="T30" s="56">
        <v>92.61</v>
      </c>
      <c r="U30" s="12">
        <v>5</v>
      </c>
      <c r="V30" s="12">
        <v>2.5</v>
      </c>
      <c r="W30" s="12">
        <v>2</v>
      </c>
      <c r="X30" s="12">
        <v>4</v>
      </c>
      <c r="Y30" s="12">
        <v>9</v>
      </c>
      <c r="Z30" s="12">
        <v>1</v>
      </c>
      <c r="AA30" s="12">
        <v>90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0.54349999999999998</v>
      </c>
      <c r="AK30" s="12">
        <v>1.77E-2</v>
      </c>
      <c r="AL30" s="14">
        <v>3.2500000000000001E-2</v>
      </c>
      <c r="AM30" s="14">
        <v>1.1000000000000001E-3</v>
      </c>
      <c r="AN30" s="14">
        <v>1.1102000000000001</v>
      </c>
      <c r="AO30" s="14">
        <v>2.75E-2</v>
      </c>
      <c r="AP30" s="14">
        <v>0.1986</v>
      </c>
      <c r="AQ30" s="14">
        <v>4.8999999999999998E-3</v>
      </c>
      <c r="AR30" s="14">
        <v>1.0768</v>
      </c>
      <c r="AS30" s="14">
        <v>0.10009999999999999</v>
      </c>
      <c r="AT30" s="14">
        <v>3.44E-2</v>
      </c>
      <c r="AU30" s="14">
        <v>3.2000000000000002E-3</v>
      </c>
      <c r="AV30" s="14">
        <v>22.755199999999999</v>
      </c>
      <c r="AW30" s="14">
        <v>0.2205</v>
      </c>
      <c r="AX30" s="14">
        <v>0.53959999999999997</v>
      </c>
      <c r="AY30" s="14">
        <v>5.1999999999999998E-3</v>
      </c>
      <c r="AZ30" s="14">
        <v>0.46193443511243565</v>
      </c>
      <c r="BA30" s="14">
        <v>15.686046511627906</v>
      </c>
      <c r="BB30" s="14">
        <v>0.8801393728222997</v>
      </c>
      <c r="BC30" s="15"/>
      <c r="BD30" s="28"/>
      <c r="BF30" s="29" t="s">
        <v>175</v>
      </c>
    </row>
    <row r="31" spans="2:72" ht="13.5" customHeight="1" x14ac:dyDescent="0.2">
      <c r="B31" s="12">
        <v>198</v>
      </c>
      <c r="C31" s="12">
        <v>9.3019999999999996</v>
      </c>
      <c r="D31" s="12">
        <v>198.38758000000001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31.2</v>
      </c>
      <c r="Q31" s="56">
        <v>2.33</v>
      </c>
      <c r="R31" s="56">
        <v>2.21</v>
      </c>
      <c r="S31" s="56">
        <v>44.77</v>
      </c>
      <c r="T31" s="56">
        <v>92.55</v>
      </c>
      <c r="U31" s="12">
        <v>5</v>
      </c>
      <c r="V31" s="12">
        <v>2.5</v>
      </c>
      <c r="W31" s="12">
        <v>2</v>
      </c>
      <c r="X31" s="12">
        <v>4</v>
      </c>
      <c r="Y31" s="12">
        <v>9</v>
      </c>
      <c r="Z31" s="12">
        <v>1</v>
      </c>
      <c r="AA31" s="12">
        <v>90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0.85750000000000004</v>
      </c>
      <c r="AK31" s="12">
        <v>3.9699999999999999E-2</v>
      </c>
      <c r="AL31" s="14">
        <v>5.1299999999999998E-2</v>
      </c>
      <c r="AM31" s="14">
        <v>2.3999999999999998E-3</v>
      </c>
      <c r="AN31" s="14">
        <v>1.1939</v>
      </c>
      <c r="AO31" s="14">
        <v>4.6600000000000003E-2</v>
      </c>
      <c r="AP31" s="14">
        <v>0.21329999999999999</v>
      </c>
      <c r="AQ31" s="14">
        <v>8.3000000000000001E-3</v>
      </c>
      <c r="AR31" s="14">
        <v>1.653</v>
      </c>
      <c r="AS31" s="14">
        <v>0.11310000000000001</v>
      </c>
      <c r="AT31" s="14">
        <v>5.28E-2</v>
      </c>
      <c r="AU31" s="14">
        <v>3.5999999999999999E-3</v>
      </c>
      <c r="AV31" s="14">
        <v>20.132300000000001</v>
      </c>
      <c r="AW31" s="14">
        <v>1.3541000000000001</v>
      </c>
      <c r="AX31" s="14">
        <v>0.4768</v>
      </c>
      <c r="AY31" s="14">
        <v>3.2099999999999997E-2</v>
      </c>
      <c r="AZ31" s="14">
        <v>0.38182872047529348</v>
      </c>
      <c r="BA31" s="14">
        <v>9.0303030303030312</v>
      </c>
      <c r="BB31" s="14">
        <v>0.80060422960725075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198</v>
      </c>
      <c r="C32" s="12">
        <v>9.2929999999999993</v>
      </c>
      <c r="D32" s="12">
        <v>198.38721000000001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31.2</v>
      </c>
      <c r="Q32" s="56">
        <v>2.33</v>
      </c>
      <c r="R32" s="56">
        <v>2.21</v>
      </c>
      <c r="S32" s="56">
        <v>44.88</v>
      </c>
      <c r="T32" s="56">
        <v>92.47</v>
      </c>
      <c r="U32" s="12">
        <v>5</v>
      </c>
      <c r="V32" s="12">
        <v>2.5</v>
      </c>
      <c r="W32" s="12">
        <v>2</v>
      </c>
      <c r="X32" s="12">
        <v>4</v>
      </c>
      <c r="Y32" s="12">
        <v>9</v>
      </c>
      <c r="Z32" s="12">
        <v>1</v>
      </c>
      <c r="AA32" s="12">
        <v>90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1.2033</v>
      </c>
      <c r="AK32" s="12">
        <v>5.8099999999999999E-2</v>
      </c>
      <c r="AL32" s="14">
        <v>7.1900000000000006E-2</v>
      </c>
      <c r="AM32" s="14">
        <v>3.5000000000000001E-3</v>
      </c>
      <c r="AN32" s="14">
        <v>1.1133999999999999</v>
      </c>
      <c r="AO32" s="14">
        <v>7.22E-2</v>
      </c>
      <c r="AP32" s="14">
        <v>0.1986</v>
      </c>
      <c r="AQ32" s="14">
        <v>1.29E-2</v>
      </c>
      <c r="AR32" s="14">
        <v>2.2555999999999998</v>
      </c>
      <c r="AS32" s="14">
        <v>7.9100000000000004E-2</v>
      </c>
      <c r="AT32" s="14">
        <v>7.1999999999999995E-2</v>
      </c>
      <c r="AU32" s="14">
        <v>2.5000000000000001E-3</v>
      </c>
      <c r="AV32" s="14">
        <v>17.642600000000002</v>
      </c>
      <c r="AW32" s="14">
        <v>0.91520000000000001</v>
      </c>
      <c r="AX32" s="14">
        <v>0.4173</v>
      </c>
      <c r="AY32" s="14">
        <v>2.1600000000000001E-2</v>
      </c>
      <c r="AZ32" s="14">
        <v>0.35509011203117391</v>
      </c>
      <c r="BA32" s="14">
        <v>5.7958333333333334</v>
      </c>
      <c r="BB32" s="14">
        <v>0.70570202329858978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198</v>
      </c>
      <c r="C33" s="12">
        <v>9.2850000000000001</v>
      </c>
      <c r="D33" s="12">
        <v>198.38687999999999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31.2</v>
      </c>
      <c r="Q33" s="56">
        <v>2.33</v>
      </c>
      <c r="R33" s="56">
        <v>2.21</v>
      </c>
      <c r="S33" s="56">
        <v>44.98</v>
      </c>
      <c r="T33" s="56">
        <v>92.4</v>
      </c>
      <c r="U33" s="12">
        <v>5</v>
      </c>
      <c r="V33" s="12">
        <v>2.5</v>
      </c>
      <c r="W33" s="12">
        <v>2</v>
      </c>
      <c r="X33" s="12">
        <v>4</v>
      </c>
      <c r="Y33" s="12">
        <v>9</v>
      </c>
      <c r="Z33" s="12">
        <v>1</v>
      </c>
      <c r="AA33" s="12">
        <v>90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0.7964</v>
      </c>
      <c r="AK33" s="12">
        <v>3.2199999999999999E-2</v>
      </c>
      <c r="AL33" s="14">
        <v>4.7500000000000001E-2</v>
      </c>
      <c r="AM33" s="14">
        <v>1.9E-3</v>
      </c>
      <c r="AN33" s="14">
        <v>1.0972999999999999</v>
      </c>
      <c r="AO33" s="14">
        <v>9.5999999999999992E-3</v>
      </c>
      <c r="AP33" s="14">
        <v>0.19550000000000001</v>
      </c>
      <c r="AQ33" s="14">
        <v>1.6999999999999999E-3</v>
      </c>
      <c r="AR33" s="14">
        <v>1.4939</v>
      </c>
      <c r="AS33" s="14">
        <v>5.4100000000000002E-2</v>
      </c>
      <c r="AT33" s="14">
        <v>4.7600000000000003E-2</v>
      </c>
      <c r="AU33" s="14">
        <v>1.6999999999999999E-3</v>
      </c>
      <c r="AV33" s="14">
        <v>19.396000000000001</v>
      </c>
      <c r="AW33" s="14">
        <v>0.13519999999999999</v>
      </c>
      <c r="AX33" s="14">
        <v>0.45810000000000001</v>
      </c>
      <c r="AY33" s="14">
        <v>3.2000000000000002E-3</v>
      </c>
      <c r="AZ33" s="14">
        <v>0.40177478580171361</v>
      </c>
      <c r="BA33" s="14">
        <v>9.6239495798319314</v>
      </c>
      <c r="BB33" s="14">
        <v>0.81174609452244406</v>
      </c>
      <c r="BC33" s="15"/>
      <c r="BD33" s="28"/>
    </row>
    <row r="34" spans="2:64" ht="13.5" customHeight="1" x14ac:dyDescent="0.2">
      <c r="B34" s="12">
        <v>198</v>
      </c>
      <c r="C34" s="12">
        <v>9.3810000000000002</v>
      </c>
      <c r="D34" s="12">
        <v>198.39088000000001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31.2</v>
      </c>
      <c r="Q34" s="56">
        <v>2.33</v>
      </c>
      <c r="R34" s="56">
        <v>2.21</v>
      </c>
      <c r="S34" s="56">
        <v>43.77</v>
      </c>
      <c r="T34" s="56">
        <v>93.25</v>
      </c>
      <c r="U34" s="12">
        <v>5</v>
      </c>
      <c r="V34" s="12">
        <v>2.5</v>
      </c>
      <c r="W34" s="12">
        <v>2</v>
      </c>
      <c r="X34" s="12">
        <v>4</v>
      </c>
      <c r="Y34" s="12">
        <v>9</v>
      </c>
      <c r="Z34" s="12">
        <v>1</v>
      </c>
      <c r="AA34" s="12">
        <v>90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1.0403</v>
      </c>
      <c r="AK34" s="12">
        <v>7.2599999999999998E-2</v>
      </c>
      <c r="AL34" s="14">
        <v>6.2899999999999998E-2</v>
      </c>
      <c r="AM34" s="14">
        <v>4.4000000000000003E-3</v>
      </c>
      <c r="AN34" s="14">
        <v>1.0228999999999999</v>
      </c>
      <c r="AO34" s="14">
        <v>4.0599999999999997E-2</v>
      </c>
      <c r="AP34" s="14">
        <v>0.18540000000000001</v>
      </c>
      <c r="AQ34" s="14">
        <v>7.4000000000000003E-3</v>
      </c>
      <c r="AR34" s="14">
        <v>1.9677</v>
      </c>
      <c r="AS34" s="14">
        <v>0.1265</v>
      </c>
      <c r="AT34" s="14">
        <v>6.3500000000000001E-2</v>
      </c>
      <c r="AU34" s="14">
        <v>4.1000000000000003E-3</v>
      </c>
      <c r="AV34" s="14">
        <v>15.252599999999999</v>
      </c>
      <c r="AW34" s="14">
        <v>7.2800000000000004E-2</v>
      </c>
      <c r="AX34" s="14">
        <v>0.36599999999999999</v>
      </c>
      <c r="AY34" s="14">
        <v>1.6999999999999999E-3</v>
      </c>
      <c r="AZ34" s="14">
        <v>0.32752992383025026</v>
      </c>
      <c r="BA34" s="14">
        <v>5.7637795275590546</v>
      </c>
      <c r="BB34" s="14">
        <v>0.70430733410942958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198</v>
      </c>
      <c r="C35" s="12">
        <v>9.3879999999999999</v>
      </c>
      <c r="D35" s="12">
        <v>198.39116999999999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31.2</v>
      </c>
      <c r="Q35" s="56">
        <v>2.33</v>
      </c>
      <c r="R35" s="56">
        <v>2.21</v>
      </c>
      <c r="S35" s="56">
        <v>43.69</v>
      </c>
      <c r="T35" s="56">
        <v>93.31</v>
      </c>
      <c r="U35" s="12">
        <v>5</v>
      </c>
      <c r="V35" s="12">
        <v>2.5</v>
      </c>
      <c r="W35" s="12">
        <v>2</v>
      </c>
      <c r="X35" s="12">
        <v>4</v>
      </c>
      <c r="Y35" s="12">
        <v>9</v>
      </c>
      <c r="Z35" s="12">
        <v>1</v>
      </c>
      <c r="AA35" s="12">
        <v>90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0.89119999999999999</v>
      </c>
      <c r="AK35" s="12">
        <v>1.12E-2</v>
      </c>
      <c r="AL35" s="14">
        <v>5.3900000000000003E-2</v>
      </c>
      <c r="AM35" s="14">
        <v>6.9999999999999999E-4</v>
      </c>
      <c r="AN35" s="14">
        <v>1.1355999999999999</v>
      </c>
      <c r="AO35" s="14">
        <v>8.2000000000000007E-3</v>
      </c>
      <c r="AP35" s="14">
        <v>0.20610000000000001</v>
      </c>
      <c r="AQ35" s="14">
        <v>1.5E-3</v>
      </c>
      <c r="AR35" s="14">
        <v>1.7061999999999999</v>
      </c>
      <c r="AS35" s="14">
        <v>1.61E-2</v>
      </c>
      <c r="AT35" s="14">
        <v>5.5199999999999999E-2</v>
      </c>
      <c r="AU35" s="14">
        <v>5.0000000000000001E-4</v>
      </c>
      <c r="AV35" s="14">
        <v>19.125599999999999</v>
      </c>
      <c r="AW35" s="14">
        <v>0.1893</v>
      </c>
      <c r="AX35" s="14">
        <v>0.45950000000000002</v>
      </c>
      <c r="AY35" s="14">
        <v>4.4999999999999997E-3</v>
      </c>
      <c r="AZ35" s="14">
        <v>0.38070913461538464</v>
      </c>
      <c r="BA35" s="14">
        <v>8.3242753623188417</v>
      </c>
      <c r="BB35" s="14">
        <v>0.78550612006994358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198</v>
      </c>
      <c r="C36" s="12">
        <v>9.3960000000000008</v>
      </c>
      <c r="D36" s="12">
        <v>198.39150000000001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31.2</v>
      </c>
      <c r="Q36" s="56">
        <v>2.33</v>
      </c>
      <c r="R36" s="56">
        <v>2.21</v>
      </c>
      <c r="S36" s="56">
        <v>43.59</v>
      </c>
      <c r="T36" s="56">
        <v>93.38</v>
      </c>
      <c r="U36" s="12">
        <v>5</v>
      </c>
      <c r="V36" s="12">
        <v>2.5</v>
      </c>
      <c r="W36" s="12">
        <v>2</v>
      </c>
      <c r="X36" s="12">
        <v>4</v>
      </c>
      <c r="Y36" s="12">
        <v>9</v>
      </c>
      <c r="Z36" s="12">
        <v>1</v>
      </c>
      <c r="AA36" s="12">
        <v>90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0.8135</v>
      </c>
      <c r="AK36" s="12">
        <v>1.9900000000000001E-2</v>
      </c>
      <c r="AL36" s="14">
        <v>4.9299999999999997E-2</v>
      </c>
      <c r="AM36" s="14">
        <v>1.1999999999999999E-3</v>
      </c>
      <c r="AN36" s="14">
        <v>1.2192000000000001</v>
      </c>
      <c r="AO36" s="14">
        <v>1.5599999999999999E-2</v>
      </c>
      <c r="AP36" s="14">
        <v>0.2215</v>
      </c>
      <c r="AQ36" s="14">
        <v>2.8E-3</v>
      </c>
      <c r="AR36" s="14">
        <v>1.556</v>
      </c>
      <c r="AS36" s="14">
        <v>3.7499999999999999E-2</v>
      </c>
      <c r="AT36" s="14">
        <v>5.04E-2</v>
      </c>
      <c r="AU36" s="14">
        <v>1.1999999999999999E-3</v>
      </c>
      <c r="AV36" s="14">
        <v>21.3949</v>
      </c>
      <c r="AW36" s="14">
        <v>0.29120000000000001</v>
      </c>
      <c r="AX36" s="14">
        <v>0.51470000000000005</v>
      </c>
      <c r="AY36" s="14">
        <v>7.0000000000000001E-3</v>
      </c>
      <c r="AZ36" s="14">
        <v>0.39826134202662317</v>
      </c>
      <c r="BA36" s="14">
        <v>10.212301587301589</v>
      </c>
      <c r="BB36" s="14">
        <v>0.82162449124048842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198</v>
      </c>
      <c r="C37" s="12">
        <v>9.4039999999999999</v>
      </c>
      <c r="D37" s="12">
        <v>198.39183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31.2</v>
      </c>
      <c r="Q37" s="56">
        <v>2.33</v>
      </c>
      <c r="R37" s="56">
        <v>2.21</v>
      </c>
      <c r="S37" s="56">
        <v>43.49</v>
      </c>
      <c r="T37" s="56">
        <v>93.45</v>
      </c>
      <c r="U37" s="12">
        <v>5</v>
      </c>
      <c r="V37" s="12">
        <v>2.5</v>
      </c>
      <c r="W37" s="12">
        <v>2</v>
      </c>
      <c r="X37" s="12">
        <v>4</v>
      </c>
      <c r="Y37" s="12">
        <v>9</v>
      </c>
      <c r="Z37" s="12">
        <v>1</v>
      </c>
      <c r="AA37" s="12">
        <v>90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0.8236</v>
      </c>
      <c r="AK37" s="12">
        <v>2.2200000000000001E-2</v>
      </c>
      <c r="AL37" s="14">
        <v>4.99E-2</v>
      </c>
      <c r="AM37" s="14">
        <v>1.2999999999999999E-3</v>
      </c>
      <c r="AN37" s="14">
        <v>1.1489</v>
      </c>
      <c r="AO37" s="14">
        <v>7.1000000000000004E-3</v>
      </c>
      <c r="AP37" s="14">
        <v>0.20910000000000001</v>
      </c>
      <c r="AQ37" s="14">
        <v>1.2999999999999999E-3</v>
      </c>
      <c r="AR37" s="14">
        <v>1.5439000000000001</v>
      </c>
      <c r="AS37" s="14">
        <v>3.1699999999999999E-2</v>
      </c>
      <c r="AT37" s="14">
        <v>0.05</v>
      </c>
      <c r="AU37" s="14">
        <v>1E-3</v>
      </c>
      <c r="AV37" s="14">
        <v>20.3736</v>
      </c>
      <c r="AW37" s="14">
        <v>2.29E-2</v>
      </c>
      <c r="AX37" s="14">
        <v>0.49070000000000003</v>
      </c>
      <c r="AY37" s="14">
        <v>5.9999999999999995E-4</v>
      </c>
      <c r="AZ37" s="14">
        <v>0.40240068591026013</v>
      </c>
      <c r="BA37" s="14">
        <v>9.8140000000000001</v>
      </c>
      <c r="BB37" s="14">
        <v>0.81505455890512291</v>
      </c>
      <c r="BC37" s="15"/>
      <c r="BD37" s="28"/>
      <c r="BG37" s="30">
        <v>2</v>
      </c>
    </row>
    <row r="38" spans="2:64" ht="13.5" customHeight="1" x14ac:dyDescent="0.2">
      <c r="B38" s="12">
        <v>198</v>
      </c>
      <c r="C38" s="12">
        <v>9.4169999999999998</v>
      </c>
      <c r="D38" s="12">
        <v>198.39238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31.2</v>
      </c>
      <c r="Q38" s="56">
        <v>2.33</v>
      </c>
      <c r="R38" s="56">
        <v>2.21</v>
      </c>
      <c r="S38" s="56">
        <v>43.32</v>
      </c>
      <c r="T38" s="56">
        <v>93.57</v>
      </c>
      <c r="U38" s="12">
        <v>5</v>
      </c>
      <c r="V38" s="12">
        <v>2.5</v>
      </c>
      <c r="W38" s="12">
        <v>2</v>
      </c>
      <c r="X38" s="12">
        <v>4</v>
      </c>
      <c r="Y38" s="12">
        <v>9</v>
      </c>
      <c r="Z38" s="12">
        <v>1</v>
      </c>
      <c r="AA38" s="12">
        <v>90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0.87870000000000004</v>
      </c>
      <c r="AK38" s="12">
        <v>1.12E-2</v>
      </c>
      <c r="AL38" s="14">
        <v>5.3400000000000003E-2</v>
      </c>
      <c r="AM38" s="14">
        <v>6.9999999999999999E-4</v>
      </c>
      <c r="AN38" s="14">
        <v>1.2033</v>
      </c>
      <c r="AO38" s="14">
        <v>2.6200000000000001E-2</v>
      </c>
      <c r="AP38" s="14">
        <v>0.2195</v>
      </c>
      <c r="AQ38" s="14">
        <v>4.7999999999999996E-3</v>
      </c>
      <c r="AR38" s="14">
        <v>1.6749000000000001</v>
      </c>
      <c r="AS38" s="14">
        <v>2.86E-2</v>
      </c>
      <c r="AT38" s="14">
        <v>5.4399999999999997E-2</v>
      </c>
      <c r="AU38" s="14">
        <v>8.9999999999999998E-4</v>
      </c>
      <c r="AV38" s="14">
        <v>20.290400000000002</v>
      </c>
      <c r="AW38" s="14">
        <v>0.30580000000000002</v>
      </c>
      <c r="AX38" s="14">
        <v>0.48980000000000001</v>
      </c>
      <c r="AY38" s="14">
        <v>7.4000000000000003E-3</v>
      </c>
      <c r="AZ38" s="14">
        <v>0.38107993796700967</v>
      </c>
      <c r="BA38" s="14">
        <v>9.0036764705882355</v>
      </c>
      <c r="BB38" s="14">
        <v>0.80007350238882768</v>
      </c>
      <c r="BC38" s="15"/>
      <c r="BD38" s="28"/>
      <c r="BG38" s="30">
        <v>3</v>
      </c>
      <c r="BH38" s="34"/>
    </row>
    <row r="39" spans="2:64" ht="13.5" customHeight="1" x14ac:dyDescent="0.2">
      <c r="B39" s="12">
        <v>198</v>
      </c>
      <c r="C39" s="12">
        <v>9.4329999999999998</v>
      </c>
      <c r="D39" s="12">
        <v>198.39304000000001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31.2</v>
      </c>
      <c r="Q39" s="56">
        <v>2.33</v>
      </c>
      <c r="R39" s="56">
        <v>2.21</v>
      </c>
      <c r="S39" s="56">
        <v>43.12</v>
      </c>
      <c r="T39" s="56">
        <v>93.72</v>
      </c>
      <c r="U39" s="12">
        <v>5</v>
      </c>
      <c r="V39" s="12">
        <v>2.5</v>
      </c>
      <c r="W39" s="12">
        <v>2</v>
      </c>
      <c r="X39" s="12">
        <v>4</v>
      </c>
      <c r="Y39" s="12">
        <v>9</v>
      </c>
      <c r="Z39" s="12">
        <v>1</v>
      </c>
      <c r="AA39" s="12">
        <v>90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0.79490000000000005</v>
      </c>
      <c r="AK39" s="12">
        <v>1.8599999999999998E-2</v>
      </c>
      <c r="AL39" s="14">
        <v>4.8399999999999999E-2</v>
      </c>
      <c r="AM39" s="14">
        <v>1.1000000000000001E-3</v>
      </c>
      <c r="AN39" s="14">
        <v>1.1172</v>
      </c>
      <c r="AO39" s="14">
        <v>6.7100000000000007E-2</v>
      </c>
      <c r="AP39" s="14">
        <v>0.2044</v>
      </c>
      <c r="AQ39" s="14">
        <v>1.23E-2</v>
      </c>
      <c r="AR39" s="14">
        <v>1.5484</v>
      </c>
      <c r="AS39" s="14">
        <v>3.0800000000000001E-2</v>
      </c>
      <c r="AT39" s="14">
        <v>5.04E-2</v>
      </c>
      <c r="AU39" s="14">
        <v>1E-3</v>
      </c>
      <c r="AV39" s="14">
        <v>19.649799999999999</v>
      </c>
      <c r="AW39" s="14">
        <v>0.9506</v>
      </c>
      <c r="AX39" s="14">
        <v>0.47560000000000002</v>
      </c>
      <c r="AY39" s="14">
        <v>2.3E-2</v>
      </c>
      <c r="AZ39" s="14">
        <v>0.39882352941176469</v>
      </c>
      <c r="BA39" s="14">
        <v>9.4365079365079367</v>
      </c>
      <c r="BB39" s="14">
        <v>0.80836501901140689</v>
      </c>
      <c r="BC39" s="15"/>
      <c r="BD39" s="28"/>
    </row>
    <row r="40" spans="2:64" ht="13.5" customHeight="1" x14ac:dyDescent="0.2">
      <c r="B40" s="12">
        <v>198</v>
      </c>
      <c r="C40" s="12">
        <v>9.4410000000000007</v>
      </c>
      <c r="D40" s="12">
        <v>198.39337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31.2</v>
      </c>
      <c r="Q40" s="56">
        <v>2.33</v>
      </c>
      <c r="R40" s="56">
        <v>2.21</v>
      </c>
      <c r="S40" s="56">
        <v>43.02</v>
      </c>
      <c r="T40" s="56">
        <v>93.79</v>
      </c>
      <c r="U40" s="12">
        <v>5</v>
      </c>
      <c r="V40" s="12">
        <v>2.5</v>
      </c>
      <c r="W40" s="12">
        <v>2</v>
      </c>
      <c r="X40" s="12">
        <v>4</v>
      </c>
      <c r="Y40" s="12">
        <v>9</v>
      </c>
      <c r="Z40" s="12">
        <v>1</v>
      </c>
      <c r="AA40" s="12">
        <v>90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0.70030000000000003</v>
      </c>
      <c r="AK40" s="12">
        <v>5.79E-2</v>
      </c>
      <c r="AL40" s="14">
        <v>4.2700000000000002E-2</v>
      </c>
      <c r="AM40" s="14">
        <v>3.5000000000000001E-3</v>
      </c>
      <c r="AN40" s="14">
        <v>1.0698000000000001</v>
      </c>
      <c r="AO40" s="14">
        <v>3.3999999999999998E-3</v>
      </c>
      <c r="AP40" s="14">
        <v>0.19600000000000001</v>
      </c>
      <c r="AQ40" s="14">
        <v>5.9999999999999995E-4</v>
      </c>
      <c r="AR40" s="14">
        <v>1.3267</v>
      </c>
      <c r="AS40" s="14">
        <v>0.1193</v>
      </c>
      <c r="AT40" s="14">
        <v>4.3200000000000002E-2</v>
      </c>
      <c r="AU40" s="14">
        <v>3.8999999999999998E-3</v>
      </c>
      <c r="AV40" s="14">
        <v>18.484999999999999</v>
      </c>
      <c r="AW40" s="14">
        <v>0.16850000000000001</v>
      </c>
      <c r="AX40" s="14">
        <v>0.44800000000000001</v>
      </c>
      <c r="AY40" s="14">
        <v>4.1000000000000003E-3</v>
      </c>
      <c r="AZ40" s="14">
        <v>0.39130434782608697</v>
      </c>
      <c r="BA40" s="14">
        <v>10.37037037037037</v>
      </c>
      <c r="BB40" s="14">
        <v>0.82410423452768722</v>
      </c>
      <c r="BC40" s="15"/>
      <c r="BD40" s="28"/>
    </row>
    <row r="41" spans="2:64" ht="13.5" customHeight="1" x14ac:dyDescent="0.2">
      <c r="B41" s="12">
        <v>198</v>
      </c>
      <c r="C41" s="12">
        <v>9.4529999999999994</v>
      </c>
      <c r="D41" s="12">
        <v>198.39388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31.2</v>
      </c>
      <c r="Q41" s="56">
        <v>2.33</v>
      </c>
      <c r="R41" s="56">
        <v>2.21</v>
      </c>
      <c r="S41" s="56">
        <v>42.87</v>
      </c>
      <c r="T41" s="56">
        <v>93.9</v>
      </c>
      <c r="U41" s="12">
        <v>5</v>
      </c>
      <c r="V41" s="12">
        <v>2.5</v>
      </c>
      <c r="W41" s="12">
        <v>2</v>
      </c>
      <c r="X41" s="12">
        <v>4</v>
      </c>
      <c r="Y41" s="12">
        <v>9</v>
      </c>
      <c r="Z41" s="12">
        <v>1</v>
      </c>
      <c r="AA41" s="12">
        <v>90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1.4794</v>
      </c>
      <c r="AK41" s="12">
        <v>0.1056</v>
      </c>
      <c r="AL41" s="14">
        <v>9.0300000000000005E-2</v>
      </c>
      <c r="AM41" s="14">
        <v>6.4000000000000003E-3</v>
      </c>
      <c r="AN41" s="14">
        <v>1.2036</v>
      </c>
      <c r="AO41" s="14">
        <v>1.6299999999999999E-2</v>
      </c>
      <c r="AP41" s="14">
        <v>0.221</v>
      </c>
      <c r="AQ41" s="14">
        <v>3.0000000000000001E-3</v>
      </c>
      <c r="AR41" s="14">
        <v>2.7477</v>
      </c>
      <c r="AS41" s="14">
        <v>0.17879999999999999</v>
      </c>
      <c r="AT41" s="14">
        <v>8.9599999999999999E-2</v>
      </c>
      <c r="AU41" s="14">
        <v>5.7999999999999996E-3</v>
      </c>
      <c r="AV41" s="14">
        <v>17.831800000000001</v>
      </c>
      <c r="AW41" s="14">
        <v>0.56779999999999997</v>
      </c>
      <c r="AX41" s="14">
        <v>0.433</v>
      </c>
      <c r="AY41" s="14">
        <v>1.38E-2</v>
      </c>
      <c r="AZ41" s="14">
        <v>0.32415902140672781</v>
      </c>
      <c r="BA41" s="14">
        <v>4.8325892857142856</v>
      </c>
      <c r="BB41" s="14">
        <v>0.65709911978568702</v>
      </c>
      <c r="BC41" s="15"/>
      <c r="BD41" s="28"/>
    </row>
    <row r="42" spans="2:64" ht="13.5" customHeight="1" x14ac:dyDescent="0.2">
      <c r="B42" s="12">
        <v>198</v>
      </c>
      <c r="C42" s="12">
        <v>9.2059999999999995</v>
      </c>
      <c r="D42" s="12">
        <v>198.38357999999999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31.2</v>
      </c>
      <c r="Q42" s="56">
        <v>2.33</v>
      </c>
      <c r="R42" s="56">
        <v>2.21</v>
      </c>
      <c r="S42" s="56">
        <v>45.97</v>
      </c>
      <c r="T42" s="56">
        <v>91.72</v>
      </c>
      <c r="U42" s="12">
        <v>5</v>
      </c>
      <c r="V42" s="12">
        <v>2.5</v>
      </c>
      <c r="W42" s="12">
        <v>2</v>
      </c>
      <c r="X42" s="12">
        <v>4</v>
      </c>
      <c r="Y42" s="12">
        <v>9</v>
      </c>
      <c r="Z42" s="12">
        <v>1</v>
      </c>
      <c r="AA42" s="12">
        <v>90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2.5121000000000002</v>
      </c>
      <c r="AK42" s="12">
        <v>8.2000000000000007E-3</v>
      </c>
      <c r="AL42" s="14">
        <v>0.14829999999999999</v>
      </c>
      <c r="AM42" s="14">
        <v>5.0000000000000001E-4</v>
      </c>
      <c r="AN42" s="14">
        <v>1.0042</v>
      </c>
      <c r="AO42" s="14">
        <v>1.4500000000000001E-2</v>
      </c>
      <c r="AP42" s="14">
        <v>0.1764</v>
      </c>
      <c r="AQ42" s="14">
        <v>2.5999999999999999E-3</v>
      </c>
      <c r="AR42" s="14">
        <v>4.6698000000000004</v>
      </c>
      <c r="AS42" s="14">
        <v>2.7000000000000001E-3</v>
      </c>
      <c r="AT42" s="14">
        <v>0.1474</v>
      </c>
      <c r="AU42" s="14">
        <v>1E-4</v>
      </c>
      <c r="AV42" s="14">
        <v>8.6465999999999994</v>
      </c>
      <c r="AW42" s="14">
        <v>0.1186</v>
      </c>
      <c r="AX42" s="14">
        <v>0.2016</v>
      </c>
      <c r="AY42" s="14">
        <v>2.8E-3</v>
      </c>
      <c r="AZ42" s="14">
        <v>6.6666666666666666E-2</v>
      </c>
      <c r="BA42" s="14">
        <v>1.3677069199457259</v>
      </c>
      <c r="BB42" s="14">
        <v>0.15530085959885387</v>
      </c>
      <c r="BC42" s="37"/>
      <c r="BD42" s="28"/>
    </row>
    <row r="43" spans="2:64" ht="13.5" customHeight="1" x14ac:dyDescent="0.2">
      <c r="B43" s="12">
        <v>198</v>
      </c>
      <c r="C43" s="12">
        <v>9.2129999999999992</v>
      </c>
      <c r="D43" s="12">
        <v>198.38388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31.2</v>
      </c>
      <c r="Q43" s="56">
        <v>2.33</v>
      </c>
      <c r="R43" s="56">
        <v>2.21</v>
      </c>
      <c r="S43" s="56">
        <v>45.88</v>
      </c>
      <c r="T43" s="56">
        <v>91.78</v>
      </c>
      <c r="U43" s="12">
        <v>5</v>
      </c>
      <c r="V43" s="12">
        <v>2.5</v>
      </c>
      <c r="W43" s="12">
        <v>2</v>
      </c>
      <c r="X43" s="12">
        <v>4</v>
      </c>
      <c r="Y43" s="12">
        <v>9</v>
      </c>
      <c r="Z43" s="12">
        <v>1</v>
      </c>
      <c r="AA43" s="12">
        <v>90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0.75819999999999999</v>
      </c>
      <c r="AK43" s="12">
        <v>5.8299999999999998E-2</v>
      </c>
      <c r="AL43" s="14">
        <v>4.48E-2</v>
      </c>
      <c r="AM43" s="14">
        <v>3.3999999999999998E-3</v>
      </c>
      <c r="AN43" s="14">
        <v>1.0294000000000001</v>
      </c>
      <c r="AO43" s="14">
        <v>4.6199999999999998E-2</v>
      </c>
      <c r="AP43" s="14">
        <v>0.18099999999999999</v>
      </c>
      <c r="AQ43" s="14">
        <v>8.0999999999999996E-3</v>
      </c>
      <c r="AR43" s="14">
        <v>1.4142999999999999</v>
      </c>
      <c r="AS43" s="14">
        <v>0.10059999999999999</v>
      </c>
      <c r="AT43" s="14">
        <v>4.4699999999999997E-2</v>
      </c>
      <c r="AU43" s="14">
        <v>3.2000000000000002E-3</v>
      </c>
      <c r="AV43" s="14">
        <v>17.777799999999999</v>
      </c>
      <c r="AW43" s="14">
        <v>0.84240000000000004</v>
      </c>
      <c r="AX43" s="14">
        <v>0.41499999999999998</v>
      </c>
      <c r="AY43" s="14">
        <v>1.9699999999999999E-2</v>
      </c>
      <c r="AZ43" s="14">
        <v>0.39261744966442952</v>
      </c>
      <c r="BA43" s="14">
        <v>9.2841163310961967</v>
      </c>
      <c r="BB43" s="14">
        <v>0.80552534261474862</v>
      </c>
      <c r="BC43" s="37"/>
      <c r="BD43" s="28"/>
    </row>
    <row r="44" spans="2:64" ht="13.5" customHeight="1" x14ac:dyDescent="0.2">
      <c r="B44" s="12">
        <v>198</v>
      </c>
      <c r="C44" s="12">
        <v>9.2210000000000001</v>
      </c>
      <c r="D44" s="12">
        <v>198.38421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31.2</v>
      </c>
      <c r="Q44" s="56">
        <v>2.33</v>
      </c>
      <c r="R44" s="56">
        <v>2.21</v>
      </c>
      <c r="S44" s="56">
        <v>45.78</v>
      </c>
      <c r="T44" s="56">
        <v>91.85</v>
      </c>
      <c r="U44" s="12">
        <v>5</v>
      </c>
      <c r="V44" s="12">
        <v>2.5</v>
      </c>
      <c r="W44" s="12">
        <v>2</v>
      </c>
      <c r="X44" s="12">
        <v>4</v>
      </c>
      <c r="Y44" s="12">
        <v>9</v>
      </c>
      <c r="Z44" s="12">
        <v>1</v>
      </c>
      <c r="AA44" s="12">
        <v>90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5.1786000000000003</v>
      </c>
      <c r="AK44" s="12">
        <v>1.1900000000000001E-2</v>
      </c>
      <c r="AL44" s="14">
        <v>0.30630000000000002</v>
      </c>
      <c r="AM44" s="14">
        <v>6.9999999999999999E-4</v>
      </c>
      <c r="AN44" s="14">
        <v>1.8681000000000001</v>
      </c>
      <c r="AO44" s="14">
        <v>3.5000000000000001E-3</v>
      </c>
      <c r="AP44" s="14">
        <v>0.32900000000000001</v>
      </c>
      <c r="AQ44" s="14">
        <v>5.9999999999999995E-4</v>
      </c>
      <c r="AR44" s="14">
        <v>9.5363000000000007</v>
      </c>
      <c r="AS44" s="14">
        <v>3.0999999999999999E-3</v>
      </c>
      <c r="AT44" s="14">
        <v>0.30149999999999999</v>
      </c>
      <c r="AU44" s="14">
        <v>1E-4</v>
      </c>
      <c r="AV44" s="14">
        <v>15.512600000000001</v>
      </c>
      <c r="AW44" s="14">
        <v>1.2500000000000001E-2</v>
      </c>
      <c r="AX44" s="14">
        <v>0.36259999999999998</v>
      </c>
      <c r="AY44" s="14">
        <v>2.9999999999999997E-4</v>
      </c>
      <c r="AZ44" s="14">
        <v>4.8582995951416949E-2</v>
      </c>
      <c r="BA44" s="14">
        <v>1.2026533996683251</v>
      </c>
      <c r="BB44" s="14">
        <v>9.2004216232495106E-2</v>
      </c>
      <c r="BC44" s="37"/>
      <c r="BD44" s="28"/>
    </row>
    <row r="45" spans="2:64" ht="13.5" customHeight="1" x14ac:dyDescent="0.2">
      <c r="B45" s="12">
        <v>198</v>
      </c>
      <c r="C45" s="12">
        <v>9.2330000000000005</v>
      </c>
      <c r="D45" s="12">
        <v>198.38471000000001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31.2</v>
      </c>
      <c r="Q45" s="56">
        <v>2.33</v>
      </c>
      <c r="R45" s="56">
        <v>2.21</v>
      </c>
      <c r="S45" s="56">
        <v>45.63</v>
      </c>
      <c r="T45" s="56">
        <v>91.95</v>
      </c>
      <c r="U45" s="12">
        <v>5</v>
      </c>
      <c r="V45" s="12">
        <v>2.5</v>
      </c>
      <c r="W45" s="12">
        <v>2</v>
      </c>
      <c r="X45" s="12">
        <v>4</v>
      </c>
      <c r="Y45" s="12">
        <v>9</v>
      </c>
      <c r="Z45" s="12">
        <v>1</v>
      </c>
      <c r="AA45" s="12">
        <v>90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2.3043</v>
      </c>
      <c r="AK45" s="12">
        <v>0.1953</v>
      </c>
      <c r="AL45" s="14">
        <v>0.13650000000000001</v>
      </c>
      <c r="AM45" s="14">
        <v>1.1599999999999999E-2</v>
      </c>
      <c r="AN45" s="14">
        <v>1.2985</v>
      </c>
      <c r="AO45" s="14">
        <v>1.95E-2</v>
      </c>
      <c r="AP45" s="14">
        <v>0.22919999999999999</v>
      </c>
      <c r="AQ45" s="14">
        <v>3.3999999999999998E-3</v>
      </c>
      <c r="AR45" s="14">
        <v>4.3529</v>
      </c>
      <c r="AS45" s="14">
        <v>0.33750000000000002</v>
      </c>
      <c r="AT45" s="14">
        <v>0.13780000000000001</v>
      </c>
      <c r="AU45" s="14">
        <v>1.0699999999999999E-2</v>
      </c>
      <c r="AV45" s="14">
        <v>16.417400000000001</v>
      </c>
      <c r="AW45" s="14">
        <v>0.23089999999999999</v>
      </c>
      <c r="AX45" s="14">
        <v>0.38450000000000001</v>
      </c>
      <c r="AY45" s="14">
        <v>5.4000000000000003E-3</v>
      </c>
      <c r="AZ45" s="14">
        <v>0.25305523871598501</v>
      </c>
      <c r="BA45" s="14">
        <v>2.7902757619738749</v>
      </c>
      <c r="BB45" s="14">
        <v>0.47233390771587214</v>
      </c>
      <c r="BC45" s="37"/>
      <c r="BD45" s="28"/>
    </row>
    <row r="46" spans="2:64" ht="13.5" customHeight="1" x14ac:dyDescent="0.2">
      <c r="B46" s="12">
        <v>198</v>
      </c>
      <c r="C46" s="12">
        <v>9.2409999999999997</v>
      </c>
      <c r="D46" s="12">
        <v>198.38504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31.2</v>
      </c>
      <c r="Q46" s="56">
        <v>2.33</v>
      </c>
      <c r="R46" s="56">
        <v>2.21</v>
      </c>
      <c r="S46" s="56">
        <v>45.53</v>
      </c>
      <c r="T46" s="56">
        <v>92.02</v>
      </c>
      <c r="U46" s="12">
        <v>5</v>
      </c>
      <c r="V46" s="12">
        <v>2.5</v>
      </c>
      <c r="W46" s="12">
        <v>2</v>
      </c>
      <c r="X46" s="12">
        <v>4</v>
      </c>
      <c r="Y46" s="12">
        <v>9</v>
      </c>
      <c r="Z46" s="12">
        <v>1</v>
      </c>
      <c r="AA46" s="12">
        <v>90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2.5123000000000002</v>
      </c>
      <c r="AK46" s="12">
        <v>1.14E-2</v>
      </c>
      <c r="AL46" s="14">
        <v>0.14899999999999999</v>
      </c>
      <c r="AM46" s="14">
        <v>6.9999999999999999E-4</v>
      </c>
      <c r="AN46" s="14">
        <v>1.0237000000000001</v>
      </c>
      <c r="AO46" s="14">
        <v>1.0500000000000001E-2</v>
      </c>
      <c r="AP46" s="14">
        <v>0.18090000000000001</v>
      </c>
      <c r="AQ46" s="14">
        <v>1.8E-3</v>
      </c>
      <c r="AR46" s="14">
        <v>4.6719999999999997</v>
      </c>
      <c r="AS46" s="14">
        <v>1.7399999999999999E-2</v>
      </c>
      <c r="AT46" s="14">
        <v>0.14810000000000001</v>
      </c>
      <c r="AU46" s="14">
        <v>5.9999999999999995E-4</v>
      </c>
      <c r="AV46" s="14">
        <v>8.6153999999999993</v>
      </c>
      <c r="AW46" s="14">
        <v>8.7400000000000005E-2</v>
      </c>
      <c r="AX46" s="14">
        <v>0.20200000000000001</v>
      </c>
      <c r="AY46" s="14">
        <v>2E-3</v>
      </c>
      <c r="AZ46" s="14">
        <v>5.5105771741969199E-2</v>
      </c>
      <c r="BA46" s="14">
        <v>1.3639432815665091</v>
      </c>
      <c r="BB46" s="14">
        <v>0.15395601256783775</v>
      </c>
      <c r="BC46" s="37"/>
      <c r="BD46" s="28"/>
    </row>
    <row r="47" spans="2:64" ht="13.5" customHeight="1" x14ac:dyDescent="0.2">
      <c r="B47" s="12">
        <v>198</v>
      </c>
      <c r="C47" s="12">
        <v>9.2490000000000006</v>
      </c>
      <c r="D47" s="12">
        <v>198.38536999999999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31.2</v>
      </c>
      <c r="Q47" s="56">
        <v>2.33</v>
      </c>
      <c r="R47" s="56">
        <v>2.21</v>
      </c>
      <c r="S47" s="56">
        <v>45.43</v>
      </c>
      <c r="T47" s="56">
        <v>92.09</v>
      </c>
      <c r="U47" s="12">
        <v>5</v>
      </c>
      <c r="V47" s="12">
        <v>2.5</v>
      </c>
      <c r="W47" s="12">
        <v>2</v>
      </c>
      <c r="X47" s="12">
        <v>4</v>
      </c>
      <c r="Y47" s="12">
        <v>9</v>
      </c>
      <c r="Z47" s="12">
        <v>1</v>
      </c>
      <c r="AA47" s="12">
        <v>90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0.61409999999999998</v>
      </c>
      <c r="AK47" s="12">
        <v>2.0000000000000001E-4</v>
      </c>
      <c r="AL47" s="14">
        <v>3.6499999999999998E-2</v>
      </c>
      <c r="AM47" s="14">
        <v>0</v>
      </c>
      <c r="AN47" s="14">
        <v>1.0588</v>
      </c>
      <c r="AO47" s="14">
        <v>8.8999999999999999E-3</v>
      </c>
      <c r="AP47" s="14">
        <v>0.18740000000000001</v>
      </c>
      <c r="AQ47" s="14">
        <v>1.6000000000000001E-3</v>
      </c>
      <c r="AR47" s="14">
        <v>1.1420999999999999</v>
      </c>
      <c r="AS47" s="14">
        <v>1.7000000000000001E-2</v>
      </c>
      <c r="AT47" s="14">
        <v>3.6200000000000003E-2</v>
      </c>
      <c r="AU47" s="14">
        <v>5.0000000000000001E-4</v>
      </c>
      <c r="AV47" s="14">
        <v>19.2546</v>
      </c>
      <c r="AW47" s="14">
        <v>0.44719999999999999</v>
      </c>
      <c r="AX47" s="14">
        <v>0.4521</v>
      </c>
      <c r="AY47" s="14">
        <v>1.0500000000000001E-2</v>
      </c>
      <c r="AZ47" s="14">
        <v>0.41391712275215015</v>
      </c>
      <c r="BA47" s="14">
        <v>12.488950276243093</v>
      </c>
      <c r="BB47" s="14">
        <v>0.85173049354904773</v>
      </c>
      <c r="BC47" s="37"/>
      <c r="BD47" s="28"/>
    </row>
    <row r="48" spans="2:64" ht="13.5" customHeight="1" x14ac:dyDescent="0.2">
      <c r="B48" s="12">
        <v>198</v>
      </c>
      <c r="C48" s="12">
        <v>9.26</v>
      </c>
      <c r="D48" s="12">
        <v>198.38583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31.2</v>
      </c>
      <c r="Q48" s="56">
        <v>2.33</v>
      </c>
      <c r="R48" s="56">
        <v>2.21</v>
      </c>
      <c r="S48" s="56">
        <v>45.29</v>
      </c>
      <c r="T48" s="56">
        <v>92.18</v>
      </c>
      <c r="U48" s="12">
        <v>5</v>
      </c>
      <c r="V48" s="12">
        <v>2.5</v>
      </c>
      <c r="W48" s="12">
        <v>2</v>
      </c>
      <c r="X48" s="12">
        <v>4</v>
      </c>
      <c r="Y48" s="12">
        <v>9</v>
      </c>
      <c r="Z48" s="12">
        <v>1</v>
      </c>
      <c r="AA48" s="12">
        <v>90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5.2667000000000002</v>
      </c>
      <c r="AK48" s="12">
        <v>3.2000000000000002E-3</v>
      </c>
      <c r="AL48" s="14">
        <v>0.31319999999999998</v>
      </c>
      <c r="AM48" s="14">
        <v>2.0000000000000001E-4</v>
      </c>
      <c r="AN48" s="14">
        <v>1.9027000000000001</v>
      </c>
      <c r="AO48" s="14">
        <v>6.1999999999999998E-3</v>
      </c>
      <c r="AP48" s="14">
        <v>0.33739999999999998</v>
      </c>
      <c r="AQ48" s="14">
        <v>1.1000000000000001E-3</v>
      </c>
      <c r="AR48" s="14">
        <v>9.7172999999999998</v>
      </c>
      <c r="AS48" s="14">
        <v>3.5999999999999999E-3</v>
      </c>
      <c r="AT48" s="14">
        <v>0.30880000000000002</v>
      </c>
      <c r="AU48" s="14">
        <v>1E-4</v>
      </c>
      <c r="AV48" s="14">
        <v>15.835000000000001</v>
      </c>
      <c r="AW48" s="14">
        <v>3.95E-2</v>
      </c>
      <c r="AX48" s="14">
        <v>0.3725</v>
      </c>
      <c r="AY48" s="14">
        <v>8.9999999999999998E-4</v>
      </c>
      <c r="AZ48" s="14">
        <v>4.9443583603324445E-2</v>
      </c>
      <c r="BA48" s="14">
        <v>1.206282383419689</v>
      </c>
      <c r="BB48" s="14">
        <v>9.3497724937619223E-2</v>
      </c>
      <c r="BC48" s="37"/>
      <c r="BD48" s="28"/>
    </row>
    <row r="49" spans="2:54" ht="13.5" customHeight="1" x14ac:dyDescent="0.2">
      <c r="B49" s="12">
        <v>198</v>
      </c>
      <c r="C49" s="12">
        <v>9.2710000000000008</v>
      </c>
      <c r="D49" s="12">
        <v>198.38629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31.2</v>
      </c>
      <c r="Q49" s="56">
        <v>2.33</v>
      </c>
      <c r="R49" s="56">
        <v>2.21</v>
      </c>
      <c r="S49" s="56">
        <v>45.15</v>
      </c>
      <c r="T49" s="56">
        <v>92.28</v>
      </c>
      <c r="U49" s="12">
        <v>5</v>
      </c>
      <c r="V49" s="12">
        <v>2.5</v>
      </c>
      <c r="W49" s="12">
        <v>2</v>
      </c>
      <c r="X49" s="12">
        <v>4</v>
      </c>
      <c r="Y49" s="12">
        <v>9</v>
      </c>
      <c r="Z49" s="12">
        <v>1</v>
      </c>
      <c r="AA49" s="12">
        <v>90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2.4904999999999999</v>
      </c>
      <c r="AK49" s="12">
        <v>0.16200000000000001</v>
      </c>
      <c r="AL49" s="14">
        <v>0.14829999999999999</v>
      </c>
      <c r="AM49" s="14">
        <v>9.5999999999999992E-3</v>
      </c>
      <c r="AN49" s="14">
        <v>1.3244</v>
      </c>
      <c r="AO49" s="14">
        <v>2.41E-2</v>
      </c>
      <c r="AP49" s="14">
        <v>0.23530000000000001</v>
      </c>
      <c r="AQ49" s="14">
        <v>4.3E-3</v>
      </c>
      <c r="AR49" s="14">
        <v>4.7015000000000002</v>
      </c>
      <c r="AS49" s="14">
        <v>0.2409</v>
      </c>
      <c r="AT49" s="14">
        <v>0.14960000000000001</v>
      </c>
      <c r="AU49" s="14">
        <v>7.7000000000000002E-3</v>
      </c>
      <c r="AV49" s="14">
        <v>16.459</v>
      </c>
      <c r="AW49" s="14">
        <v>0.18509999999999999</v>
      </c>
      <c r="AX49" s="14">
        <v>0.38790000000000002</v>
      </c>
      <c r="AY49" s="14">
        <v>4.4000000000000003E-3</v>
      </c>
      <c r="AZ49" s="14">
        <v>0.24486521181001286</v>
      </c>
      <c r="BA49" s="14">
        <v>2.5929144385026737</v>
      </c>
      <c r="BB49" s="14">
        <v>0.44334883720930229</v>
      </c>
    </row>
    <row r="50" spans="2:54" ht="13.5" customHeight="1" x14ac:dyDescent="0.2">
      <c r="B50" s="12">
        <v>198</v>
      </c>
      <c r="C50" s="12">
        <v>9.1539999999999999</v>
      </c>
      <c r="D50" s="12">
        <v>198.38141999999999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31.2</v>
      </c>
      <c r="Q50" s="56">
        <v>2.33</v>
      </c>
      <c r="R50" s="56">
        <v>2.21</v>
      </c>
      <c r="S50" s="56">
        <v>46.62</v>
      </c>
      <c r="T50" s="56">
        <v>91.27</v>
      </c>
      <c r="U50" s="12">
        <v>5</v>
      </c>
      <c r="V50" s="12">
        <v>2.5</v>
      </c>
      <c r="W50" s="12">
        <v>2</v>
      </c>
      <c r="X50" s="12">
        <v>4</v>
      </c>
      <c r="Y50" s="12">
        <v>9</v>
      </c>
      <c r="Z50" s="12">
        <v>1</v>
      </c>
      <c r="AA50" s="12">
        <v>90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3.8557999999999999</v>
      </c>
      <c r="AK50" s="12">
        <v>5.9400000000000001E-2</v>
      </c>
      <c r="AL50" s="14">
        <v>0.22600000000000001</v>
      </c>
      <c r="AM50" s="14">
        <v>3.5000000000000001E-3</v>
      </c>
      <c r="AN50" s="14">
        <v>1.4260999999999999</v>
      </c>
      <c r="AO50" s="14">
        <v>1.8100000000000002E-2</v>
      </c>
      <c r="AP50" s="14">
        <v>0.2482</v>
      </c>
      <c r="AQ50" s="14">
        <v>3.0999999999999999E-3</v>
      </c>
      <c r="AR50" s="14">
        <v>7.3624999999999998</v>
      </c>
      <c r="AS50" s="14">
        <v>0.1082</v>
      </c>
      <c r="AT50" s="14">
        <v>0.23069999999999999</v>
      </c>
      <c r="AU50" s="14">
        <v>3.3999999999999998E-3</v>
      </c>
      <c r="AV50" s="14">
        <v>12.419700000000001</v>
      </c>
      <c r="AW50" s="14">
        <v>0.1394</v>
      </c>
      <c r="AX50" s="14">
        <v>0.28710000000000002</v>
      </c>
      <c r="AY50" s="14">
        <v>3.2000000000000002E-3</v>
      </c>
      <c r="AZ50" s="14">
        <v>7.2669531104053831E-2</v>
      </c>
      <c r="BA50" s="14">
        <v>1.2444733420026008</v>
      </c>
      <c r="BB50" s="14">
        <v>0.10892236384704525</v>
      </c>
    </row>
    <row r="51" spans="2:54" ht="13.5" customHeight="1" x14ac:dyDescent="0.2">
      <c r="B51" s="12">
        <v>198</v>
      </c>
      <c r="C51" s="12">
        <v>8.9179999999999993</v>
      </c>
      <c r="D51" s="12">
        <v>198.37157999999999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31.2</v>
      </c>
      <c r="Q51" s="56">
        <v>2.33</v>
      </c>
      <c r="R51" s="56">
        <v>2.21</v>
      </c>
      <c r="S51" s="56">
        <v>49.59</v>
      </c>
      <c r="T51" s="56">
        <v>89.33</v>
      </c>
      <c r="U51" s="12">
        <v>5</v>
      </c>
      <c r="V51" s="12">
        <v>2.5</v>
      </c>
      <c r="W51" s="12">
        <v>2</v>
      </c>
      <c r="X51" s="12">
        <v>4</v>
      </c>
      <c r="Y51" s="12">
        <v>9</v>
      </c>
      <c r="Z51" s="12">
        <v>1</v>
      </c>
      <c r="AA51" s="12">
        <v>90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10.664</v>
      </c>
      <c r="AK51" s="55">
        <v>4.1000000000000002E-2</v>
      </c>
      <c r="AL51" s="55">
        <v>0.6865</v>
      </c>
      <c r="AM51" s="55">
        <v>2.5000000000000001E-3</v>
      </c>
      <c r="AN51" s="55">
        <v>3.4939999999999998</v>
      </c>
      <c r="AO51" s="55">
        <v>1.55E-2</v>
      </c>
      <c r="AP51" s="55">
        <v>0.67349999999999999</v>
      </c>
      <c r="AQ51" s="55">
        <v>2.9999999999999996E-3</v>
      </c>
      <c r="AR51" s="55">
        <v>19.934000000000001</v>
      </c>
      <c r="AS51" s="55">
        <v>7.5999999999999998E-2</v>
      </c>
      <c r="AT51" s="55">
        <v>0.6875</v>
      </c>
      <c r="AU51" s="55">
        <v>2.5000000000000001E-3</v>
      </c>
      <c r="AV51" s="55">
        <v>25.380199999999999</v>
      </c>
      <c r="AW51" s="55">
        <v>7.9000000000000001E-2</v>
      </c>
      <c r="AX51" s="55">
        <v>0.6593</v>
      </c>
      <c r="AY51" s="55">
        <v>2.0999999999999999E-3</v>
      </c>
      <c r="AZ51" s="14">
        <v>-1.0654261704681865E-2</v>
      </c>
      <c r="BA51" s="14">
        <v>23.974545454545453</v>
      </c>
      <c r="BB51" s="14">
        <v>-2.093852093852094E-2</v>
      </c>
    </row>
    <row r="52" spans="2:54" ht="13.5" customHeight="1" x14ac:dyDescent="0.2">
      <c r="B52" s="12">
        <v>198</v>
      </c>
      <c r="C52" s="12">
        <v>8.9060000000000006</v>
      </c>
      <c r="D52" s="12">
        <v>198.37108000000001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31.2</v>
      </c>
      <c r="Q52" s="56">
        <v>2.33</v>
      </c>
      <c r="R52" s="56">
        <v>2.21</v>
      </c>
      <c r="S52" s="56">
        <v>49.74</v>
      </c>
      <c r="T52" s="56">
        <v>89.23</v>
      </c>
      <c r="U52" s="12">
        <v>5</v>
      </c>
      <c r="V52" s="12">
        <v>2.5</v>
      </c>
      <c r="W52" s="12">
        <v>2</v>
      </c>
      <c r="X52" s="12">
        <v>4</v>
      </c>
      <c r="Y52" s="12">
        <v>9</v>
      </c>
      <c r="Z52" s="12">
        <v>1</v>
      </c>
      <c r="AA52" s="12">
        <v>90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15.3209</v>
      </c>
      <c r="AK52" s="12">
        <v>8.4900000000000003E-2</v>
      </c>
      <c r="AL52" s="14">
        <v>0.99170000000000003</v>
      </c>
      <c r="AM52" s="14">
        <v>5.4999999999999997E-3</v>
      </c>
      <c r="AN52" s="14">
        <v>5.1120000000000001</v>
      </c>
      <c r="AO52" s="14">
        <v>2.9399999999999999E-2</v>
      </c>
      <c r="AP52" s="14">
        <v>0.99139999999999995</v>
      </c>
      <c r="AQ52" s="14">
        <v>5.7000000000000002E-3</v>
      </c>
      <c r="AR52" s="14">
        <v>28.601299999999998</v>
      </c>
      <c r="AS52" s="14">
        <v>0.1487</v>
      </c>
      <c r="AT52" s="14">
        <v>0.99170000000000003</v>
      </c>
      <c r="AU52" s="14">
        <v>5.1000000000000004E-3</v>
      </c>
      <c r="AV52" s="14">
        <v>37.9101</v>
      </c>
      <c r="AW52" s="14">
        <v>0.1595</v>
      </c>
      <c r="AX52" s="14">
        <v>0.99139999999999995</v>
      </c>
      <c r="AY52" s="14">
        <v>4.1000000000000003E-3</v>
      </c>
      <c r="AZ52" s="38">
        <v>0.76235469677212397</v>
      </c>
      <c r="BA52" s="38">
        <v>1.325467723495086</v>
      </c>
      <c r="BB52" s="38">
        <v>0.1399579620937163</v>
      </c>
    </row>
    <row r="53" spans="2:54" ht="13.5" customHeight="1" x14ac:dyDescent="0.2">
      <c r="B53" s="12">
        <v>198</v>
      </c>
      <c r="C53" s="12">
        <v>9.1460000000000008</v>
      </c>
      <c r="D53" s="12">
        <v>198.38108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31.2</v>
      </c>
      <c r="Q53" s="56">
        <v>2.33</v>
      </c>
      <c r="R53" s="56">
        <v>2.21</v>
      </c>
      <c r="S53" s="56">
        <v>46.72</v>
      </c>
      <c r="T53" s="56">
        <v>91.21</v>
      </c>
      <c r="U53" s="12">
        <v>5</v>
      </c>
      <c r="V53" s="12">
        <v>2.5</v>
      </c>
      <c r="W53" s="12">
        <v>2</v>
      </c>
      <c r="X53" s="12">
        <v>4</v>
      </c>
      <c r="Y53" s="12">
        <v>9</v>
      </c>
      <c r="Z53" s="12">
        <v>1</v>
      </c>
      <c r="AA53" s="12">
        <v>90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17.065100000000001</v>
      </c>
      <c r="AK53" s="12">
        <v>0.47889999999999999</v>
      </c>
      <c r="AL53" s="14">
        <v>0.999</v>
      </c>
      <c r="AM53" s="14">
        <v>2.8000000000000001E-2</v>
      </c>
      <c r="AN53" s="14">
        <v>5.7477</v>
      </c>
      <c r="AO53" s="14">
        <v>0.1724</v>
      </c>
      <c r="AP53" s="14">
        <v>0.99880000000000002</v>
      </c>
      <c r="AQ53" s="14">
        <v>2.9899999999999999E-2</v>
      </c>
      <c r="AR53" s="14">
        <v>31.911300000000001</v>
      </c>
      <c r="AS53" s="14">
        <v>0.90610000000000002</v>
      </c>
      <c r="AT53" s="14">
        <v>0.999</v>
      </c>
      <c r="AU53" s="14">
        <v>2.8299999999999999E-2</v>
      </c>
      <c r="AV53" s="14">
        <v>43.257800000000003</v>
      </c>
      <c r="AW53" s="14">
        <v>1.2516</v>
      </c>
      <c r="AX53" s="14">
        <v>0.99880000000000002</v>
      </c>
      <c r="AY53" s="14">
        <v>2.8899999999999999E-2</v>
      </c>
      <c r="AZ53" s="38">
        <v>0.76542632969768698</v>
      </c>
      <c r="BA53" s="38">
        <v>1.3555637031396404</v>
      </c>
      <c r="BB53" s="38">
        <v>0.15094633300119334</v>
      </c>
    </row>
    <row r="54" spans="2:54" ht="13.5" customHeight="1" x14ac:dyDescent="0.2">
      <c r="B54" s="12">
        <v>198</v>
      </c>
      <c r="C54" s="12">
        <v>9.4730000000000008</v>
      </c>
      <c r="D54" s="12">
        <v>198.39471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31.2</v>
      </c>
      <c r="Q54" s="56">
        <v>2.33</v>
      </c>
      <c r="R54" s="56">
        <v>2.21</v>
      </c>
      <c r="S54" s="56">
        <v>42.62</v>
      </c>
      <c r="T54" s="56">
        <v>94.08</v>
      </c>
      <c r="U54" s="12">
        <v>5</v>
      </c>
      <c r="V54" s="12">
        <v>2.5</v>
      </c>
      <c r="W54" s="12">
        <v>2</v>
      </c>
      <c r="X54" s="12">
        <v>4</v>
      </c>
      <c r="Y54" s="12">
        <v>9</v>
      </c>
      <c r="Z54" s="12">
        <v>1</v>
      </c>
      <c r="AA54" s="12">
        <v>90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16.4678</v>
      </c>
      <c r="AK54" s="12">
        <v>1.4999999999999999E-2</v>
      </c>
      <c r="AL54" s="14">
        <v>1.0082</v>
      </c>
      <c r="AM54" s="14">
        <v>8.9999999999999998E-4</v>
      </c>
      <c r="AN54" s="14">
        <v>5.4702999999999999</v>
      </c>
      <c r="AO54" s="14">
        <v>6.0000000000000001E-3</v>
      </c>
      <c r="AP54" s="14">
        <v>1.008</v>
      </c>
      <c r="AQ54" s="14">
        <v>1.1000000000000001E-3</v>
      </c>
      <c r="AR54" s="14">
        <v>30.8385</v>
      </c>
      <c r="AS54" s="14">
        <v>2.4400000000000002E-2</v>
      </c>
      <c r="AT54" s="14">
        <v>1.0082</v>
      </c>
      <c r="AU54" s="14">
        <v>8.0000000000000004E-4</v>
      </c>
      <c r="AV54" s="14">
        <v>41.3733</v>
      </c>
      <c r="AW54" s="14">
        <v>2.2700000000000001E-2</v>
      </c>
      <c r="AX54" s="14">
        <v>1.008</v>
      </c>
      <c r="AY54" s="14">
        <v>5.9999999999999995E-4</v>
      </c>
      <c r="AZ54" s="38">
        <v>0.76644408200906844</v>
      </c>
      <c r="BA54" s="38">
        <v>1.3416119461063281</v>
      </c>
      <c r="BB54" s="38">
        <v>0.14588751422897644</v>
      </c>
    </row>
  </sheetData>
  <autoFilter ref="B9:BB54" xr:uid="{95E5139D-CCC0-4D28-9FB6-EF4412E27409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BA1B-06B1-489A-9476-AD7D9DB6A7CC}">
  <sheetPr codeName="Sheet33"/>
  <dimension ref="A1:BT54"/>
  <sheetViews>
    <sheetView workbookViewId="0">
      <selection activeCell="A42" sqref="A42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200</v>
      </c>
      <c r="C10" s="12">
        <v>9.0269999999999992</v>
      </c>
      <c r="D10" s="12">
        <v>200.37611999999999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32.200000000000003</v>
      </c>
      <c r="Q10" s="56">
        <v>2.2200000000000002</v>
      </c>
      <c r="R10" s="56">
        <v>2.58</v>
      </c>
      <c r="S10" s="56">
        <v>48.41</v>
      </c>
      <c r="T10" s="56">
        <v>90.62</v>
      </c>
      <c r="U10" s="12">
        <v>1</v>
      </c>
      <c r="V10" s="12">
        <v>0</v>
      </c>
      <c r="W10" s="12">
        <v>1</v>
      </c>
      <c r="X10" s="12">
        <v>1</v>
      </c>
      <c r="Y10" s="12">
        <v>1</v>
      </c>
      <c r="Z10" s="12">
        <v>1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0.91020000000000001</v>
      </c>
      <c r="AK10" s="12">
        <v>5.6399999999999999E-2</v>
      </c>
      <c r="AL10" s="14">
        <v>3.2800000000000003E-2</v>
      </c>
      <c r="AM10" s="14">
        <v>2E-3</v>
      </c>
      <c r="AN10" s="14">
        <v>1.8194999999999999</v>
      </c>
      <c r="AO10" s="14">
        <v>9.7199999999999995E-2</v>
      </c>
      <c r="AP10" s="14">
        <v>0.18840000000000001</v>
      </c>
      <c r="AQ10" s="14">
        <v>1.01E-2</v>
      </c>
      <c r="AR10" s="14">
        <v>1.6669</v>
      </c>
      <c r="AS10" s="14">
        <v>0.13950000000000001</v>
      </c>
      <c r="AT10" s="14">
        <v>3.2099999999999997E-2</v>
      </c>
      <c r="AU10" s="14">
        <v>2.7000000000000001E-3</v>
      </c>
      <c r="AV10" s="14">
        <v>33.639800000000001</v>
      </c>
      <c r="AW10" s="14">
        <v>2.6061999999999999</v>
      </c>
      <c r="AX10" s="14">
        <v>0.4904</v>
      </c>
      <c r="AY10" s="14">
        <v>3.7999999999999999E-2</v>
      </c>
      <c r="AZ10" s="14">
        <v>0.44490276959340008</v>
      </c>
      <c r="BA10" s="14">
        <v>15.277258566978196</v>
      </c>
      <c r="BB10" s="14">
        <v>0.87712918660287087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3.4665625000000012E-2</v>
      </c>
      <c r="BH10" s="16">
        <f>DSTDEV(PlotSort,"PhxRed",$BG$35:$BG$38)/SQRT($BF10)</f>
        <v>6.2425131569034684E-4</v>
      </c>
      <c r="BI10" s="16">
        <f>DAVERAGE(PlotSort,"PhxRedEdge",$BG$35:$BG$38)</f>
        <v>0.19495624999999997</v>
      </c>
      <c r="BJ10" s="16">
        <f>DSTDEV(PlotSort,"PhxRedEdge",$BG$35:$BG$38)/SQRT($BF10)</f>
        <v>2.8061458239159003E-3</v>
      </c>
      <c r="BK10" s="16">
        <f>DAVERAGE(PlotSort,"TMRed",$BG$35:$BG$38)</f>
        <v>3.5290624999999999E-2</v>
      </c>
      <c r="BL10" s="16">
        <f>DSTDEV(PlotSort,"TMRed",$BG$35:$BG$38)/SQRT($BF10)</f>
        <v>6.9839042157491019E-4</v>
      </c>
      <c r="BM10" s="16">
        <f>DAVERAGE(PlotSort,"TMNIR",$BG$35:$BG$38)</f>
        <v>0.4876375</v>
      </c>
      <c r="BN10" s="16">
        <f>DSTDEV(PlotSort,"TMNIR",$BG$35:$BG$38)/SQRT($BF10)</f>
        <v>8.8067591687550281E-3</v>
      </c>
      <c r="BO10" s="16">
        <f>DAVERAGE(PlotSort,"NRR",$BG$35:$BG$38)</f>
        <v>0.42773322540546721</v>
      </c>
      <c r="BP10" s="16">
        <f>DSTDEV(PlotSort,"NRR",$BG$35:$BG$38)/SQRT($BF10)</f>
        <v>3.7330581709019363E-3</v>
      </c>
      <c r="BQ10" s="16">
        <f>DAVERAGE(PlotSort,"rvi",$BG$35:$BG$38)</f>
        <v>14.004079260617479</v>
      </c>
      <c r="BR10" s="16">
        <f>DSTDEV(PlotSort,"rvi",$BG$35:$BG$38)/SQRT($BF10)</f>
        <v>0.37345554405919201</v>
      </c>
      <c r="BS10" s="17">
        <f>DAVERAGE(PlotSort,"ndvi",$BG$35:$BG$38)</f>
        <v>0.86337138492104892</v>
      </c>
      <c r="BT10" s="16">
        <f>DSTDEV(PlotSort,"ndvi",$BG$35:$BG$38)/SQRT($BF10)</f>
        <v>4.4051800927664706E-3</v>
      </c>
    </row>
    <row r="11" spans="1:72" ht="13.5" customHeight="1" x14ac:dyDescent="0.2">
      <c r="B11" s="12">
        <v>200</v>
      </c>
      <c r="C11" s="12">
        <v>9.0190000000000001</v>
      </c>
      <c r="D11" s="12">
        <v>200.37578999999999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32.200000000000003</v>
      </c>
      <c r="Q11" s="56">
        <v>2.2200000000000002</v>
      </c>
      <c r="R11" s="56">
        <v>2.58</v>
      </c>
      <c r="S11" s="56">
        <v>48.51</v>
      </c>
      <c r="T11" s="56">
        <v>90.55</v>
      </c>
      <c r="U11" s="12">
        <v>1</v>
      </c>
      <c r="V11" s="12">
        <v>0</v>
      </c>
      <c r="W11" s="12">
        <v>1</v>
      </c>
      <c r="X11" s="12">
        <v>1</v>
      </c>
      <c r="Y11" s="12">
        <v>1</v>
      </c>
      <c r="Z11" s="12">
        <v>1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0.89659999999999995</v>
      </c>
      <c r="AK11" s="12">
        <v>0.10150000000000001</v>
      </c>
      <c r="AL11" s="14">
        <v>3.2399999999999998E-2</v>
      </c>
      <c r="AM11" s="14">
        <v>3.7000000000000002E-3</v>
      </c>
      <c r="AN11" s="14">
        <v>1.841</v>
      </c>
      <c r="AO11" s="14">
        <v>0.17299999999999999</v>
      </c>
      <c r="AP11" s="14">
        <v>0.19109999999999999</v>
      </c>
      <c r="AQ11" s="14">
        <v>1.7999999999999999E-2</v>
      </c>
      <c r="AR11" s="14">
        <v>1.7411000000000001</v>
      </c>
      <c r="AS11" s="14">
        <v>0.27889999999999998</v>
      </c>
      <c r="AT11" s="14">
        <v>3.3599999999999998E-2</v>
      </c>
      <c r="AU11" s="14">
        <v>5.4000000000000003E-3</v>
      </c>
      <c r="AV11" s="14">
        <v>32.321100000000001</v>
      </c>
      <c r="AW11" s="14">
        <v>2.7602000000000002</v>
      </c>
      <c r="AX11" s="14">
        <v>0.47220000000000001</v>
      </c>
      <c r="AY11" s="14">
        <v>4.0300000000000002E-2</v>
      </c>
      <c r="AZ11" s="14">
        <v>0.42379014020805067</v>
      </c>
      <c r="BA11" s="14">
        <v>14.053571428571429</v>
      </c>
      <c r="BB11" s="14">
        <v>0.86714116251482798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3.3743749999999996E-2</v>
      </c>
      <c r="BH11" s="16">
        <f>DSTDEV(PlotSort,"PhxRed",$BG$31:$BG$32)/SQRT($BF11)</f>
        <v>7.0798827379649004E-4</v>
      </c>
      <c r="BI11" s="16">
        <f>DAVERAGE(PlotSort,"PhxRedEdge",$BG$31:$BG$32)</f>
        <v>0.1980625</v>
      </c>
      <c r="BJ11" s="16">
        <f>DSTDEV(PlotSort,"PhxRedEdge",$BG$31:$BG$32)/SQRT($BF11)</f>
        <v>3.1373406334027545E-3</v>
      </c>
      <c r="BK11" s="16">
        <f>DAVERAGE(PlotSort,"TMRed",$BG$31:$BG$32)</f>
        <v>3.4287499999999999E-2</v>
      </c>
      <c r="BL11" s="16">
        <f>DSTDEV(PlotSort,"TMRed",$BG$31:$BG$32)/SQRT($BF11)</f>
        <v>7.0278463984352996E-4</v>
      </c>
      <c r="BM11" s="16">
        <f>DAVERAGE(PlotSort,"TMNIR",$BG$31:$BG$32)</f>
        <v>0.50304375000000001</v>
      </c>
      <c r="BN11" s="16">
        <f>DSTDEV(PlotSort,"TMNIR",$BG$31:$BG$32)/SQRT($BF11)</f>
        <v>6.4758137760825094E-3</v>
      </c>
      <c r="BO11" s="16">
        <f>DAVERAGE(PlotSort,"NRR",$BG$31:$BG$32)</f>
        <v>0.43508147261722319</v>
      </c>
      <c r="BP11" s="16">
        <f>DSTDEV(PlotSort,"NRR",$BG$31:$BG$32)/SQRT($BF11)</f>
        <v>4.5873555305474961E-3</v>
      </c>
      <c r="BQ11" s="16">
        <f>DAVERAGE(PlotSort,"rvi",$BG$31:$BG$32)</f>
        <v>14.740806946865236</v>
      </c>
      <c r="BR11" s="16">
        <f>DSTDEV(PlotSort,"rvi",$BG$31:$BG$32)/SQRT($BF11)</f>
        <v>0.2887943092407988</v>
      </c>
      <c r="BS11" s="17">
        <f>DAVERAGE(PlotSort,"ndvi",$BG$31:$BG$32)</f>
        <v>0.87227538482660649</v>
      </c>
      <c r="BT11" s="16">
        <f>DSTDEV(PlotSort,"ndvi",$BG$31:$BG$32)/SQRT($BF11)</f>
        <v>2.4309741693977404E-3</v>
      </c>
    </row>
    <row r="12" spans="1:72" ht="13.5" customHeight="1" x14ac:dyDescent="0.2">
      <c r="B12" s="12">
        <v>200</v>
      </c>
      <c r="C12" s="12">
        <v>9.0109999999999992</v>
      </c>
      <c r="D12" s="12">
        <v>200.37546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32.200000000000003</v>
      </c>
      <c r="Q12" s="56">
        <v>2.2200000000000002</v>
      </c>
      <c r="R12" s="56">
        <v>2.58</v>
      </c>
      <c r="S12" s="56">
        <v>48.61</v>
      </c>
      <c r="T12" s="56">
        <v>90.49</v>
      </c>
      <c r="U12" s="12">
        <v>1</v>
      </c>
      <c r="V12" s="12">
        <v>0</v>
      </c>
      <c r="W12" s="12">
        <v>1</v>
      </c>
      <c r="X12" s="12">
        <v>1</v>
      </c>
      <c r="Y12" s="12">
        <v>1</v>
      </c>
      <c r="Z12" s="12">
        <v>1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0.89680000000000004</v>
      </c>
      <c r="AK12" s="12">
        <v>2.1000000000000001E-2</v>
      </c>
      <c r="AL12" s="14">
        <v>3.2399999999999998E-2</v>
      </c>
      <c r="AM12" s="14">
        <v>8.0000000000000004E-4</v>
      </c>
      <c r="AN12" s="14">
        <v>2.0318999999999998</v>
      </c>
      <c r="AO12" s="14">
        <v>0.1454</v>
      </c>
      <c r="AP12" s="14">
        <v>0.2114</v>
      </c>
      <c r="AQ12" s="14">
        <v>1.5100000000000001E-2</v>
      </c>
      <c r="AR12" s="14">
        <v>1.7031000000000001</v>
      </c>
      <c r="AS12" s="14">
        <v>9.0700000000000003E-2</v>
      </c>
      <c r="AT12" s="14">
        <v>3.2899999999999999E-2</v>
      </c>
      <c r="AU12" s="14">
        <v>1.8E-3</v>
      </c>
      <c r="AV12" s="14">
        <v>37.779000000000003</v>
      </c>
      <c r="AW12" s="14">
        <v>0.66769999999999996</v>
      </c>
      <c r="AX12" s="14">
        <v>0.55310000000000004</v>
      </c>
      <c r="AY12" s="14">
        <v>9.7999999999999997E-3</v>
      </c>
      <c r="AZ12" s="14">
        <v>0.44695879659908433</v>
      </c>
      <c r="BA12" s="14">
        <v>16.811550151975684</v>
      </c>
      <c r="BB12" s="14">
        <v>0.88771331058020464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3.5587500000000001E-2</v>
      </c>
      <c r="BH12" s="16">
        <f>DSTDEV(PlotSort,"PhxRed",$BH$31:$BH$32)/SQRT($BF12)</f>
        <v>9.9807627464037043E-4</v>
      </c>
      <c r="BI12" s="16">
        <f>DAVERAGE(PlotSort,"PhxRedEdge",$BH$31:$BH$32)</f>
        <v>0.19184999999999999</v>
      </c>
      <c r="BJ12" s="16">
        <f>DSTDEV(PlotSort,"PhxRedEdge",$BH$31:$BH$32)/SQRT($BF12)</f>
        <v>4.6279945260699409E-3</v>
      </c>
      <c r="BK12" s="16">
        <f>DAVERAGE(PlotSort,"TMRed",$BH$31:$BH$32)</f>
        <v>3.629375E-2</v>
      </c>
      <c r="BL12" s="16">
        <f>DSTDEV(PlotSort,"TMRed",$BH$31:$BH$32)/SQRT($BF12)</f>
        <v>1.1781153293148625E-3</v>
      </c>
      <c r="BM12" s="16">
        <f>DAVERAGE(PlotSort,"TMNIR",$BH$31:$BH$32)</f>
        <v>0.47223124999999999</v>
      </c>
      <c r="BN12" s="16">
        <f>DSTDEV(PlotSort,"TMNIR",$BH$31:$BH$32)/SQRT($BF12)</f>
        <v>1.5716044664476909E-2</v>
      </c>
      <c r="BO12" s="16">
        <f>DAVERAGE(PlotSort,"NRR",$BH$31:$BH$32)</f>
        <v>0.42038497819371112</v>
      </c>
      <c r="BP12" s="16">
        <f>DSTDEV(PlotSort,"NRR",$BH$31:$BH$32)/SQRT($BF12)</f>
        <v>5.4182648479016958E-3</v>
      </c>
      <c r="BQ12" s="16">
        <f>DAVERAGE(PlotSort,"rvi",$BH$31:$BH$32)</f>
        <v>13.267351574369723</v>
      </c>
      <c r="BR12" s="16">
        <f>DSTDEV(PlotSort,"rvi",$BH$31:$BH$32)/SQRT($BF12)</f>
        <v>0.64861457620448548</v>
      </c>
      <c r="BS12" s="17">
        <f>DAVERAGE(PlotSort,"ndvi",$BH$31:$BH$32)</f>
        <v>0.85446738501549135</v>
      </c>
      <c r="BT12" s="16">
        <f>DSTDEV(PlotSort,"ndvi",$BH$31:$BH$32)/SQRT($BF12)</f>
        <v>7.9830694283224493E-3</v>
      </c>
    </row>
    <row r="13" spans="1:72" ht="13.5" customHeight="1" x14ac:dyDescent="0.2">
      <c r="B13" s="12">
        <v>200</v>
      </c>
      <c r="C13" s="12">
        <v>9.0020000000000007</v>
      </c>
      <c r="D13" s="12">
        <v>200.37508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32.200000000000003</v>
      </c>
      <c r="Q13" s="56">
        <v>2.2200000000000002</v>
      </c>
      <c r="R13" s="56">
        <v>2.58</v>
      </c>
      <c r="S13" s="56">
        <v>48.72</v>
      </c>
      <c r="T13" s="56">
        <v>90.41</v>
      </c>
      <c r="U13" s="12">
        <v>1</v>
      </c>
      <c r="V13" s="12">
        <v>0</v>
      </c>
      <c r="W13" s="12">
        <v>1</v>
      </c>
      <c r="X13" s="12">
        <v>1</v>
      </c>
      <c r="Y13" s="12">
        <v>1</v>
      </c>
      <c r="Z13" s="12">
        <v>1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0.92469999999999997</v>
      </c>
      <c r="AK13" s="12">
        <v>1.12E-2</v>
      </c>
      <c r="AL13" s="14">
        <v>3.3500000000000002E-2</v>
      </c>
      <c r="AM13" s="14">
        <v>4.0000000000000002E-4</v>
      </c>
      <c r="AN13" s="14">
        <v>1.6404000000000001</v>
      </c>
      <c r="AO13" s="14">
        <v>0.1048</v>
      </c>
      <c r="AP13" s="14">
        <v>0.1711</v>
      </c>
      <c r="AQ13" s="14">
        <v>1.09E-2</v>
      </c>
      <c r="AR13" s="14">
        <v>1.6342000000000001</v>
      </c>
      <c r="AS13" s="14">
        <v>2.2800000000000001E-2</v>
      </c>
      <c r="AT13" s="14">
        <v>3.1699999999999999E-2</v>
      </c>
      <c r="AU13" s="14">
        <v>4.0000000000000002E-4</v>
      </c>
      <c r="AV13" s="14">
        <v>27.3</v>
      </c>
      <c r="AW13" s="14">
        <v>1.8033999999999999</v>
      </c>
      <c r="AX13" s="14">
        <v>0.4007</v>
      </c>
      <c r="AY13" s="14">
        <v>2.6499999999999999E-2</v>
      </c>
      <c r="AZ13" s="14">
        <v>0.40153899965022738</v>
      </c>
      <c r="BA13" s="14">
        <v>12.6403785488959</v>
      </c>
      <c r="BB13" s="14">
        <v>0.85337650323774283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3.5462500000000001E-2</v>
      </c>
      <c r="BH13" s="16">
        <f>DSTDEV(PlotSort,"PhxRed",$BJ$35:$BJ$36)/SQRT($BF13)</f>
        <v>1.6626074079159946E-3</v>
      </c>
      <c r="BI13" s="16">
        <f>DAVERAGE(PlotSort,"PhxRedEdge",$BJ$35:$BJ$36)</f>
        <v>0.18782499999999996</v>
      </c>
      <c r="BJ13" s="16">
        <f>DSTDEV(PlotSort,"PhxRedEdge",$BJ$35:$BJ$36)/SQRT($BF13)</f>
        <v>4.747659197661817E-3</v>
      </c>
      <c r="BK13" s="16">
        <f>DAVERAGE(PlotSort,"TMRed",$BJ$35:$BJ$36)</f>
        <v>3.6562499999999998E-2</v>
      </c>
      <c r="BL13" s="16">
        <f>DSTDEV(PlotSort,"TMRed",$BJ$35:$BJ$36)/SQRT($BF13)</f>
        <v>2.0554750493672813E-3</v>
      </c>
      <c r="BM13" s="16">
        <f>DAVERAGE(PlotSort,"TMNIR",$BJ$35:$BJ$36)</f>
        <v>0.46902500000000003</v>
      </c>
      <c r="BN13" s="16">
        <f>DSTDEV(PlotSort,"TMNIR",$BJ$35:$BJ$36)/SQRT($BF13)</f>
        <v>1.6244699685040134E-2</v>
      </c>
      <c r="BO13" s="16">
        <f>DAVERAGE(PlotSort,"NRR",$BJ$35:$BJ$36)</f>
        <v>0.42692805870119921</v>
      </c>
      <c r="BP13" s="16">
        <f>DSTDEV(PlotSort,"NRR",$BJ$35:$BJ$36)/SQRT($BF13)</f>
        <v>8.7681370531157172E-3</v>
      </c>
      <c r="BQ13" s="16">
        <f>DAVERAGE(PlotSort,"rvi",$BJ$35:$BJ$36)</f>
        <v>13.212990728769674</v>
      </c>
      <c r="BR13" s="16">
        <f>DSTDEV(PlotSort,"rvi",$BJ$35:$BJ$36)/SQRT($BF13)</f>
        <v>1.0060430627359878</v>
      </c>
      <c r="BS13" s="17">
        <f>DAVERAGE(PlotSort,"ndvi",$BJ$35:$BJ$36)</f>
        <v>0.85302750294372409</v>
      </c>
      <c r="BT13" s="16">
        <f>DSTDEV(PlotSort,"ndvi",$BJ$35:$BJ$36)/SQRT($BF13)</f>
        <v>1.2765842000928411E-2</v>
      </c>
    </row>
    <row r="14" spans="1:72" ht="13.5" customHeight="1" x14ac:dyDescent="0.2">
      <c r="B14" s="12">
        <v>200</v>
      </c>
      <c r="C14" s="12">
        <v>8.9949999999999992</v>
      </c>
      <c r="D14" s="12">
        <v>200.37478999999999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32.200000000000003</v>
      </c>
      <c r="Q14" s="56">
        <v>2.2200000000000002</v>
      </c>
      <c r="R14" s="56">
        <v>2.58</v>
      </c>
      <c r="S14" s="56">
        <v>48.81</v>
      </c>
      <c r="T14" s="56">
        <v>90.35</v>
      </c>
      <c r="U14" s="12">
        <v>1</v>
      </c>
      <c r="V14" s="12">
        <v>0</v>
      </c>
      <c r="W14" s="12">
        <v>1</v>
      </c>
      <c r="X14" s="12">
        <v>1</v>
      </c>
      <c r="Y14" s="12">
        <v>1</v>
      </c>
      <c r="Z14" s="12">
        <v>1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0.89490000000000003</v>
      </c>
      <c r="AK14" s="12">
        <v>1.6E-2</v>
      </c>
      <c r="AL14" s="14">
        <v>3.2500000000000001E-2</v>
      </c>
      <c r="AM14" s="14">
        <v>5.9999999999999995E-4</v>
      </c>
      <c r="AN14" s="14">
        <v>2.0533999999999999</v>
      </c>
      <c r="AO14" s="14">
        <v>4.0399999999999998E-2</v>
      </c>
      <c r="AP14" s="14">
        <v>0.2147</v>
      </c>
      <c r="AQ14" s="14">
        <v>4.1999999999999997E-3</v>
      </c>
      <c r="AR14" s="14">
        <v>1.6950000000000001</v>
      </c>
      <c r="AS14" s="14">
        <v>0.11310000000000001</v>
      </c>
      <c r="AT14" s="14">
        <v>3.2899999999999999E-2</v>
      </c>
      <c r="AU14" s="14">
        <v>2.2000000000000001E-3</v>
      </c>
      <c r="AV14" s="14">
        <v>34.606999999999999</v>
      </c>
      <c r="AW14" s="14">
        <v>1.8512</v>
      </c>
      <c r="AX14" s="14">
        <v>0.50890000000000002</v>
      </c>
      <c r="AY14" s="14">
        <v>2.7199999999999998E-2</v>
      </c>
      <c r="AZ14" s="14">
        <v>0.40657822001105587</v>
      </c>
      <c r="BA14" s="14">
        <v>15.468085106382979</v>
      </c>
      <c r="BB14" s="14">
        <v>0.87855297157622736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3.4087499999999993E-2</v>
      </c>
      <c r="BH14" s="16">
        <f>DSTDEV(PlotSort,"PhxRed",$BK$35:$BK$36)/SQRT($BF14)</f>
        <v>7.6892105143072621E-4</v>
      </c>
      <c r="BI14" s="16">
        <f>DAVERAGE(PlotSort,"PhxRedEdge",$BK$35:$BK$36)</f>
        <v>0.18967500000000001</v>
      </c>
      <c r="BJ14" s="16">
        <f>DSTDEV(PlotSort,"PhxRedEdge",$BK$35:$BK$36)/SQRT($BF14)</f>
        <v>3.3400785918897185E-3</v>
      </c>
      <c r="BK14" s="16">
        <f>DAVERAGE(PlotSort,"TMRed",$BK$35:$BK$36)</f>
        <v>3.4287499999999999E-2</v>
      </c>
      <c r="BL14" s="16">
        <f>DSTDEV(PlotSort,"TMRed",$BK$35:$BK$36)/SQRT($BF14)</f>
        <v>7.8325575857017072E-4</v>
      </c>
      <c r="BM14" s="16">
        <f>DAVERAGE(PlotSort,"TMNIR",$BK$35:$BK$36)</f>
        <v>0.47145624999999991</v>
      </c>
      <c r="BN14" s="16">
        <f>DSTDEV(PlotSort,"TMNIR",$BK$35:$BK$36)/SQRT($BF14)</f>
        <v>1.0521271979304594E-2</v>
      </c>
      <c r="BO14" s="16">
        <f>DAVERAGE(PlotSort,"NRR",$BK$35:$BK$36)</f>
        <v>0.42536452779370465</v>
      </c>
      <c r="BP14" s="16">
        <f>DSTDEV(PlotSort,"NRR",$BK$35:$BK$36)/SQRT($BF14)</f>
        <v>5.0278313611267552E-3</v>
      </c>
      <c r="BQ14" s="16">
        <f>DAVERAGE(PlotSort,"rvi",$BK$35:$BK$36)</f>
        <v>13.872032793521599</v>
      </c>
      <c r="BR14" s="16">
        <f>DSTDEV(PlotSort,"rvi",$BK$35:$BK$36)/SQRT($BF14)</f>
        <v>0.44543625009111076</v>
      </c>
      <c r="BS14" s="17">
        <f>DAVERAGE(PlotSort,"ndvi",$BK$35:$BK$36)</f>
        <v>0.86314189533348862</v>
      </c>
      <c r="BT14" s="16">
        <f>DSTDEV(PlotSort,"ndvi",$BK$35:$BK$36)/SQRT($BF14)</f>
        <v>5.381488660833619E-3</v>
      </c>
    </row>
    <row r="15" spans="1:72" ht="13.5" customHeight="1" x14ac:dyDescent="0.2">
      <c r="B15" s="12">
        <v>200</v>
      </c>
      <c r="C15" s="12">
        <v>8.9870000000000001</v>
      </c>
      <c r="D15" s="12">
        <v>200.37446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32.200000000000003</v>
      </c>
      <c r="Q15" s="56">
        <v>2.2200000000000002</v>
      </c>
      <c r="R15" s="56">
        <v>2.58</v>
      </c>
      <c r="S15" s="56">
        <v>48.91</v>
      </c>
      <c r="T15" s="56">
        <v>90.29</v>
      </c>
      <c r="U15" s="12">
        <v>1</v>
      </c>
      <c r="V15" s="12">
        <v>0</v>
      </c>
      <c r="W15" s="12">
        <v>1</v>
      </c>
      <c r="X15" s="12">
        <v>1</v>
      </c>
      <c r="Y15" s="12">
        <v>1</v>
      </c>
      <c r="Z15" s="12">
        <v>1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0.90629999999999999</v>
      </c>
      <c r="AK15" s="12">
        <v>3.1800000000000002E-2</v>
      </c>
      <c r="AL15" s="14">
        <v>3.3000000000000002E-2</v>
      </c>
      <c r="AM15" s="14">
        <v>1.1999999999999999E-3</v>
      </c>
      <c r="AN15" s="14">
        <v>1.8035000000000001</v>
      </c>
      <c r="AO15" s="14">
        <v>4.1999999999999997E-3</v>
      </c>
      <c r="AP15" s="14">
        <v>0.189</v>
      </c>
      <c r="AQ15" s="14">
        <v>4.0000000000000002E-4</v>
      </c>
      <c r="AR15" s="14">
        <v>1.6467000000000001</v>
      </c>
      <c r="AS15" s="14">
        <v>0.19270000000000001</v>
      </c>
      <c r="AT15" s="14">
        <v>3.2099999999999997E-2</v>
      </c>
      <c r="AU15" s="14">
        <v>3.8E-3</v>
      </c>
      <c r="AV15" s="14">
        <v>32.978400000000001</v>
      </c>
      <c r="AW15" s="14">
        <v>2.5813000000000001</v>
      </c>
      <c r="AX15" s="14">
        <v>0.48599999999999999</v>
      </c>
      <c r="AY15" s="14">
        <v>3.7999999999999999E-2</v>
      </c>
      <c r="AZ15" s="14">
        <v>0.43999999999999995</v>
      </c>
      <c r="BA15" s="14">
        <v>15.140186915887851</v>
      </c>
      <c r="BB15" s="14">
        <v>0.8760856977417486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3.5025000000000001E-2</v>
      </c>
      <c r="BH15" s="16">
        <f>DSTDEV(PlotSort,"PhxRed",$BL$35:$BL$36)/SQRT($BF15)</f>
        <v>1.1833291415083373E-3</v>
      </c>
      <c r="BI15" s="16">
        <f>DAVERAGE(PlotSort,"PhxRedEdge",$BL$35:$BL$36)</f>
        <v>0.21265000000000001</v>
      </c>
      <c r="BJ15" s="16">
        <f>DSTDEV(PlotSort,"PhxRedEdge",$BL$35:$BL$36)/SQRT($BF15)</f>
        <v>3.029851481508623E-3</v>
      </c>
      <c r="BK15" s="16">
        <f>DAVERAGE(PlotSort,"TMRed",$BL$35:$BL$36)</f>
        <v>3.6025000000000001E-2</v>
      </c>
      <c r="BL15" s="16">
        <f>DSTDEV(PlotSort,"TMRed",$BL$35:$BL$36)/SQRT($BF15)</f>
        <v>1.0909939766757914E-3</v>
      </c>
      <c r="BM15" s="16">
        <f>DAVERAGE(PlotSort,"TMNIR",$BL$35:$BL$36)</f>
        <v>0.53861250000000005</v>
      </c>
      <c r="BN15" s="16">
        <f>DSTDEV(PlotSort,"TMNIR",$BL$35:$BL$36)/SQRT($BF15)</f>
        <v>1.1835953662765953E-2</v>
      </c>
      <c r="BO15" s="16">
        <f>DAVERAGE(PlotSort,"NRR",$BL$35:$BL$36)</f>
        <v>0.43327578733326022</v>
      </c>
      <c r="BP15" s="16">
        <f>DSTDEV(PlotSort,"NRR",$BL$35:$BL$36)/SQRT($BF15)</f>
        <v>7.4537211191977133E-3</v>
      </c>
      <c r="BQ15" s="16">
        <f>DAVERAGE(PlotSort,"rvi",$BL$35:$BL$36)</f>
        <v>15.059260726657046</v>
      </c>
      <c r="BR15" s="16">
        <f>DSTDEV(PlotSort,"rvi",$BL$35:$BL$36)/SQRT($BF15)</f>
        <v>0.5955546939413161</v>
      </c>
      <c r="BS15" s="17">
        <f>DAVERAGE(PlotSort,"ndvi",$BL$35:$BL$36)</f>
        <v>0.87417424607349459</v>
      </c>
      <c r="BT15" s="16">
        <f>DSTDEV(PlotSort,"ndvi",$BL$35:$BL$36)/SQRT($BF15)</f>
        <v>4.9700984473291009E-3</v>
      </c>
    </row>
    <row r="16" spans="1:72" ht="13.5" customHeight="1" x14ac:dyDescent="0.2">
      <c r="B16" s="12">
        <v>200</v>
      </c>
      <c r="C16" s="12">
        <v>8.9789999999999992</v>
      </c>
      <c r="D16" s="12">
        <v>200.37413000000001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32.200000000000003</v>
      </c>
      <c r="Q16" s="56">
        <v>2.2200000000000002</v>
      </c>
      <c r="R16" s="56">
        <v>2.58</v>
      </c>
      <c r="S16" s="56">
        <v>49.01</v>
      </c>
      <c r="T16" s="56">
        <v>90.22</v>
      </c>
      <c r="U16" s="12">
        <v>1</v>
      </c>
      <c r="V16" s="12">
        <v>0</v>
      </c>
      <c r="W16" s="12">
        <v>1</v>
      </c>
      <c r="X16" s="12">
        <v>1</v>
      </c>
      <c r="Y16" s="12">
        <v>1</v>
      </c>
      <c r="Z16" s="12">
        <v>1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1.0295000000000001</v>
      </c>
      <c r="AK16" s="12">
        <v>3.6499999999999998E-2</v>
      </c>
      <c r="AL16" s="14">
        <v>3.7600000000000001E-2</v>
      </c>
      <c r="AM16" s="14">
        <v>1.2999999999999999E-3</v>
      </c>
      <c r="AN16" s="14">
        <v>2.0223</v>
      </c>
      <c r="AO16" s="14">
        <v>2E-3</v>
      </c>
      <c r="AP16" s="14">
        <v>0.21240000000000001</v>
      </c>
      <c r="AQ16" s="14">
        <v>2.0000000000000001E-4</v>
      </c>
      <c r="AR16" s="14">
        <v>1.8519000000000001</v>
      </c>
      <c r="AS16" s="14">
        <v>4.1099999999999998E-2</v>
      </c>
      <c r="AT16" s="14">
        <v>3.61E-2</v>
      </c>
      <c r="AU16" s="14">
        <v>8.0000000000000004E-4</v>
      </c>
      <c r="AV16" s="14">
        <v>34.126600000000003</v>
      </c>
      <c r="AW16" s="14">
        <v>1.4081999999999999</v>
      </c>
      <c r="AX16" s="14">
        <v>0.504</v>
      </c>
      <c r="AY16" s="14">
        <v>2.0799999999999999E-2</v>
      </c>
      <c r="AZ16" s="14">
        <v>0.40703517587939692</v>
      </c>
      <c r="BA16" s="14">
        <v>13.961218836565097</v>
      </c>
      <c r="BB16" s="14">
        <v>0.86632105165710049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3.5037499999999992E-2</v>
      </c>
      <c r="BH16" s="16">
        <f>DSTDEV(PlotSort,"PhxRed",$BI$31:$BI$32)/SQRT($BF16)</f>
        <v>8.381465166266178E-4</v>
      </c>
      <c r="BI16" s="16">
        <f>DAVERAGE(PlotSort,"PhxRedEdge",$BI$31:$BI$32)</f>
        <v>0.19593125</v>
      </c>
      <c r="BJ16" s="16">
        <f>DSTDEV(PlotSort,"PhxRedEdge",$BI$31:$BI$32)/SQRT($BF16)</f>
        <v>4.7278317682809597E-3</v>
      </c>
      <c r="BK16" s="16">
        <f>DAVERAGE(PlotSort,"TMRed",$BI$31:$BI$32)</f>
        <v>3.5681250000000005E-2</v>
      </c>
      <c r="BL16" s="16">
        <f>DSTDEV(PlotSort,"TMRed",$BI$31:$BI$32)/SQRT($BF16)</f>
        <v>8.9597334177232463E-4</v>
      </c>
      <c r="BM16" s="16">
        <f>DAVERAGE(PlotSort,"TMNIR",$BI$31:$BI$32)</f>
        <v>0.47974375000000002</v>
      </c>
      <c r="BN16" s="16">
        <f>DSTDEV(PlotSort,"TMNIR",$BI$31:$BI$32)/SQRT($BF16)</f>
        <v>1.2508013993536217E-2</v>
      </c>
      <c r="BO16" s="16">
        <f>DAVERAGE(PlotSort,"NRR",$BI$31:$BI$32)</f>
        <v>0.41949910912225918</v>
      </c>
      <c r="BP16" s="16">
        <f>DSTDEV(PlotSort,"NRR",$BI$31:$BI$32)/SQRT($BF16)</f>
        <v>4.5687739323409015E-3</v>
      </c>
      <c r="BQ16" s="16">
        <f>DAVERAGE(PlotSort,"rvi",$BI$31:$BI$32)</f>
        <v>13.594625329482344</v>
      </c>
      <c r="BR16" s="16">
        <f>DSTDEV(PlotSort,"rvi",$BI$31:$BI$32)/SQRT($BF16)</f>
        <v>0.5007505091739517</v>
      </c>
      <c r="BS16" s="17">
        <f>DAVERAGE(PlotSort,"ndvi",$BI$31:$BI$32)</f>
        <v>0.85986040039629552</v>
      </c>
      <c r="BT16" s="16">
        <f>DSTDEV(PlotSort,"ndvi",$BI$31:$BI$32)/SQRT($BF16)</f>
        <v>6.110824443278577E-3</v>
      </c>
    </row>
    <row r="17" spans="2:72" ht="13.5" customHeight="1" x14ac:dyDescent="0.2">
      <c r="B17" s="12">
        <v>200</v>
      </c>
      <c r="C17" s="12">
        <v>8.9710000000000001</v>
      </c>
      <c r="D17" s="12">
        <v>200.37379000000001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32.200000000000003</v>
      </c>
      <c r="Q17" s="56">
        <v>2.2200000000000002</v>
      </c>
      <c r="R17" s="56">
        <v>2.58</v>
      </c>
      <c r="S17" s="56">
        <v>49.11</v>
      </c>
      <c r="T17" s="56">
        <v>90.16</v>
      </c>
      <c r="U17" s="12">
        <v>1</v>
      </c>
      <c r="V17" s="12">
        <v>0</v>
      </c>
      <c r="W17" s="12">
        <v>1</v>
      </c>
      <c r="X17" s="12">
        <v>1</v>
      </c>
      <c r="Y17" s="12">
        <v>1</v>
      </c>
      <c r="Z17" s="12">
        <v>1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0.89270000000000005</v>
      </c>
      <c r="AK17" s="12">
        <v>2.8500000000000001E-2</v>
      </c>
      <c r="AL17" s="14">
        <v>3.2599999999999997E-2</v>
      </c>
      <c r="AM17" s="14">
        <v>1E-3</v>
      </c>
      <c r="AN17" s="14">
        <v>1.8373999999999999</v>
      </c>
      <c r="AO17" s="14">
        <v>0.1062</v>
      </c>
      <c r="AP17" s="14">
        <v>0.19350000000000001</v>
      </c>
      <c r="AQ17" s="14">
        <v>1.12E-2</v>
      </c>
      <c r="AR17" s="14">
        <v>1.6789000000000001</v>
      </c>
      <c r="AS17" s="14">
        <v>2.7300000000000001E-2</v>
      </c>
      <c r="AT17" s="14">
        <v>3.2800000000000003E-2</v>
      </c>
      <c r="AU17" s="14">
        <v>5.0000000000000001E-4</v>
      </c>
      <c r="AV17" s="14">
        <v>33.614899999999999</v>
      </c>
      <c r="AW17" s="14">
        <v>0.61360000000000003</v>
      </c>
      <c r="AX17" s="14">
        <v>0.4975</v>
      </c>
      <c r="AY17" s="14">
        <v>9.1000000000000004E-3</v>
      </c>
      <c r="AZ17" s="14">
        <v>0.43994211287988416</v>
      </c>
      <c r="BA17" s="14">
        <v>15.167682926829267</v>
      </c>
      <c r="BB17" s="14">
        <v>0.87629643597963414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3.4293750000000005E-2</v>
      </c>
      <c r="BH17" s="16">
        <f>DSTDEV(PlotSort,"PhxRed",$BJ$31:$BJ$32)/SQRT($BF17)</f>
        <v>9.4328630992928156E-4</v>
      </c>
      <c r="BI17" s="16">
        <f>DAVERAGE(PlotSort,"PhxRedEdge",$BJ$31:$BJ$32)</f>
        <v>0.19398125000000002</v>
      </c>
      <c r="BJ17" s="16">
        <f>DSTDEV(PlotSort,"PhxRedEdge",$BJ$31:$BJ$32)/SQRT($BF17)</f>
        <v>3.1731059803448104E-3</v>
      </c>
      <c r="BK17" s="16">
        <f>DAVERAGE(PlotSort,"TMRed",$BJ$31:$BJ$32)</f>
        <v>3.4899999999999994E-2</v>
      </c>
      <c r="BL17" s="16">
        <f>DSTDEV(PlotSort,"TMRed",$BJ$31:$BJ$32)/SQRT($BF17)</f>
        <v>1.0922072452912344E-3</v>
      </c>
      <c r="BM17" s="16">
        <f>DAVERAGE(PlotSort,"TMNIR",$BJ$31:$BJ$32)</f>
        <v>0.49553124999999998</v>
      </c>
      <c r="BN17" s="16">
        <f>DSTDEV(PlotSort,"TMNIR",$BJ$31:$BJ$32)/SQRT($BF17)</f>
        <v>1.2482733804306118E-2</v>
      </c>
      <c r="BO17" s="16">
        <f>DAVERAGE(PlotSort,"NRR",$BJ$31:$BJ$32)</f>
        <v>0.43596734168867518</v>
      </c>
      <c r="BP17" s="16">
        <f>DSTDEV(PlotSort,"NRR",$BJ$31:$BJ$32)/SQRT($BF17)</f>
        <v>5.261863259667569E-3</v>
      </c>
      <c r="BQ17" s="16">
        <f>DAVERAGE(PlotSort,"rvi",$BJ$31:$BJ$32)</f>
        <v>14.413533191752615</v>
      </c>
      <c r="BR17" s="16">
        <f>DSTDEV(PlotSort,"rvi",$BJ$31:$BJ$32)/SQRT($BF17)</f>
        <v>0.55078789384397464</v>
      </c>
      <c r="BS17" s="17">
        <f>DAVERAGE(PlotSort,"ndvi",$BJ$31:$BJ$32)</f>
        <v>0.86688236944580244</v>
      </c>
      <c r="BT17" s="16">
        <f>DSTDEV(PlotSort,"ndvi",$BJ$31:$BJ$32)/SQRT($BF17)</f>
        <v>6.4205984506487289E-3</v>
      </c>
    </row>
    <row r="18" spans="2:72" ht="13.5" customHeight="1" x14ac:dyDescent="0.2">
      <c r="B18" s="12">
        <v>200</v>
      </c>
      <c r="C18" s="12">
        <v>9.0470000000000006</v>
      </c>
      <c r="D18" s="12">
        <v>200.37696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32.200000000000003</v>
      </c>
      <c r="Q18" s="56">
        <v>2.2200000000000002</v>
      </c>
      <c r="R18" s="56">
        <v>2.58</v>
      </c>
      <c r="S18" s="56">
        <v>48.16</v>
      </c>
      <c r="T18" s="56">
        <v>90.78</v>
      </c>
      <c r="U18" s="12">
        <v>1</v>
      </c>
      <c r="V18" s="12">
        <v>0</v>
      </c>
      <c r="W18" s="12">
        <v>1</v>
      </c>
      <c r="X18" s="12">
        <v>1</v>
      </c>
      <c r="Y18" s="12">
        <v>1</v>
      </c>
      <c r="Z18" s="12">
        <v>1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0.9083</v>
      </c>
      <c r="AK18" s="12">
        <v>2.29E-2</v>
      </c>
      <c r="AL18" s="14">
        <v>3.2599999999999997E-2</v>
      </c>
      <c r="AM18" s="14">
        <v>8.0000000000000004E-4</v>
      </c>
      <c r="AN18" s="14">
        <v>2.0627</v>
      </c>
      <c r="AO18" s="14">
        <v>2.35E-2</v>
      </c>
      <c r="AP18" s="14">
        <v>0.21240000000000001</v>
      </c>
      <c r="AQ18" s="14">
        <v>2.3999999999999998E-3</v>
      </c>
      <c r="AR18" s="14">
        <v>1.7572000000000001</v>
      </c>
      <c r="AS18" s="14">
        <v>9.7999999999999997E-3</v>
      </c>
      <c r="AT18" s="14">
        <v>3.3599999999999998E-2</v>
      </c>
      <c r="AU18" s="14">
        <v>2.0000000000000001E-4</v>
      </c>
      <c r="AV18" s="14">
        <v>37.161299999999997</v>
      </c>
      <c r="AW18" s="14">
        <v>0.1206</v>
      </c>
      <c r="AX18" s="14">
        <v>0.53890000000000005</v>
      </c>
      <c r="AY18" s="14">
        <v>1.6999999999999999E-3</v>
      </c>
      <c r="AZ18" s="14">
        <v>0.43458006122720616</v>
      </c>
      <c r="BA18" s="14">
        <v>16.038690476190478</v>
      </c>
      <c r="BB18" s="14">
        <v>0.88262008733624464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3.3656250000000006E-2</v>
      </c>
      <c r="BH18" s="16">
        <f>DSTDEV(PlotSort,"PhxRed",$BH$35:$BH$36)/SQRT($BF18)</f>
        <v>5.6627207462491057E-4</v>
      </c>
      <c r="BI18" s="16">
        <f>DAVERAGE(PlotSort,"PhxRedEdge",$BH$35:$BH$36)</f>
        <v>0.19379374999999999</v>
      </c>
      <c r="BJ18" s="16">
        <f>DSTDEV(PlotSort,"PhxRedEdge",$BH$35:$BH$36)/SQRT($BF18)</f>
        <v>4.0737213612576243E-3</v>
      </c>
      <c r="BK18" s="16">
        <f>DAVERAGE(PlotSort,"TMRed",$BH$35:$BH$36)</f>
        <v>3.4068750000000002E-2</v>
      </c>
      <c r="BL18" s="16">
        <f>DSTDEV(PlotSort,"TMRed",$BH$35:$BH$36)/SQRT($BF18)</f>
        <v>6.6843840092661757E-4</v>
      </c>
      <c r="BM18" s="16">
        <f>DAVERAGE(PlotSort,"TMNIR",$BH$35:$BH$36)</f>
        <v>0.49193750000000008</v>
      </c>
      <c r="BN18" s="16">
        <f>DSTDEV(PlotSort,"TMNIR",$BH$35:$BH$36)/SQRT($BF18)</f>
        <v>1.2600290588580356E-2</v>
      </c>
      <c r="BO18" s="16">
        <f>DAVERAGE(PlotSort,"NRR",$BH$35:$BH$36)</f>
        <v>0.43386434532004176</v>
      </c>
      <c r="BP18" s="16">
        <f>DSTDEV(PlotSort,"NRR",$BH$35:$BH$36)/SQRT($BF18)</f>
        <v>5.0983710234708875E-3</v>
      </c>
      <c r="BQ18" s="16">
        <f>DAVERAGE(PlotSort,"rvi",$BH$35:$BH$36)</f>
        <v>14.527292146780578</v>
      </c>
      <c r="BR18" s="16">
        <f>DSTDEV(PlotSort,"rvi",$BH$35:$BH$36)/SQRT($BF18)</f>
        <v>0.45478142352992618</v>
      </c>
      <c r="BS18" s="17">
        <f>DAVERAGE(PlotSort,"ndvi",$BH$35:$BH$36)</f>
        <v>0.86917124138868296</v>
      </c>
      <c r="BT18" s="16">
        <f>DSTDEV(PlotSort,"ndvi",$BH$35:$BH$36)/SQRT($BF18)</f>
        <v>4.6701592366678243E-3</v>
      </c>
    </row>
    <row r="19" spans="2:72" ht="13.5" customHeight="1" x14ac:dyDescent="0.2">
      <c r="B19" s="12">
        <v>200</v>
      </c>
      <c r="C19" s="12">
        <v>9.0540000000000003</v>
      </c>
      <c r="D19" s="12">
        <v>200.37725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32.200000000000003</v>
      </c>
      <c r="Q19" s="56">
        <v>2.2200000000000002</v>
      </c>
      <c r="R19" s="56">
        <v>2.58</v>
      </c>
      <c r="S19" s="56">
        <v>48.07</v>
      </c>
      <c r="T19" s="56">
        <v>90.84</v>
      </c>
      <c r="U19" s="12">
        <v>1</v>
      </c>
      <c r="V19" s="12">
        <v>0</v>
      </c>
      <c r="W19" s="12">
        <v>1</v>
      </c>
      <c r="X19" s="12">
        <v>1</v>
      </c>
      <c r="Y19" s="12">
        <v>1</v>
      </c>
      <c r="Z19" s="12">
        <v>1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0.97960000000000003</v>
      </c>
      <c r="AK19" s="12">
        <v>6.6500000000000004E-2</v>
      </c>
      <c r="AL19" s="14">
        <v>3.5000000000000003E-2</v>
      </c>
      <c r="AM19" s="14">
        <v>2.3999999999999998E-3</v>
      </c>
      <c r="AN19" s="14">
        <v>1.7475000000000001</v>
      </c>
      <c r="AO19" s="14">
        <v>3.1800000000000002E-2</v>
      </c>
      <c r="AP19" s="14">
        <v>0.17960000000000001</v>
      </c>
      <c r="AQ19" s="14">
        <v>3.3E-3</v>
      </c>
      <c r="AR19" s="14">
        <v>1.8554999999999999</v>
      </c>
      <c r="AS19" s="14">
        <v>0.1484</v>
      </c>
      <c r="AT19" s="14">
        <v>3.5400000000000001E-2</v>
      </c>
      <c r="AU19" s="14">
        <v>2.8E-3</v>
      </c>
      <c r="AV19" s="14">
        <v>30.1267</v>
      </c>
      <c r="AW19" s="14">
        <v>1.2021999999999999</v>
      </c>
      <c r="AX19" s="14">
        <v>0.436</v>
      </c>
      <c r="AY19" s="14">
        <v>1.7399999999999999E-2</v>
      </c>
      <c r="AZ19" s="14">
        <v>0.4165042235217673</v>
      </c>
      <c r="BA19" s="14">
        <v>12.31638418079096</v>
      </c>
      <c r="BB19" s="14">
        <v>0.84980907933814176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3.5674999999999998E-2</v>
      </c>
      <c r="BH19" s="16">
        <f>DSTDEV(PlotSort,"PhxRed",$BI$35:$BI$36)/SQRT($BF19)</f>
        <v>1.074340883208553E-3</v>
      </c>
      <c r="BI19" s="16">
        <f>DAVERAGE(PlotSort,"PhxRedEdge",$BI$35:$BI$36)</f>
        <v>0.19611875000000001</v>
      </c>
      <c r="BJ19" s="16">
        <f>DSTDEV(PlotSort,"PhxRedEdge",$BI$35:$BI$36)/SQRT($BF19)</f>
        <v>3.9714420003948182E-3</v>
      </c>
      <c r="BK19" s="16">
        <f>DAVERAGE(PlotSort,"TMRed",$BI$35:$BI$36)</f>
        <v>3.6512500000000003E-2</v>
      </c>
      <c r="BL19" s="16">
        <f>DSTDEV(PlotSort,"TMRed",$BI$35:$BI$36)/SQRT($BF19)</f>
        <v>1.1705367358609471E-3</v>
      </c>
      <c r="BM19" s="16">
        <f>DAVERAGE(PlotSort,"TMNIR",$BI$35:$BI$36)</f>
        <v>0.48333749999999998</v>
      </c>
      <c r="BN19" s="16">
        <f>DSTDEV(PlotSort,"TMNIR",$BI$35:$BI$36)/SQRT($BF19)</f>
        <v>1.2623176023357512E-2</v>
      </c>
      <c r="BO19" s="16">
        <f>DAVERAGE(PlotSort,"NRR",$BI$35:$BI$36)</f>
        <v>0.42160210549089255</v>
      </c>
      <c r="BP19" s="16">
        <f>DSTDEV(PlotSort,"NRR",$BI$35:$BI$36)/SQRT($BF19)</f>
        <v>5.1570842915135513E-3</v>
      </c>
      <c r="BQ19" s="16">
        <f>DAVERAGE(PlotSort,"rvi",$BI$35:$BI$36)</f>
        <v>13.480866374454381</v>
      </c>
      <c r="BR19" s="16">
        <f>DSTDEV(PlotSort,"rvi",$BI$35:$BI$36)/SQRT($BF19)</f>
        <v>0.57718772762288273</v>
      </c>
      <c r="BS19" s="17">
        <f>DAVERAGE(PlotSort,"ndvi",$BI$35:$BI$36)</f>
        <v>0.85757152845341489</v>
      </c>
      <c r="BT19" s="16">
        <f>DSTDEV(PlotSort,"ndvi",$BI$35:$BI$36)/SQRT($BF19)</f>
        <v>7.3426400463500541E-3</v>
      </c>
    </row>
    <row r="20" spans="2:72" ht="13.5" customHeight="1" x14ac:dyDescent="0.2">
      <c r="B20" s="12">
        <v>200</v>
      </c>
      <c r="C20" s="12">
        <v>9.0619999999999994</v>
      </c>
      <c r="D20" s="12">
        <v>200.37757999999999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32.200000000000003</v>
      </c>
      <c r="Q20" s="56">
        <v>2.2200000000000002</v>
      </c>
      <c r="R20" s="56">
        <v>2.58</v>
      </c>
      <c r="S20" s="56">
        <v>47.97</v>
      </c>
      <c r="T20" s="56">
        <v>90.91</v>
      </c>
      <c r="U20" s="12">
        <v>1</v>
      </c>
      <c r="V20" s="12">
        <v>0</v>
      </c>
      <c r="W20" s="12">
        <v>1</v>
      </c>
      <c r="X20" s="12">
        <v>1</v>
      </c>
      <c r="Y20" s="12">
        <v>1</v>
      </c>
      <c r="Z20" s="12">
        <v>1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0.93269999999999997</v>
      </c>
      <c r="AK20" s="12">
        <v>1.23E-2</v>
      </c>
      <c r="AL20" s="14">
        <v>3.3300000000000003E-2</v>
      </c>
      <c r="AM20" s="14">
        <v>4.0000000000000002E-4</v>
      </c>
      <c r="AN20" s="14">
        <v>1.9266000000000001</v>
      </c>
      <c r="AO20" s="14">
        <v>5.1799999999999999E-2</v>
      </c>
      <c r="AP20" s="14">
        <v>0.19750000000000001</v>
      </c>
      <c r="AQ20" s="14">
        <v>5.3E-3</v>
      </c>
      <c r="AR20" s="14">
        <v>1.7749999999999999</v>
      </c>
      <c r="AS20" s="14">
        <v>6.4399999999999999E-2</v>
      </c>
      <c r="AT20" s="14">
        <v>3.3799999999999997E-2</v>
      </c>
      <c r="AU20" s="14">
        <v>1.1999999999999999E-3</v>
      </c>
      <c r="AV20" s="14">
        <v>35.9694</v>
      </c>
      <c r="AW20" s="14">
        <v>0.71760000000000002</v>
      </c>
      <c r="AX20" s="14">
        <v>0.51949999999999996</v>
      </c>
      <c r="AY20" s="14">
        <v>1.04E-2</v>
      </c>
      <c r="AZ20" s="14">
        <v>0.44909344490934444</v>
      </c>
      <c r="BA20" s="14">
        <v>15.3698224852071</v>
      </c>
      <c r="BB20" s="14">
        <v>0.87782396529911455</v>
      </c>
      <c r="BC20" s="15"/>
    </row>
    <row r="21" spans="2:72" ht="13.5" customHeight="1" x14ac:dyDescent="0.2">
      <c r="B21" s="12">
        <v>200</v>
      </c>
      <c r="C21" s="12">
        <v>9.07</v>
      </c>
      <c r="D21" s="12">
        <v>200.37791999999999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32.200000000000003</v>
      </c>
      <c r="Q21" s="56">
        <v>2.2200000000000002</v>
      </c>
      <c r="R21" s="56">
        <v>2.58</v>
      </c>
      <c r="S21" s="56">
        <v>47.87</v>
      </c>
      <c r="T21" s="56">
        <v>90.98</v>
      </c>
      <c r="U21" s="12">
        <v>1</v>
      </c>
      <c r="V21" s="12">
        <v>0</v>
      </c>
      <c r="W21" s="12">
        <v>1</v>
      </c>
      <c r="X21" s="12">
        <v>1</v>
      </c>
      <c r="Y21" s="12">
        <v>1</v>
      </c>
      <c r="Z21" s="12">
        <v>1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0.98260000000000003</v>
      </c>
      <c r="AK21" s="12">
        <v>1.04E-2</v>
      </c>
      <c r="AL21" s="14">
        <v>3.5000000000000003E-2</v>
      </c>
      <c r="AM21" s="14">
        <v>4.0000000000000002E-4</v>
      </c>
      <c r="AN21" s="14">
        <v>2.1593</v>
      </c>
      <c r="AO21" s="14">
        <v>3.61E-2</v>
      </c>
      <c r="AP21" s="14">
        <v>0.22090000000000001</v>
      </c>
      <c r="AQ21" s="14">
        <v>3.7000000000000002E-3</v>
      </c>
      <c r="AR21" s="14">
        <v>1.9386000000000001</v>
      </c>
      <c r="AS21" s="14">
        <v>3.4000000000000002E-2</v>
      </c>
      <c r="AT21" s="14">
        <v>3.6799999999999999E-2</v>
      </c>
      <c r="AU21" s="14">
        <v>5.9999999999999995E-4</v>
      </c>
      <c r="AV21" s="14">
        <v>40.926099999999998</v>
      </c>
      <c r="AW21" s="14">
        <v>0.41599999999999998</v>
      </c>
      <c r="AX21" s="14">
        <v>0.58979999999999999</v>
      </c>
      <c r="AY21" s="14">
        <v>6.0000000000000001E-3</v>
      </c>
      <c r="AZ21" s="14">
        <v>0.45503885531022575</v>
      </c>
      <c r="BA21" s="14">
        <v>16.027173913043477</v>
      </c>
      <c r="BB21" s="14">
        <v>0.88254069581870398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0.26179999999999998</v>
      </c>
      <c r="BH21" s="16"/>
      <c r="BI21" s="16">
        <f>DAVERAGE(PlotSort2,"PhxRedEdge",$BM$31:$BM$32)</f>
        <v>0.28460000000000002</v>
      </c>
      <c r="BJ21" s="16"/>
      <c r="BK21" s="16">
        <f>DAVERAGE(PlotSort2,"TMRed",$BM$31:$BM$32)</f>
        <v>0.26029999999999998</v>
      </c>
      <c r="BL21" s="16"/>
      <c r="BM21" s="16">
        <f>DAVERAGE(PlotSort2,"TMNIR",$BM$31:$BM$32)</f>
        <v>0.32140000000000002</v>
      </c>
      <c r="BN21" s="16"/>
      <c r="BO21" s="16">
        <f>DAVERAGE(PlotSort2,"NRR",$BM$31:$BM$32)</f>
        <v>6.0726072607260713E-2</v>
      </c>
      <c r="BP21" s="16"/>
      <c r="BQ21" s="16">
        <f>DAVERAGE(PlotSort2,"rvi",$BM$31:$BM$32)</f>
        <v>1.2347291586630813</v>
      </c>
      <c r="BR21" s="16"/>
      <c r="BS21" s="17">
        <f>DAVERAGE(PlotSort2,"ndvi",$BM$31:$BM$32)</f>
        <v>0.10503696063262857</v>
      </c>
      <c r="BT21" s="16"/>
    </row>
    <row r="22" spans="2:72" ht="13.5" customHeight="1" x14ac:dyDescent="0.2">
      <c r="B22" s="12">
        <v>200</v>
      </c>
      <c r="C22" s="12">
        <v>9.0779999999999994</v>
      </c>
      <c r="D22" s="12">
        <v>200.37825000000001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32.200000000000003</v>
      </c>
      <c r="Q22" s="56">
        <v>2.2200000000000002</v>
      </c>
      <c r="R22" s="56">
        <v>2.58</v>
      </c>
      <c r="S22" s="56">
        <v>47.77</v>
      </c>
      <c r="T22" s="56">
        <v>91.04</v>
      </c>
      <c r="U22" s="12">
        <v>1</v>
      </c>
      <c r="V22" s="12">
        <v>0</v>
      </c>
      <c r="W22" s="12">
        <v>1</v>
      </c>
      <c r="X22" s="12">
        <v>1</v>
      </c>
      <c r="Y22" s="12">
        <v>1</v>
      </c>
      <c r="Z22" s="12">
        <v>1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0.85840000000000005</v>
      </c>
      <c r="AK22" s="12">
        <v>8.0000000000000002E-3</v>
      </c>
      <c r="AL22" s="14">
        <v>3.0499999999999999E-2</v>
      </c>
      <c r="AM22" s="14">
        <v>2.9999999999999997E-4</v>
      </c>
      <c r="AN22" s="14">
        <v>1.7795000000000001</v>
      </c>
      <c r="AO22" s="14">
        <v>6.1499999999999999E-2</v>
      </c>
      <c r="AP22" s="14">
        <v>0.18160000000000001</v>
      </c>
      <c r="AQ22" s="14">
        <v>6.3E-3</v>
      </c>
      <c r="AR22" s="14">
        <v>1.6025</v>
      </c>
      <c r="AS22" s="14">
        <v>2.41E-2</v>
      </c>
      <c r="AT22" s="14">
        <v>3.04E-2</v>
      </c>
      <c r="AU22" s="14">
        <v>5.0000000000000001E-4</v>
      </c>
      <c r="AV22" s="14">
        <v>34.305399999999999</v>
      </c>
      <c r="AW22" s="14">
        <v>0.46800000000000003</v>
      </c>
      <c r="AX22" s="14">
        <v>0.49340000000000001</v>
      </c>
      <c r="AY22" s="14">
        <v>6.7000000000000002E-3</v>
      </c>
      <c r="AZ22" s="14">
        <v>0.46192592592592585</v>
      </c>
      <c r="BA22" s="14">
        <v>16.230263157894736</v>
      </c>
      <c r="BB22" s="14">
        <v>0.88392516227567774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0.33715000000000001</v>
      </c>
      <c r="BH22" s="16">
        <f>DSTDEV(PlotSort2,"PhxRed",$BN$31:$BN$32)/SQRT($BF22)</f>
        <v>2.4500000000000073E-3</v>
      </c>
      <c r="BI22" s="16">
        <f>DAVERAGE(PlotSort2,"PhxRedEdge",$BN$31:$BN$32)</f>
        <v>0.3614</v>
      </c>
      <c r="BJ22" s="16">
        <f>DSTDEV(PlotSort2,"PhxRedEdge",$BN$31:$BN$32)/SQRT($BF22)</f>
        <v>3.4000000000000137E-3</v>
      </c>
      <c r="BK22" s="16">
        <f>DAVERAGE(PlotSort2,"TMRed",$BN$31:$BN$32)</f>
        <v>0.33389999999999997</v>
      </c>
      <c r="BL22" s="16">
        <f>DSTDEV(PlotSort2,"TMRed",$BN$31:$BN$32)/SQRT($BF22)</f>
        <v>3.7999999999999974E-3</v>
      </c>
      <c r="BM22" s="16">
        <f>DAVERAGE(PlotSort2,"TMNIR",$BN$31:$BN$32)</f>
        <v>0.39849999999999997</v>
      </c>
      <c r="BN22" s="16">
        <f>DSTDEV(PlotSort2,"TMNIR",$BN$31:$BN$32)/SQRT($BF22)</f>
        <v>4.6000000000000207E-3</v>
      </c>
      <c r="BO22" s="16">
        <f>DAVERAGE(PlotSort2,"NRR",$BN$31:$BN$32)</f>
        <v>4.8810998420271451E-2</v>
      </c>
      <c r="BP22" s="16">
        <f>DSTDEV(PlotSort2,"NRR",$BN$31:$BN$32)/SQRT($BF22)</f>
        <v>1.0652875544648434E-3</v>
      </c>
      <c r="BQ22" s="16">
        <f>DAVERAGE(PlotSort2,"rvi",$BN$31:$BN$32)</f>
        <v>1.1934688898662897</v>
      </c>
      <c r="BR22" s="16">
        <f>DSTDEV(PlotSort2,"rvi",$BN$31:$BN$32)/SQRT($BF22)</f>
        <v>1.9412464363022239E-4</v>
      </c>
      <c r="BS22" s="17">
        <f>DAVERAGE(PlotSort2,"ndvi",$BN$31:$BN$32)</f>
        <v>8.8202242163168382E-2</v>
      </c>
      <c r="BT22" s="16">
        <f>DSTDEV(PlotSort2,"ndvi",$BN$31:$BN$32)/SQRT($BF22)</f>
        <v>8.0695201842444206E-5</v>
      </c>
    </row>
    <row r="23" spans="2:72" ht="13.5" customHeight="1" x14ac:dyDescent="0.2">
      <c r="B23" s="12">
        <v>200</v>
      </c>
      <c r="C23" s="12">
        <v>9.0860000000000003</v>
      </c>
      <c r="D23" s="12">
        <v>200.37858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32.200000000000003</v>
      </c>
      <c r="Q23" s="56">
        <v>2.2200000000000002</v>
      </c>
      <c r="R23" s="56">
        <v>2.58</v>
      </c>
      <c r="S23" s="56">
        <v>47.67</v>
      </c>
      <c r="T23" s="56">
        <v>91.11</v>
      </c>
      <c r="U23" s="12">
        <v>1</v>
      </c>
      <c r="V23" s="12">
        <v>0</v>
      </c>
      <c r="W23" s="12">
        <v>1</v>
      </c>
      <c r="X23" s="12">
        <v>1</v>
      </c>
      <c r="Y23" s="12">
        <v>1</v>
      </c>
      <c r="Z23" s="12">
        <v>1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1.121</v>
      </c>
      <c r="AK23" s="12">
        <v>2.6100000000000002E-2</v>
      </c>
      <c r="AL23" s="14">
        <v>3.9800000000000002E-2</v>
      </c>
      <c r="AM23" s="14">
        <v>8.9999999999999998E-4</v>
      </c>
      <c r="AN23" s="14">
        <v>1.659</v>
      </c>
      <c r="AO23" s="14">
        <v>9.4000000000000004E-3</v>
      </c>
      <c r="AP23" s="14">
        <v>0.16889999999999999</v>
      </c>
      <c r="AQ23" s="14">
        <v>1E-3</v>
      </c>
      <c r="AR23" s="14">
        <v>2.2149000000000001</v>
      </c>
      <c r="AS23" s="14">
        <v>3.9300000000000002E-2</v>
      </c>
      <c r="AT23" s="14">
        <v>4.19E-2</v>
      </c>
      <c r="AU23" s="14">
        <v>6.9999999999999999E-4</v>
      </c>
      <c r="AV23" s="14">
        <v>28.1112</v>
      </c>
      <c r="AW23" s="14">
        <v>1.2125999999999999</v>
      </c>
      <c r="AX23" s="14">
        <v>0.40339999999999998</v>
      </c>
      <c r="AY23" s="14">
        <v>1.7399999999999999E-2</v>
      </c>
      <c r="AZ23" s="14">
        <v>0.40975013105014846</v>
      </c>
      <c r="BA23" s="14">
        <v>9.6276849642004763</v>
      </c>
      <c r="BB23" s="14">
        <v>0.81181226139681117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0.12755</v>
      </c>
      <c r="BH23" s="16">
        <f>DSTDEV(PlotSort2,"PhxRed",$BR$31:$BR$32)/SQRT($BF23)</f>
        <v>4.5499999999999985E-3</v>
      </c>
      <c r="BI23" s="16">
        <f>DAVERAGE(PlotSort2,"PhxRedEdge",$BR$31:$BR$32)</f>
        <v>0.2155</v>
      </c>
      <c r="BJ23" s="16">
        <f>DSTDEV(PlotSort2,"PhxRedEdge",$BR$31:$BR$32)/SQRT($BF23)</f>
        <v>5.5000000000000049E-3</v>
      </c>
      <c r="BK23" s="16">
        <f>DAVERAGE(PlotSort2,"TMRed",$BR$31:$BR$32)</f>
        <v>0.13019999999999998</v>
      </c>
      <c r="BL23" s="16">
        <f>DSTDEV(PlotSort2,"TMRed",$BR$31:$BR$32)/SQRT($BF23)</f>
        <v>8.9999999999999792E-4</v>
      </c>
      <c r="BM23" s="16">
        <f>DAVERAGE(PlotSort2,"TMNIR",$BR$31:$BR$32)</f>
        <v>0.37975000000000003</v>
      </c>
      <c r="BN23" s="16">
        <f>DSTDEV(PlotSort2,"TMNIR",$BR$31:$BR$32)/SQRT($BF23)</f>
        <v>6.9499999999999831E-3</v>
      </c>
      <c r="BO23" s="16">
        <f>DAVERAGE(PlotSort2,"NRR",$BR$31:$BR$32)</f>
        <v>0.27600427323157439</v>
      </c>
      <c r="BP23" s="16">
        <f>DSTDEV(PlotSort2,"NRR",$BR$31:$BR$32)/SQRT($BF23)</f>
        <v>3.336838642138823E-3</v>
      </c>
      <c r="BQ23" s="16">
        <f>DAVERAGE(PlotSort2,"rvi",$BR$31:$BR$32)</f>
        <v>2.9164370373123365</v>
      </c>
      <c r="BR23" s="16">
        <f>DSTDEV(PlotSort2,"rvi",$BR$31:$BR$32)/SQRT($BF23)</f>
        <v>3.3219713259745598E-2</v>
      </c>
      <c r="BS23" s="17">
        <f>DAVERAGE(PlotSort2,"ndvi",$BR$31:$BR$32)</f>
        <v>0.48929501885822302</v>
      </c>
      <c r="BT23" s="16">
        <f>DSTDEV(PlotSort2,"ndvi",$BR$31:$BR$32)/SQRT($BF23)</f>
        <v>4.3318641081731826E-3</v>
      </c>
    </row>
    <row r="24" spans="2:72" ht="13.5" customHeight="1" x14ac:dyDescent="0.2">
      <c r="B24" s="12">
        <v>200</v>
      </c>
      <c r="C24" s="12">
        <v>9.0939999999999994</v>
      </c>
      <c r="D24" s="12">
        <v>200.37891999999999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32.200000000000003</v>
      </c>
      <c r="Q24" s="56">
        <v>2.2200000000000002</v>
      </c>
      <c r="R24" s="56">
        <v>2.58</v>
      </c>
      <c r="S24" s="56">
        <v>47.56</v>
      </c>
      <c r="T24" s="56">
        <v>91.18</v>
      </c>
      <c r="U24" s="12">
        <v>1</v>
      </c>
      <c r="V24" s="12">
        <v>0</v>
      </c>
      <c r="W24" s="12">
        <v>1</v>
      </c>
      <c r="X24" s="12">
        <v>1</v>
      </c>
      <c r="Y24" s="12">
        <v>1</v>
      </c>
      <c r="Z24" s="12">
        <v>1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0.91169999999999995</v>
      </c>
      <c r="AK24" s="12">
        <v>2.5100000000000001E-2</v>
      </c>
      <c r="AL24" s="14">
        <v>3.2300000000000002E-2</v>
      </c>
      <c r="AM24" s="14">
        <v>8.9999999999999998E-4</v>
      </c>
      <c r="AN24" s="14">
        <v>1.8675999999999999</v>
      </c>
      <c r="AO24" s="14">
        <v>1.6799999999999999E-2</v>
      </c>
      <c r="AP24" s="14">
        <v>0.18970000000000001</v>
      </c>
      <c r="AQ24" s="14">
        <v>1.6999999999999999E-3</v>
      </c>
      <c r="AR24" s="14">
        <v>1.8528</v>
      </c>
      <c r="AS24" s="14">
        <v>4.02E-2</v>
      </c>
      <c r="AT24" s="14">
        <v>3.5000000000000003E-2</v>
      </c>
      <c r="AU24" s="14">
        <v>8.0000000000000004E-4</v>
      </c>
      <c r="AV24" s="14">
        <v>36.102600000000002</v>
      </c>
      <c r="AW24" s="14">
        <v>0.64690000000000003</v>
      </c>
      <c r="AX24" s="14">
        <v>0.51700000000000002</v>
      </c>
      <c r="AY24" s="14">
        <v>9.2999999999999992E-3</v>
      </c>
      <c r="AZ24" s="14">
        <v>0.46313853120135851</v>
      </c>
      <c r="BA24" s="14">
        <v>14.77142857142857</v>
      </c>
      <c r="BB24" s="14">
        <v>0.87318840579710133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0.71599999999999997</v>
      </c>
      <c r="BH24" s="16"/>
      <c r="BI24" s="16">
        <f>DAVERAGE(PlotSort2,"PhxRedEdge",$BP$31:$BP$32)</f>
        <v>0.70450000000000002</v>
      </c>
      <c r="BJ24" s="16"/>
      <c r="BK24" s="16">
        <f>DAVERAGE(PlotSort2,"TMRed",$BP$31:$BP$32)</f>
        <v>0.71350000000000002</v>
      </c>
      <c r="BL24" s="16"/>
      <c r="BM24" s="16">
        <f>DAVERAGE(PlotSort2,"TMNIR",$BP$31:$BP$32)</f>
        <v>0.68440000000000001</v>
      </c>
      <c r="BN24" s="16"/>
      <c r="BO24" s="16">
        <f>DAVERAGE(PlotSort2,"NRR",$BP$31:$BP$32)</f>
        <v>-1.4471884224926205E-2</v>
      </c>
      <c r="BP24" s="16"/>
      <c r="BQ24" s="16">
        <f>DAVERAGE(PlotSort2,"rvi",$BP$31:$BP$32)</f>
        <v>23.980378416257885</v>
      </c>
      <c r="BR24" s="16"/>
      <c r="BS24" s="17">
        <f>DAVERAGE(PlotSort2,"ndvi",$BP$31:$BP$32)</f>
        <v>-2.0816939695257185E-2</v>
      </c>
      <c r="BT24" s="16"/>
    </row>
    <row r="25" spans="2:72" ht="13.5" customHeight="1" x14ac:dyDescent="0.2">
      <c r="B25" s="12">
        <v>200</v>
      </c>
      <c r="C25" s="12">
        <v>9.1029999999999998</v>
      </c>
      <c r="D25" s="12">
        <v>200.37929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32.200000000000003</v>
      </c>
      <c r="Q25" s="56">
        <v>2.2200000000000002</v>
      </c>
      <c r="R25" s="56">
        <v>2.58</v>
      </c>
      <c r="S25" s="56">
        <v>47.45</v>
      </c>
      <c r="T25" s="56">
        <v>91.26</v>
      </c>
      <c r="U25" s="12">
        <v>1</v>
      </c>
      <c r="V25" s="12">
        <v>0</v>
      </c>
      <c r="W25" s="12">
        <v>1</v>
      </c>
      <c r="X25" s="12">
        <v>1</v>
      </c>
      <c r="Y25" s="12">
        <v>1</v>
      </c>
      <c r="Z25" s="12">
        <v>1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0.93869999999999998</v>
      </c>
      <c r="AK25" s="12">
        <v>2.6599999999999999E-2</v>
      </c>
      <c r="AL25" s="14">
        <v>3.32E-2</v>
      </c>
      <c r="AM25" s="14">
        <v>8.9999999999999998E-4</v>
      </c>
      <c r="AN25" s="14">
        <v>1.7618</v>
      </c>
      <c r="AO25" s="14">
        <v>2.92E-2</v>
      </c>
      <c r="AP25" s="14">
        <v>0.17849999999999999</v>
      </c>
      <c r="AQ25" s="14">
        <v>3.0000000000000001E-3</v>
      </c>
      <c r="AR25" s="14">
        <v>1.8045</v>
      </c>
      <c r="AS25" s="14">
        <v>4.9200000000000001E-2</v>
      </c>
      <c r="AT25" s="14">
        <v>3.4000000000000002E-2</v>
      </c>
      <c r="AU25" s="14">
        <v>8.9999999999999998E-4</v>
      </c>
      <c r="AV25" s="14">
        <v>32.213000000000001</v>
      </c>
      <c r="AW25" s="14">
        <v>0.46800000000000003</v>
      </c>
      <c r="AX25" s="14">
        <v>0.4602</v>
      </c>
      <c r="AY25" s="14">
        <v>6.7000000000000002E-3</v>
      </c>
      <c r="AZ25" s="14">
        <v>0.4410521371535932</v>
      </c>
      <c r="BA25" s="14">
        <v>13.535294117647057</v>
      </c>
      <c r="BB25" s="14">
        <v>0.86240388506677468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0.99906666666666677</v>
      </c>
      <c r="BH25" s="16">
        <f>DSTDEV(PlotSort2,"PhxRed",$BQ$31:$BQ$32)/SQRT($BF25)</f>
        <v>4.4580763165792342E-3</v>
      </c>
      <c r="BI25" s="16">
        <f>DAVERAGE(PlotSort2,"PhxRedEdge",$BQ$31:$BQ$32)</f>
        <v>0.99883333333333324</v>
      </c>
      <c r="BJ25" s="16">
        <f>DSTDEV(PlotSort2,"PhxRedEdge",$BQ$31:$BQ$32)/SQRT($BF25)</f>
        <v>4.4856561516807099E-3</v>
      </c>
      <c r="BK25" s="16">
        <f>DAVERAGE(PlotSort2,"TMRed",$BQ$31:$BQ$32)</f>
        <v>0.99906666666666677</v>
      </c>
      <c r="BL25" s="16">
        <f>DSTDEV(PlotSort2,"TMRed",$BQ$31:$BQ$32)/SQRT($BF25)</f>
        <v>4.4580763165792342E-3</v>
      </c>
      <c r="BM25" s="16">
        <f>DAVERAGE(PlotSort2,"TMNIR",$BQ$31:$BQ$32)</f>
        <v>0.99883333333333324</v>
      </c>
      <c r="BN25" s="16">
        <f>DSTDEV(PlotSort2,"TMNIR",$BQ$31:$BQ$32)/SQRT($BF25)</f>
        <v>4.4856561516807099E-3</v>
      </c>
      <c r="BO25" s="16">
        <f>DAVERAGE(PlotSort2,"NRR",$BQ$31:$BQ$32)</f>
        <v>0.75224803086923397</v>
      </c>
      <c r="BP25" s="16">
        <f>DSTDEV(PlotSort2,"NRR",$BQ$31:$BQ$32)/SQRT($BF25)</f>
        <v>1.0298896945804886E-3</v>
      </c>
      <c r="BQ25" s="16">
        <f>DAVERAGE(PlotSort2,"rvi",$BQ$31:$BQ$32)</f>
        <v>1.3184593640322024</v>
      </c>
      <c r="BR25" s="16">
        <f>DSTDEV(PlotSort2,"rvi",$BQ$31:$BQ$32)/SQRT($BF25)</f>
        <v>2.428919811596084E-3</v>
      </c>
      <c r="BS25" s="17">
        <f>DAVERAGE(PlotSort2,"ndvi",$BQ$31:$BQ$32)</f>
        <v>0.13735629065898528</v>
      </c>
      <c r="BT25" s="16">
        <f>DSTDEV(PlotSort2,"ndvi",$BQ$31:$BQ$32)/SQRT($BF25)</f>
        <v>9.028180409814783E-4</v>
      </c>
    </row>
    <row r="26" spans="2:72" ht="13.5" customHeight="1" x14ac:dyDescent="0.2">
      <c r="B26" s="12">
        <v>200</v>
      </c>
      <c r="C26" s="12">
        <v>9.33</v>
      </c>
      <c r="D26" s="12">
        <v>200.38874999999999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32.200000000000003</v>
      </c>
      <c r="Q26" s="56">
        <v>2.2200000000000002</v>
      </c>
      <c r="R26" s="56">
        <v>2.58</v>
      </c>
      <c r="S26" s="56">
        <v>44.6</v>
      </c>
      <c r="T26" s="56">
        <v>93.22</v>
      </c>
      <c r="U26" s="12">
        <v>1</v>
      </c>
      <c r="V26" s="12">
        <v>0</v>
      </c>
      <c r="W26" s="12">
        <v>1</v>
      </c>
      <c r="X26" s="12">
        <v>1</v>
      </c>
      <c r="Y26" s="12">
        <v>1</v>
      </c>
      <c r="Z26" s="12">
        <v>1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1.0129999999999999</v>
      </c>
      <c r="AK26" s="12">
        <v>1.5299999999999999E-2</v>
      </c>
      <c r="AL26" s="14">
        <v>3.3799999999999997E-2</v>
      </c>
      <c r="AM26" s="14">
        <v>5.0000000000000001E-4</v>
      </c>
      <c r="AN26" s="14">
        <v>1.8375999999999999</v>
      </c>
      <c r="AO26" s="14">
        <v>5.5399999999999998E-2</v>
      </c>
      <c r="AP26" s="14">
        <v>0.17449999999999999</v>
      </c>
      <c r="AQ26" s="14">
        <v>5.3E-3</v>
      </c>
      <c r="AR26" s="14">
        <v>1.8876999999999999</v>
      </c>
      <c r="AS26" s="14">
        <v>6.3E-3</v>
      </c>
      <c r="AT26" s="14">
        <v>3.3500000000000002E-2</v>
      </c>
      <c r="AU26" s="14">
        <v>1E-4</v>
      </c>
      <c r="AV26" s="14">
        <v>32.0715</v>
      </c>
      <c r="AW26" s="14">
        <v>1.04E-2</v>
      </c>
      <c r="AX26" s="14">
        <v>0.43269999999999997</v>
      </c>
      <c r="AY26" s="14">
        <v>1E-4</v>
      </c>
      <c r="AZ26" s="14">
        <v>0.42523056653491437</v>
      </c>
      <c r="BA26" s="14">
        <v>12.916417910447759</v>
      </c>
      <c r="BB26" s="14">
        <v>0.8562848562848564</v>
      </c>
      <c r="BC26" s="15"/>
    </row>
    <row r="27" spans="2:72" ht="13.5" customHeight="1" x14ac:dyDescent="0.2">
      <c r="B27" s="12">
        <v>200</v>
      </c>
      <c r="C27" s="12">
        <v>9.3209999999999997</v>
      </c>
      <c r="D27" s="12">
        <v>200.38837000000001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32.200000000000003</v>
      </c>
      <c r="Q27" s="56">
        <v>2.2200000000000002</v>
      </c>
      <c r="R27" s="56">
        <v>2.58</v>
      </c>
      <c r="S27" s="56">
        <v>44.71</v>
      </c>
      <c r="T27" s="56">
        <v>93.14</v>
      </c>
      <c r="U27" s="12">
        <v>1</v>
      </c>
      <c r="V27" s="12">
        <v>0</v>
      </c>
      <c r="W27" s="12">
        <v>1</v>
      </c>
      <c r="X27" s="12">
        <v>1</v>
      </c>
      <c r="Y27" s="12">
        <v>1</v>
      </c>
      <c r="Z27" s="12">
        <v>1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0.95579999999999998</v>
      </c>
      <c r="AK27" s="12">
        <v>0.105</v>
      </c>
      <c r="AL27" s="14">
        <v>3.1899999999999998E-2</v>
      </c>
      <c r="AM27" s="14">
        <v>3.5000000000000001E-3</v>
      </c>
      <c r="AN27" s="14">
        <v>2.1177999999999999</v>
      </c>
      <c r="AO27" s="14">
        <v>0.1996</v>
      </c>
      <c r="AP27" s="14">
        <v>0.2016</v>
      </c>
      <c r="AQ27" s="14">
        <v>1.9E-2</v>
      </c>
      <c r="AR27" s="14">
        <v>1.8448</v>
      </c>
      <c r="AS27" s="14">
        <v>0.2137</v>
      </c>
      <c r="AT27" s="14">
        <v>3.2800000000000003E-2</v>
      </c>
      <c r="AU27" s="14">
        <v>3.8E-3</v>
      </c>
      <c r="AV27" s="14">
        <v>37.198700000000002</v>
      </c>
      <c r="AW27" s="14">
        <v>4.5884999999999998</v>
      </c>
      <c r="AX27" s="14">
        <v>0.50290000000000001</v>
      </c>
      <c r="AY27" s="14">
        <v>6.2E-2</v>
      </c>
      <c r="AZ27" s="14">
        <v>0.42767920511000712</v>
      </c>
      <c r="BA27" s="14">
        <v>15.332317073170731</v>
      </c>
      <c r="BB27" s="14">
        <v>0.87754340115736418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0.12755</v>
      </c>
      <c r="BH27" s="16">
        <f>DSTDEV(PlotSort2,"PhxRed",$BR$31:$BR$32)/SQRT($BF27)</f>
        <v>4.5499999999999985E-3</v>
      </c>
      <c r="BI27" s="16">
        <f>DAVERAGE(PlotSort2,"PhxRedEdge",$BR$31:$BR$32)</f>
        <v>0.2155</v>
      </c>
      <c r="BJ27" s="16">
        <f>DSTDEV(PlotSort2,"PhxRedEdge",$BR$31:$BR$32)/SQRT($BF27)</f>
        <v>5.5000000000000049E-3</v>
      </c>
      <c r="BK27" s="16">
        <f>DAVERAGE(PlotSort2,"TMRed",$BR$31:$BR$32)</f>
        <v>0.13019999999999998</v>
      </c>
      <c r="BL27" s="16">
        <f>DSTDEV(PlotSort2,"TMRed",$BR$31:$BR$32)/SQRT($BF27)</f>
        <v>8.9999999999999792E-4</v>
      </c>
      <c r="BM27" s="16">
        <f>DAVERAGE(PlotSort2,"TMNIR",$BR$31:$BR$32)</f>
        <v>0.37975000000000003</v>
      </c>
      <c r="BN27" s="16">
        <f>DSTDEV(PlotSort2,"TMNIR",$BR$31:$BR$32)/SQRT($BF27)</f>
        <v>6.9499999999999831E-3</v>
      </c>
      <c r="BO27" s="16">
        <f>DAVERAGE(PlotSort2,"NRR",$BR$31:$BR$32)</f>
        <v>0.27600427323157439</v>
      </c>
      <c r="BP27" s="16">
        <f>DSTDEV(PlotSort2,"NRR",$BR$31:$BR$32)/SQRT($BF27)</f>
        <v>3.336838642138823E-3</v>
      </c>
      <c r="BQ27" s="16">
        <f>DAVERAGE(PlotSort2,"rvi",$BR$31:$BR$32)</f>
        <v>2.9164370373123365</v>
      </c>
      <c r="BR27" s="16">
        <f>DSTDEV(PlotSort2,"rvi",$BR$31:$BR$32)/SQRT($BF27)</f>
        <v>3.3219713259745598E-2</v>
      </c>
      <c r="BS27" s="17">
        <f>DAVERAGE(PlotSort2,"ndvi",$BR$31:$BR$32)</f>
        <v>0.48929501885822302</v>
      </c>
      <c r="BT27" s="16">
        <f>DSTDEV(PlotSort2,"ndvi",$BR$31:$BR$32)/SQRT($BF27)</f>
        <v>4.3318641081731826E-3</v>
      </c>
    </row>
    <row r="28" spans="2:72" ht="13.5" customHeight="1" x14ac:dyDescent="0.2">
      <c r="B28" s="12">
        <v>200</v>
      </c>
      <c r="C28" s="12">
        <v>9.3119999999999994</v>
      </c>
      <c r="D28" s="12">
        <v>200.38800000000001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32.200000000000003</v>
      </c>
      <c r="Q28" s="56">
        <v>2.2200000000000002</v>
      </c>
      <c r="R28" s="56">
        <v>2.58</v>
      </c>
      <c r="S28" s="56">
        <v>44.83</v>
      </c>
      <c r="T28" s="56">
        <v>93.06</v>
      </c>
      <c r="U28" s="12">
        <v>1</v>
      </c>
      <c r="V28" s="12">
        <v>0</v>
      </c>
      <c r="W28" s="12">
        <v>1</v>
      </c>
      <c r="X28" s="12">
        <v>1</v>
      </c>
      <c r="Y28" s="12">
        <v>1</v>
      </c>
      <c r="Z28" s="12">
        <v>1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0.99419999999999997</v>
      </c>
      <c r="AK28" s="12">
        <v>5.7500000000000002E-2</v>
      </c>
      <c r="AL28" s="14">
        <v>3.3300000000000003E-2</v>
      </c>
      <c r="AM28" s="14">
        <v>1.9E-3</v>
      </c>
      <c r="AN28" s="14">
        <v>2.1295999999999999</v>
      </c>
      <c r="AO28" s="14">
        <v>0.17119999999999999</v>
      </c>
      <c r="AP28" s="14">
        <v>0.20319999999999999</v>
      </c>
      <c r="AQ28" s="14">
        <v>1.6299999999999999E-2</v>
      </c>
      <c r="AR28" s="14">
        <v>1.9896</v>
      </c>
      <c r="AS28" s="14">
        <v>0.1439</v>
      </c>
      <c r="AT28" s="14">
        <v>3.5499999999999997E-2</v>
      </c>
      <c r="AU28" s="14">
        <v>2.5999999999999999E-3</v>
      </c>
      <c r="AV28" s="14">
        <v>36.972000000000001</v>
      </c>
      <c r="AW28" s="14">
        <v>2.4398</v>
      </c>
      <c r="AX28" s="14">
        <v>0.501</v>
      </c>
      <c r="AY28" s="14">
        <v>3.3099999999999997E-2</v>
      </c>
      <c r="AZ28" s="14">
        <v>0.4228912240840671</v>
      </c>
      <c r="BA28" s="14">
        <v>14.11267605633803</v>
      </c>
      <c r="BB28" s="14">
        <v>0.86766076421248839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3.3299999999999996E-2</v>
      </c>
      <c r="BH28" s="16">
        <f>DSTDEV(PlotSort2,"PhxRed",$BS$31:$BS$32)/SQRT($BF28)</f>
        <v>2.9999999999999818E-4</v>
      </c>
      <c r="BI28" s="16">
        <f>DAVERAGE(PlotSort2,"PhxRedEdge",$BS$31:$BS$32)</f>
        <v>0.19414999999999999</v>
      </c>
      <c r="BJ28" s="16">
        <f>DSTDEV(PlotSort2,"PhxRedEdge",$BS$31:$BS$32)/SQRT($BF28)</f>
        <v>5.949999999999997E-3</v>
      </c>
      <c r="BK28" s="16">
        <f>DAVERAGE(PlotSort2,"TMRed",$BS$31:$BS$32)</f>
        <v>3.27E-2</v>
      </c>
      <c r="BL28" s="16">
        <f>DSTDEV(PlotSort2,"TMRed",$BS$31:$BS$32)/SQRT($BF28)</f>
        <v>6.000000000000032E-4</v>
      </c>
      <c r="BM28" s="16">
        <f>DAVERAGE(PlotSort2,"TMNIR",$BS$31:$BS$32)</f>
        <v>0.48</v>
      </c>
      <c r="BN28" s="16">
        <f>DSTDEV(PlotSort2,"TMNIR",$BS$31:$BS$32)/SQRT($BF28)</f>
        <v>2.6200000000000001E-2</v>
      </c>
      <c r="BO28" s="16">
        <f>DAVERAGE(PlotSort2,"NRR",$BS$31:$BS$32)</f>
        <v>0.42354620608559457</v>
      </c>
      <c r="BP28" s="16">
        <f>DSTDEV(PlotSort2,"NRR",$BS$31:$BS$32)/SQRT($BF28)</f>
        <v>9.8390409765603815E-3</v>
      </c>
      <c r="BQ28" s="16">
        <f>DAVERAGE(PlotSort2,"rvi",$BS$31:$BS$32)</f>
        <v>14.669136426145771</v>
      </c>
      <c r="BR28" s="16">
        <f>DSTDEV(PlotSort2,"rvi",$BS$31:$BS$32)/SQRT($BF28)</f>
        <v>0.53206477505542782</v>
      </c>
      <c r="BS28" s="17">
        <f>DAVERAGE(PlotSort2,"ndvi",$BS$31:$BS$32)</f>
        <v>0.8722132057287042</v>
      </c>
      <c r="BT28" s="16">
        <f>DSTDEV(PlotSort2,"ndvi",$BS$31:$BS$32)/SQRT($BF28)</f>
        <v>4.3391575706470675E-3</v>
      </c>
    </row>
    <row r="29" spans="2:72" ht="13.5" customHeight="1" x14ac:dyDescent="0.2">
      <c r="B29" s="12">
        <v>200</v>
      </c>
      <c r="C29" s="12">
        <v>9.3040000000000003</v>
      </c>
      <c r="D29" s="12">
        <v>200.38767000000001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32.200000000000003</v>
      </c>
      <c r="Q29" s="56">
        <v>2.2200000000000002</v>
      </c>
      <c r="R29" s="56">
        <v>2.58</v>
      </c>
      <c r="S29" s="56">
        <v>44.93</v>
      </c>
      <c r="T29" s="56">
        <v>92.99</v>
      </c>
      <c r="U29" s="12">
        <v>1</v>
      </c>
      <c r="V29" s="12">
        <v>0</v>
      </c>
      <c r="W29" s="12">
        <v>1</v>
      </c>
      <c r="X29" s="12">
        <v>1</v>
      </c>
      <c r="Y29" s="12">
        <v>1</v>
      </c>
      <c r="Z29" s="12">
        <v>1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0.9899</v>
      </c>
      <c r="AK29" s="12">
        <v>9.5500000000000002E-2</v>
      </c>
      <c r="AL29" s="14">
        <v>3.32E-2</v>
      </c>
      <c r="AM29" s="14">
        <v>3.2000000000000002E-3</v>
      </c>
      <c r="AN29" s="14">
        <v>2.1556999999999999</v>
      </c>
      <c r="AO29" s="14">
        <v>0.20100000000000001</v>
      </c>
      <c r="AP29" s="14">
        <v>0.20619999999999999</v>
      </c>
      <c r="AQ29" s="14">
        <v>1.9199999999999998E-2</v>
      </c>
      <c r="AR29" s="14">
        <v>1.8966000000000001</v>
      </c>
      <c r="AS29" s="14">
        <v>0.18329999999999999</v>
      </c>
      <c r="AT29" s="14">
        <v>3.39E-2</v>
      </c>
      <c r="AU29" s="14">
        <v>3.3E-3</v>
      </c>
      <c r="AV29" s="14">
        <v>38.280299999999997</v>
      </c>
      <c r="AW29" s="14">
        <v>2.7913999999999999</v>
      </c>
      <c r="AX29" s="14">
        <v>0.51970000000000005</v>
      </c>
      <c r="AY29" s="14">
        <v>3.7900000000000003E-2</v>
      </c>
      <c r="AZ29" s="14">
        <v>0.43187766910042713</v>
      </c>
      <c r="BA29" s="14">
        <v>15.33038348082596</v>
      </c>
      <c r="BB29" s="14">
        <v>0.87752890173410403</v>
      </c>
      <c r="BC29" s="15"/>
      <c r="BD29" s="28"/>
    </row>
    <row r="30" spans="2:72" ht="13.5" customHeight="1" x14ac:dyDescent="0.2">
      <c r="B30" s="12">
        <v>200</v>
      </c>
      <c r="C30" s="12">
        <v>9.2929999999999993</v>
      </c>
      <c r="D30" s="12">
        <v>200.38721000000001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32.200000000000003</v>
      </c>
      <c r="Q30" s="56">
        <v>2.2200000000000002</v>
      </c>
      <c r="R30" s="56">
        <v>2.58</v>
      </c>
      <c r="S30" s="56">
        <v>45.07</v>
      </c>
      <c r="T30" s="56">
        <v>92.9</v>
      </c>
      <c r="U30" s="12">
        <v>1</v>
      </c>
      <c r="V30" s="12">
        <v>0</v>
      </c>
      <c r="W30" s="12">
        <v>1</v>
      </c>
      <c r="X30" s="12">
        <v>1</v>
      </c>
      <c r="Y30" s="12">
        <v>1</v>
      </c>
      <c r="Z30" s="12">
        <v>1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0.95020000000000004</v>
      </c>
      <c r="AK30" s="12">
        <v>4.1000000000000002E-2</v>
      </c>
      <c r="AL30" s="14">
        <v>3.2000000000000001E-2</v>
      </c>
      <c r="AM30" s="14">
        <v>1.4E-3</v>
      </c>
      <c r="AN30" s="14">
        <v>2.1652</v>
      </c>
      <c r="AO30" s="14">
        <v>2.8199999999999999E-2</v>
      </c>
      <c r="AP30" s="14">
        <v>0.2077</v>
      </c>
      <c r="AQ30" s="14">
        <v>2.7000000000000001E-3</v>
      </c>
      <c r="AR30" s="14">
        <v>1.9109</v>
      </c>
      <c r="AS30" s="14">
        <v>0.219</v>
      </c>
      <c r="AT30" s="14">
        <v>3.4200000000000001E-2</v>
      </c>
      <c r="AU30" s="14">
        <v>3.8999999999999998E-3</v>
      </c>
      <c r="AV30" s="14">
        <v>41.805900000000001</v>
      </c>
      <c r="AW30" s="14">
        <v>2.4523000000000001</v>
      </c>
      <c r="AX30" s="14">
        <v>0.56920000000000004</v>
      </c>
      <c r="AY30" s="14">
        <v>3.3399999999999999E-2</v>
      </c>
      <c r="AZ30" s="14">
        <v>0.46531085081735102</v>
      </c>
      <c r="BA30" s="14">
        <v>16.64327485380117</v>
      </c>
      <c r="BB30" s="14">
        <v>0.88664235996022533</v>
      </c>
      <c r="BC30" s="15"/>
      <c r="BD30" s="28"/>
      <c r="BF30" s="29" t="s">
        <v>175</v>
      </c>
    </row>
    <row r="31" spans="2:72" ht="13.5" customHeight="1" x14ac:dyDescent="0.2">
      <c r="B31" s="12">
        <v>200</v>
      </c>
      <c r="C31" s="12">
        <v>9.2829999999999995</v>
      </c>
      <c r="D31" s="12">
        <v>200.38678999999999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32.200000000000003</v>
      </c>
      <c r="Q31" s="56">
        <v>2.2200000000000002</v>
      </c>
      <c r="R31" s="56">
        <v>2.58</v>
      </c>
      <c r="S31" s="56">
        <v>45.19</v>
      </c>
      <c r="T31" s="56">
        <v>92.81</v>
      </c>
      <c r="U31" s="12">
        <v>1</v>
      </c>
      <c r="V31" s="12">
        <v>0</v>
      </c>
      <c r="W31" s="12">
        <v>1</v>
      </c>
      <c r="X31" s="12">
        <v>1</v>
      </c>
      <c r="Y31" s="12">
        <v>1</v>
      </c>
      <c r="Z31" s="12">
        <v>1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1.0746</v>
      </c>
      <c r="AK31" s="12">
        <v>1.2999999999999999E-3</v>
      </c>
      <c r="AL31" s="14">
        <v>3.6299999999999999E-2</v>
      </c>
      <c r="AM31" s="14">
        <v>0</v>
      </c>
      <c r="AN31" s="14">
        <v>2.1953999999999998</v>
      </c>
      <c r="AO31" s="14">
        <v>0.1045</v>
      </c>
      <c r="AP31" s="14">
        <v>0.2112</v>
      </c>
      <c r="AQ31" s="14">
        <v>1.01E-2</v>
      </c>
      <c r="AR31" s="14">
        <v>1.9306000000000001</v>
      </c>
      <c r="AS31" s="14">
        <v>0.16450000000000001</v>
      </c>
      <c r="AT31" s="14">
        <v>3.4700000000000002E-2</v>
      </c>
      <c r="AU31" s="14">
        <v>3.0000000000000001E-3</v>
      </c>
      <c r="AV31" s="14">
        <v>35.540999999999997</v>
      </c>
      <c r="AW31" s="14">
        <v>2.2984</v>
      </c>
      <c r="AX31" s="14">
        <v>0.48509999999999998</v>
      </c>
      <c r="AY31" s="14">
        <v>3.1399999999999997E-2</v>
      </c>
      <c r="AZ31" s="14">
        <v>0.39336492890995262</v>
      </c>
      <c r="BA31" s="14">
        <v>13.979827089337174</v>
      </c>
      <c r="BB31" s="14">
        <v>0.86648711042708737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200</v>
      </c>
      <c r="C32" s="12">
        <v>9.2739999999999991</v>
      </c>
      <c r="D32" s="12">
        <v>200.38641999999999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32.200000000000003</v>
      </c>
      <c r="Q32" s="56">
        <v>2.2200000000000002</v>
      </c>
      <c r="R32" s="56">
        <v>2.58</v>
      </c>
      <c r="S32" s="56">
        <v>45.3</v>
      </c>
      <c r="T32" s="56">
        <v>92.73</v>
      </c>
      <c r="U32" s="12">
        <v>1</v>
      </c>
      <c r="V32" s="12">
        <v>0</v>
      </c>
      <c r="W32" s="12">
        <v>1</v>
      </c>
      <c r="X32" s="12">
        <v>1</v>
      </c>
      <c r="Y32" s="12">
        <v>1</v>
      </c>
      <c r="Z32" s="12">
        <v>1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1.0053000000000001</v>
      </c>
      <c r="AK32" s="12">
        <v>0.1406</v>
      </c>
      <c r="AL32" s="14">
        <v>3.4000000000000002E-2</v>
      </c>
      <c r="AM32" s="14">
        <v>4.7999999999999996E-3</v>
      </c>
      <c r="AN32" s="14">
        <v>1.8116000000000001</v>
      </c>
      <c r="AO32" s="14">
        <v>0.1351</v>
      </c>
      <c r="AP32" s="14">
        <v>0.17469999999999999</v>
      </c>
      <c r="AQ32" s="14">
        <v>1.2999999999999999E-2</v>
      </c>
      <c r="AR32" s="14">
        <v>1.9117999999999999</v>
      </c>
      <c r="AS32" s="14">
        <v>0.3236</v>
      </c>
      <c r="AT32" s="14">
        <v>3.44E-2</v>
      </c>
      <c r="AU32" s="14">
        <v>5.7999999999999996E-3</v>
      </c>
      <c r="AV32" s="14">
        <v>31.4558</v>
      </c>
      <c r="AW32" s="14">
        <v>3.0264000000000002</v>
      </c>
      <c r="AX32" s="14">
        <v>0.43030000000000002</v>
      </c>
      <c r="AY32" s="14">
        <v>4.1399999999999999E-2</v>
      </c>
      <c r="AZ32" s="14">
        <v>0.42247933884297528</v>
      </c>
      <c r="BA32" s="14">
        <v>12.508720930232558</v>
      </c>
      <c r="BB32" s="14">
        <v>0.85194749300624062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200</v>
      </c>
      <c r="C33" s="12">
        <v>9.266</v>
      </c>
      <c r="D33" s="12">
        <v>200.38607999999999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32.200000000000003</v>
      </c>
      <c r="Q33" s="56">
        <v>2.2200000000000002</v>
      </c>
      <c r="R33" s="56">
        <v>2.58</v>
      </c>
      <c r="S33" s="56">
        <v>45.4</v>
      </c>
      <c r="T33" s="56">
        <v>92.66</v>
      </c>
      <c r="U33" s="12">
        <v>1</v>
      </c>
      <c r="V33" s="12">
        <v>0</v>
      </c>
      <c r="W33" s="12">
        <v>1</v>
      </c>
      <c r="X33" s="12">
        <v>1</v>
      </c>
      <c r="Y33" s="12">
        <v>1</v>
      </c>
      <c r="Z33" s="12">
        <v>1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1.22</v>
      </c>
      <c r="AK33" s="12">
        <v>0.1099</v>
      </c>
      <c r="AL33" s="14">
        <v>4.1300000000000003E-2</v>
      </c>
      <c r="AM33" s="14">
        <v>3.7000000000000002E-3</v>
      </c>
      <c r="AN33" s="14">
        <v>2.0952000000000002</v>
      </c>
      <c r="AO33" s="14">
        <v>1.4200000000000001E-2</v>
      </c>
      <c r="AP33" s="14">
        <v>0.20250000000000001</v>
      </c>
      <c r="AQ33" s="14">
        <v>1.4E-3</v>
      </c>
      <c r="AR33" s="14">
        <v>2.2751999999999999</v>
      </c>
      <c r="AS33" s="14">
        <v>0.1462</v>
      </c>
      <c r="AT33" s="14">
        <v>4.1000000000000002E-2</v>
      </c>
      <c r="AU33" s="14">
        <v>2.5999999999999999E-3</v>
      </c>
      <c r="AV33" s="14">
        <v>36.888800000000003</v>
      </c>
      <c r="AW33" s="14">
        <v>1.4746999999999999</v>
      </c>
      <c r="AX33" s="14">
        <v>0.50560000000000005</v>
      </c>
      <c r="AY33" s="14">
        <v>2.0199999999999999E-2</v>
      </c>
      <c r="AZ33" s="14">
        <v>0.42804688603304619</v>
      </c>
      <c r="BA33" s="14">
        <v>12.331707317073171</v>
      </c>
      <c r="BB33" s="14">
        <v>0.84998170508598614</v>
      </c>
      <c r="BC33" s="15"/>
      <c r="BD33" s="28"/>
    </row>
    <row r="34" spans="2:64" ht="13.5" customHeight="1" x14ac:dyDescent="0.2">
      <c r="B34" s="12">
        <v>200</v>
      </c>
      <c r="C34" s="12">
        <v>9.3539999999999992</v>
      </c>
      <c r="D34" s="12">
        <v>200.38974999999999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32.200000000000003</v>
      </c>
      <c r="Q34" s="56">
        <v>2.2200000000000002</v>
      </c>
      <c r="R34" s="56">
        <v>2.58</v>
      </c>
      <c r="S34" s="56">
        <v>44.3</v>
      </c>
      <c r="T34" s="56">
        <v>93.44</v>
      </c>
      <c r="U34" s="12">
        <v>1</v>
      </c>
      <c r="V34" s="12">
        <v>0</v>
      </c>
      <c r="W34" s="12">
        <v>1</v>
      </c>
      <c r="X34" s="12">
        <v>1</v>
      </c>
      <c r="Y34" s="12">
        <v>1</v>
      </c>
      <c r="Z34" s="12">
        <v>1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1.353</v>
      </c>
      <c r="AK34" s="12">
        <v>0.1406</v>
      </c>
      <c r="AL34" s="14">
        <v>4.4900000000000002E-2</v>
      </c>
      <c r="AM34" s="14">
        <v>4.7000000000000002E-3</v>
      </c>
      <c r="AN34" s="14">
        <v>1.8853</v>
      </c>
      <c r="AO34" s="14">
        <v>0.16619999999999999</v>
      </c>
      <c r="AP34" s="14">
        <v>0.17780000000000001</v>
      </c>
      <c r="AQ34" s="14">
        <v>1.5699999999999999E-2</v>
      </c>
      <c r="AR34" s="14">
        <v>2.7303000000000002</v>
      </c>
      <c r="AS34" s="14">
        <v>0.36880000000000002</v>
      </c>
      <c r="AT34" s="14">
        <v>4.82E-2</v>
      </c>
      <c r="AU34" s="14">
        <v>6.4999999999999997E-3</v>
      </c>
      <c r="AV34" s="14">
        <v>29.502700000000001</v>
      </c>
      <c r="AW34" s="14">
        <v>1.2438</v>
      </c>
      <c r="AX34" s="14">
        <v>0.3957</v>
      </c>
      <c r="AY34" s="14">
        <v>1.67E-2</v>
      </c>
      <c r="AZ34" s="14">
        <v>0.37994768962510894</v>
      </c>
      <c r="BA34" s="14">
        <v>8.2095435684647295</v>
      </c>
      <c r="BB34" s="14">
        <v>0.78283397161522861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200</v>
      </c>
      <c r="C35" s="12">
        <v>9.3620000000000001</v>
      </c>
      <c r="D35" s="12">
        <v>200.39008000000001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32.200000000000003</v>
      </c>
      <c r="Q35" s="56">
        <v>2.2200000000000002</v>
      </c>
      <c r="R35" s="56">
        <v>2.58</v>
      </c>
      <c r="S35" s="56">
        <v>44.2</v>
      </c>
      <c r="T35" s="56">
        <v>93.51</v>
      </c>
      <c r="U35" s="12">
        <v>1</v>
      </c>
      <c r="V35" s="12">
        <v>0</v>
      </c>
      <c r="W35" s="12">
        <v>1</v>
      </c>
      <c r="X35" s="12">
        <v>1</v>
      </c>
      <c r="Y35" s="12">
        <v>1</v>
      </c>
      <c r="Z35" s="12">
        <v>1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0.98560000000000003</v>
      </c>
      <c r="AK35" s="12">
        <v>1.6799999999999999E-2</v>
      </c>
      <c r="AL35" s="14">
        <v>3.2599999999999997E-2</v>
      </c>
      <c r="AM35" s="14">
        <v>5.9999999999999995E-4</v>
      </c>
      <c r="AN35" s="14">
        <v>2.0922999999999998</v>
      </c>
      <c r="AO35" s="14">
        <v>3.6700000000000003E-2</v>
      </c>
      <c r="AP35" s="14">
        <v>0.19689999999999999</v>
      </c>
      <c r="AQ35" s="14">
        <v>3.5000000000000001E-3</v>
      </c>
      <c r="AR35" s="14">
        <v>1.8752</v>
      </c>
      <c r="AS35" s="14">
        <v>8.8999999999999999E-3</v>
      </c>
      <c r="AT35" s="14">
        <v>3.3000000000000002E-2</v>
      </c>
      <c r="AU35" s="14">
        <v>2.0000000000000001E-4</v>
      </c>
      <c r="AV35" s="14">
        <v>36.2211</v>
      </c>
      <c r="AW35" s="14">
        <v>6.6600000000000006E-2</v>
      </c>
      <c r="AX35" s="14">
        <v>0.4849</v>
      </c>
      <c r="AY35" s="14">
        <v>8.9999999999999998E-4</v>
      </c>
      <c r="AZ35" s="14">
        <v>0.42241126430038139</v>
      </c>
      <c r="BA35" s="14">
        <v>14.693939393939393</v>
      </c>
      <c r="BB35" s="14">
        <v>0.8725622707086309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200</v>
      </c>
      <c r="C36" s="12">
        <v>9.3719999999999999</v>
      </c>
      <c r="D36" s="12">
        <v>200.3905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32.200000000000003</v>
      </c>
      <c r="Q36" s="56">
        <v>2.2200000000000002</v>
      </c>
      <c r="R36" s="56">
        <v>2.58</v>
      </c>
      <c r="S36" s="56">
        <v>44.07</v>
      </c>
      <c r="T36" s="56">
        <v>93.6</v>
      </c>
      <c r="U36" s="12">
        <v>1</v>
      </c>
      <c r="V36" s="12">
        <v>0</v>
      </c>
      <c r="W36" s="12">
        <v>1</v>
      </c>
      <c r="X36" s="12">
        <v>1</v>
      </c>
      <c r="Y36" s="12">
        <v>1</v>
      </c>
      <c r="Z36" s="12">
        <v>1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1.1506000000000001</v>
      </c>
      <c r="AK36" s="12">
        <v>1.8100000000000002E-2</v>
      </c>
      <c r="AL36" s="14">
        <v>3.7999999999999999E-2</v>
      </c>
      <c r="AM36" s="14">
        <v>5.9999999999999995E-4</v>
      </c>
      <c r="AN36" s="14">
        <v>2.4291</v>
      </c>
      <c r="AO36" s="14">
        <v>0.1331</v>
      </c>
      <c r="AP36" s="14">
        <v>0.22789999999999999</v>
      </c>
      <c r="AQ36" s="14">
        <v>1.2500000000000001E-2</v>
      </c>
      <c r="AR36" s="14">
        <v>2.2296</v>
      </c>
      <c r="AS36" s="14">
        <v>7.1999999999999995E-2</v>
      </c>
      <c r="AT36" s="14">
        <v>3.9199999999999999E-2</v>
      </c>
      <c r="AU36" s="14">
        <v>1.2999999999999999E-3</v>
      </c>
      <c r="AV36" s="14">
        <v>41.144500000000001</v>
      </c>
      <c r="AW36" s="14">
        <v>0.90900000000000003</v>
      </c>
      <c r="AX36" s="14">
        <v>0.5494</v>
      </c>
      <c r="AY36" s="14">
        <v>1.21E-2</v>
      </c>
      <c r="AZ36" s="14">
        <v>0.41361121831982506</v>
      </c>
      <c r="BA36" s="14">
        <v>14.01530612244898</v>
      </c>
      <c r="BB36" s="14">
        <v>0.86680258239891261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200</v>
      </c>
      <c r="C37" s="12">
        <v>9.3800000000000008</v>
      </c>
      <c r="D37" s="12">
        <v>200.39082999999999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32.200000000000003</v>
      </c>
      <c r="Q37" s="56">
        <v>2.2200000000000002</v>
      </c>
      <c r="R37" s="56">
        <v>2.58</v>
      </c>
      <c r="S37" s="56">
        <v>43.97</v>
      </c>
      <c r="T37" s="56">
        <v>93.67</v>
      </c>
      <c r="U37" s="12">
        <v>1</v>
      </c>
      <c r="V37" s="12">
        <v>0</v>
      </c>
      <c r="W37" s="12">
        <v>1</v>
      </c>
      <c r="X37" s="12">
        <v>1</v>
      </c>
      <c r="Y37" s="12">
        <v>1</v>
      </c>
      <c r="Z37" s="12">
        <v>1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0.96879999999999999</v>
      </c>
      <c r="AK37" s="12">
        <v>2.4199999999999999E-2</v>
      </c>
      <c r="AL37" s="14">
        <v>3.1899999999999998E-2</v>
      </c>
      <c r="AM37" s="14">
        <v>8.0000000000000004E-4</v>
      </c>
      <c r="AN37" s="14">
        <v>2.0954000000000002</v>
      </c>
      <c r="AO37" s="14">
        <v>9.1999999999999998E-3</v>
      </c>
      <c r="AP37" s="14">
        <v>0.19620000000000001</v>
      </c>
      <c r="AQ37" s="14">
        <v>8.9999999999999998E-4</v>
      </c>
      <c r="AR37" s="14">
        <v>1.9185000000000001</v>
      </c>
      <c r="AS37" s="14">
        <v>0.1855</v>
      </c>
      <c r="AT37" s="14">
        <v>3.3700000000000001E-2</v>
      </c>
      <c r="AU37" s="14">
        <v>3.3E-3</v>
      </c>
      <c r="AV37" s="14">
        <v>38.798200000000001</v>
      </c>
      <c r="AW37" s="14">
        <v>1.8824000000000001</v>
      </c>
      <c r="AX37" s="14">
        <v>0.5171</v>
      </c>
      <c r="AY37" s="14">
        <v>2.5100000000000001E-2</v>
      </c>
      <c r="AZ37" s="14">
        <v>0.44988083555306313</v>
      </c>
      <c r="BA37" s="14">
        <v>15.344213649851632</v>
      </c>
      <c r="BB37" s="14">
        <v>0.87763253449527967</v>
      </c>
      <c r="BC37" s="15"/>
      <c r="BD37" s="28"/>
      <c r="BG37" s="30">
        <v>2</v>
      </c>
    </row>
    <row r="38" spans="2:64" ht="13.5" customHeight="1" x14ac:dyDescent="0.2">
      <c r="B38" s="12">
        <v>200</v>
      </c>
      <c r="C38" s="12">
        <v>9.391</v>
      </c>
      <c r="D38" s="12">
        <v>200.39129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32.200000000000003</v>
      </c>
      <c r="Q38" s="56">
        <v>2.2200000000000002</v>
      </c>
      <c r="R38" s="56">
        <v>2.58</v>
      </c>
      <c r="S38" s="56">
        <v>43.84</v>
      </c>
      <c r="T38" s="56">
        <v>93.77</v>
      </c>
      <c r="U38" s="12">
        <v>1</v>
      </c>
      <c r="V38" s="12">
        <v>0</v>
      </c>
      <c r="W38" s="12">
        <v>1</v>
      </c>
      <c r="X38" s="12">
        <v>1</v>
      </c>
      <c r="Y38" s="12">
        <v>1</v>
      </c>
      <c r="Z38" s="12">
        <v>1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1.1073999999999999</v>
      </c>
      <c r="AK38" s="12">
        <v>0.06</v>
      </c>
      <c r="AL38" s="14">
        <v>3.6400000000000002E-2</v>
      </c>
      <c r="AM38" s="14">
        <v>2E-3</v>
      </c>
      <c r="AN38" s="14">
        <v>2.1825000000000001</v>
      </c>
      <c r="AO38" s="14">
        <v>5.9299999999999999E-2</v>
      </c>
      <c r="AP38" s="14">
        <v>0.20369999999999999</v>
      </c>
      <c r="AQ38" s="14">
        <v>5.4999999999999997E-3</v>
      </c>
      <c r="AR38" s="14">
        <v>2.1509999999999998</v>
      </c>
      <c r="AS38" s="14">
        <v>0.15509999999999999</v>
      </c>
      <c r="AT38" s="14">
        <v>3.7600000000000001E-2</v>
      </c>
      <c r="AU38" s="14">
        <v>2.7000000000000001E-3</v>
      </c>
      <c r="AV38" s="14">
        <v>37.167499999999997</v>
      </c>
      <c r="AW38" s="14">
        <v>0.55120000000000002</v>
      </c>
      <c r="AX38" s="14">
        <v>0.49399999999999999</v>
      </c>
      <c r="AY38" s="14">
        <v>7.3000000000000001E-3</v>
      </c>
      <c r="AZ38" s="14">
        <v>0.41608141034828722</v>
      </c>
      <c r="BA38" s="14">
        <v>13.138297872340425</v>
      </c>
      <c r="BB38" s="14">
        <v>0.85854025583145221</v>
      </c>
      <c r="BC38" s="15"/>
      <c r="BD38" s="28"/>
      <c r="BG38" s="30">
        <v>3</v>
      </c>
      <c r="BH38" s="34"/>
    </row>
    <row r="39" spans="2:64" ht="13.5" customHeight="1" x14ac:dyDescent="0.2">
      <c r="B39" s="12">
        <v>200</v>
      </c>
      <c r="C39" s="12">
        <v>9.3989999999999991</v>
      </c>
      <c r="D39" s="12">
        <v>200.39161999999999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32.200000000000003</v>
      </c>
      <c r="Q39" s="56">
        <v>2.2200000000000002</v>
      </c>
      <c r="R39" s="56">
        <v>2.58</v>
      </c>
      <c r="S39" s="56">
        <v>43.74</v>
      </c>
      <c r="T39" s="56">
        <v>93.84</v>
      </c>
      <c r="U39" s="12">
        <v>1</v>
      </c>
      <c r="V39" s="12">
        <v>0</v>
      </c>
      <c r="W39" s="12">
        <v>1</v>
      </c>
      <c r="X39" s="12">
        <v>1</v>
      </c>
      <c r="Y39" s="12">
        <v>1</v>
      </c>
      <c r="Z39" s="12">
        <v>1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0.95750000000000002</v>
      </c>
      <c r="AK39" s="12">
        <v>1.9E-2</v>
      </c>
      <c r="AL39" s="14">
        <v>3.1399999999999997E-2</v>
      </c>
      <c r="AM39" s="14">
        <v>5.9999999999999995E-4</v>
      </c>
      <c r="AN39" s="14">
        <v>2.0186000000000002</v>
      </c>
      <c r="AO39" s="14">
        <v>0.105</v>
      </c>
      <c r="AP39" s="14">
        <v>0.188</v>
      </c>
      <c r="AQ39" s="14">
        <v>9.7999999999999997E-3</v>
      </c>
      <c r="AR39" s="14">
        <v>1.7826</v>
      </c>
      <c r="AS39" s="14">
        <v>3.7999999999999999E-2</v>
      </c>
      <c r="AT39" s="14">
        <v>3.1099999999999999E-2</v>
      </c>
      <c r="AU39" s="14">
        <v>6.9999999999999999E-4</v>
      </c>
      <c r="AV39" s="14">
        <v>35.549300000000002</v>
      </c>
      <c r="AW39" s="14">
        <v>0.44719999999999999</v>
      </c>
      <c r="AX39" s="14">
        <v>0.47160000000000002</v>
      </c>
      <c r="AY39" s="14">
        <v>5.8999999999999999E-3</v>
      </c>
      <c r="AZ39" s="14">
        <v>0.42995755003032143</v>
      </c>
      <c r="BA39" s="14">
        <v>15.163987138263666</v>
      </c>
      <c r="BB39" s="14">
        <v>0.87626815197931163</v>
      </c>
      <c r="BC39" s="15"/>
      <c r="BD39" s="28"/>
    </row>
    <row r="40" spans="2:64" ht="13.5" customHeight="1" x14ac:dyDescent="0.2">
      <c r="B40" s="12">
        <v>200</v>
      </c>
      <c r="C40" s="12">
        <v>9.407</v>
      </c>
      <c r="D40" s="12">
        <v>200.39196000000001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32.200000000000003</v>
      </c>
      <c r="Q40" s="56">
        <v>2.2200000000000002</v>
      </c>
      <c r="R40" s="56">
        <v>2.58</v>
      </c>
      <c r="S40" s="56">
        <v>43.64</v>
      </c>
      <c r="T40" s="56">
        <v>93.92</v>
      </c>
      <c r="U40" s="12">
        <v>1</v>
      </c>
      <c r="V40" s="12">
        <v>0</v>
      </c>
      <c r="W40" s="12">
        <v>1</v>
      </c>
      <c r="X40" s="12">
        <v>1</v>
      </c>
      <c r="Y40" s="12">
        <v>1</v>
      </c>
      <c r="Z40" s="12">
        <v>1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1.1001000000000001</v>
      </c>
      <c r="AK40" s="12">
        <v>4.8399999999999999E-2</v>
      </c>
      <c r="AL40" s="14">
        <v>3.5999999999999997E-2</v>
      </c>
      <c r="AM40" s="14">
        <v>1.6000000000000001E-3</v>
      </c>
      <c r="AN40" s="14">
        <v>2.1303000000000001</v>
      </c>
      <c r="AO40" s="14">
        <v>4.7E-2</v>
      </c>
      <c r="AP40" s="14">
        <v>0.19800000000000001</v>
      </c>
      <c r="AQ40" s="14">
        <v>4.4000000000000003E-3</v>
      </c>
      <c r="AR40" s="14">
        <v>2.0945999999999998</v>
      </c>
      <c r="AS40" s="14">
        <v>0.14799999999999999</v>
      </c>
      <c r="AT40" s="14">
        <v>3.6499999999999998E-2</v>
      </c>
      <c r="AU40" s="14">
        <v>2.5999999999999999E-3</v>
      </c>
      <c r="AV40" s="14">
        <v>36.884599999999999</v>
      </c>
      <c r="AW40" s="14">
        <v>0.13519999999999999</v>
      </c>
      <c r="AX40" s="14">
        <v>0.4884</v>
      </c>
      <c r="AY40" s="14">
        <v>1.8E-3</v>
      </c>
      <c r="AZ40" s="14">
        <v>0.42307692307692307</v>
      </c>
      <c r="BA40" s="14">
        <v>13.38082191780822</v>
      </c>
      <c r="BB40" s="14">
        <v>0.86092589064583724</v>
      </c>
      <c r="BC40" s="15"/>
      <c r="BD40" s="28"/>
    </row>
    <row r="41" spans="2:64" ht="13.5" customHeight="1" x14ac:dyDescent="0.2">
      <c r="B41" s="12">
        <v>200</v>
      </c>
      <c r="C41" s="12">
        <v>9.4209999999999994</v>
      </c>
      <c r="D41" s="12">
        <v>200.39254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32.200000000000003</v>
      </c>
      <c r="Q41" s="56">
        <v>2.2200000000000002</v>
      </c>
      <c r="R41" s="56">
        <v>2.58</v>
      </c>
      <c r="S41" s="56">
        <v>43.46</v>
      </c>
      <c r="T41" s="56">
        <v>94.04</v>
      </c>
      <c r="U41" s="12">
        <v>1</v>
      </c>
      <c r="V41" s="12">
        <v>0</v>
      </c>
      <c r="W41" s="12">
        <v>1</v>
      </c>
      <c r="X41" s="12">
        <v>1</v>
      </c>
      <c r="Y41" s="12">
        <v>1</v>
      </c>
      <c r="Z41" s="12">
        <v>1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1.3432999999999999</v>
      </c>
      <c r="AK41" s="12">
        <v>9.2399999999999996E-2</v>
      </c>
      <c r="AL41" s="14">
        <v>4.3799999999999999E-2</v>
      </c>
      <c r="AM41" s="14">
        <v>3.0000000000000001E-3</v>
      </c>
      <c r="AN41" s="14">
        <v>1.8129999999999999</v>
      </c>
      <c r="AO41" s="14">
        <v>9.9099999999999994E-2</v>
      </c>
      <c r="AP41" s="14">
        <v>0.1678</v>
      </c>
      <c r="AQ41" s="14">
        <v>9.1999999999999998E-3</v>
      </c>
      <c r="AR41" s="14">
        <v>2.5859000000000001</v>
      </c>
      <c r="AS41" s="14">
        <v>0.2727</v>
      </c>
      <c r="AT41" s="14">
        <v>4.4900000000000002E-2</v>
      </c>
      <c r="AU41" s="14">
        <v>4.7000000000000002E-3</v>
      </c>
      <c r="AV41" s="14">
        <v>29.234400000000001</v>
      </c>
      <c r="AW41" s="14">
        <v>1.3915</v>
      </c>
      <c r="AX41" s="14">
        <v>0.38579999999999998</v>
      </c>
      <c r="AY41" s="14">
        <v>1.84E-2</v>
      </c>
      <c r="AZ41" s="14">
        <v>0.39378612716763001</v>
      </c>
      <c r="BA41" s="14">
        <v>8.5924276169265017</v>
      </c>
      <c r="BB41" s="14">
        <v>0.79150220571163221</v>
      </c>
      <c r="BC41" s="15"/>
      <c r="BD41" s="28"/>
    </row>
    <row r="42" spans="2:64" ht="13.5" customHeight="1" x14ac:dyDescent="0.2">
      <c r="B42" s="12">
        <v>200</v>
      </c>
      <c r="C42" s="12">
        <v>9.1929999999999996</v>
      </c>
      <c r="D42" s="12">
        <v>200.38303999999999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32.200000000000003</v>
      </c>
      <c r="Q42" s="56">
        <v>2.2200000000000002</v>
      </c>
      <c r="R42" s="56">
        <v>2.58</v>
      </c>
      <c r="S42" s="56">
        <v>46.32</v>
      </c>
      <c r="T42" s="56">
        <v>92.02</v>
      </c>
      <c r="U42" s="12">
        <v>1</v>
      </c>
      <c r="V42" s="12">
        <v>0</v>
      </c>
      <c r="W42" s="12">
        <v>1</v>
      </c>
      <c r="X42" s="12">
        <v>1</v>
      </c>
      <c r="Y42" s="12">
        <v>1</v>
      </c>
      <c r="Z42" s="12">
        <v>1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5.1990999999999996</v>
      </c>
      <c r="AK42" s="12">
        <v>0.15010000000000001</v>
      </c>
      <c r="AL42" s="14">
        <v>0.17949999999999999</v>
      </c>
      <c r="AM42" s="14">
        <v>5.1999999999999998E-3</v>
      </c>
      <c r="AN42" s="14">
        <v>2.0985</v>
      </c>
      <c r="AO42" s="14">
        <v>7.6399999999999996E-2</v>
      </c>
      <c r="AP42" s="14">
        <v>0.2072</v>
      </c>
      <c r="AQ42" s="14">
        <v>7.4999999999999997E-3</v>
      </c>
      <c r="AR42" s="14">
        <v>9.7204999999999995</v>
      </c>
      <c r="AS42" s="14">
        <v>0.29549999999999998</v>
      </c>
      <c r="AT42" s="14">
        <v>0.17860000000000001</v>
      </c>
      <c r="AU42" s="14">
        <v>5.4000000000000003E-3</v>
      </c>
      <c r="AV42" s="14">
        <v>16.818899999999999</v>
      </c>
      <c r="AW42" s="14">
        <v>0.56989999999999996</v>
      </c>
      <c r="AX42" s="14">
        <v>0.23480000000000001</v>
      </c>
      <c r="AY42" s="14">
        <v>8.0000000000000002E-3</v>
      </c>
      <c r="AZ42" s="14">
        <v>6.2443438914027177E-2</v>
      </c>
      <c r="BA42" s="14">
        <v>1.314669652855543</v>
      </c>
      <c r="BB42" s="14">
        <v>0.13594581519109822</v>
      </c>
      <c r="BC42" s="37"/>
      <c r="BD42" s="28"/>
    </row>
    <row r="43" spans="2:64" ht="13.5" customHeight="1" x14ac:dyDescent="0.2">
      <c r="B43" s="12">
        <v>200</v>
      </c>
      <c r="C43" s="12">
        <v>9.1999999999999993</v>
      </c>
      <c r="D43" s="12">
        <v>200.38333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32.200000000000003</v>
      </c>
      <c r="Q43" s="56">
        <v>2.2200000000000002</v>
      </c>
      <c r="R43" s="56">
        <v>2.58</v>
      </c>
      <c r="S43" s="56">
        <v>46.23</v>
      </c>
      <c r="T43" s="56">
        <v>92.08</v>
      </c>
      <c r="U43" s="12">
        <v>1</v>
      </c>
      <c r="V43" s="12">
        <v>0</v>
      </c>
      <c r="W43" s="12">
        <v>1</v>
      </c>
      <c r="X43" s="12">
        <v>1</v>
      </c>
      <c r="Y43" s="12">
        <v>1</v>
      </c>
      <c r="Z43" s="12">
        <v>1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0.97609999999999997</v>
      </c>
      <c r="AK43" s="12">
        <v>5.0999999999999997E-2</v>
      </c>
      <c r="AL43" s="14">
        <v>3.3599999999999998E-2</v>
      </c>
      <c r="AM43" s="14">
        <v>1.8E-3</v>
      </c>
      <c r="AN43" s="14">
        <v>1.9097</v>
      </c>
      <c r="AO43" s="14">
        <v>2.0199999999999999E-2</v>
      </c>
      <c r="AP43" s="14">
        <v>0.18820000000000001</v>
      </c>
      <c r="AQ43" s="14">
        <v>2E-3</v>
      </c>
      <c r="AR43" s="14">
        <v>1.7486999999999999</v>
      </c>
      <c r="AS43" s="14">
        <v>7.1999999999999995E-2</v>
      </c>
      <c r="AT43" s="14">
        <v>3.2099999999999997E-2</v>
      </c>
      <c r="AU43" s="14">
        <v>1.2999999999999999E-3</v>
      </c>
      <c r="AV43" s="14">
        <v>32.568600000000004</v>
      </c>
      <c r="AW43" s="14">
        <v>5.8200000000000002E-2</v>
      </c>
      <c r="AX43" s="14">
        <v>0.45379999999999998</v>
      </c>
      <c r="AY43" s="14">
        <v>8.0000000000000004E-4</v>
      </c>
      <c r="AZ43" s="14">
        <v>0.41370716510903416</v>
      </c>
      <c r="BA43" s="14">
        <v>14.137071651090343</v>
      </c>
      <c r="BB43" s="14">
        <v>0.86787404815805713</v>
      </c>
      <c r="BC43" s="37"/>
      <c r="BD43" s="28"/>
    </row>
    <row r="44" spans="2:64" ht="13.5" customHeight="1" x14ac:dyDescent="0.2">
      <c r="B44" s="12">
        <v>200</v>
      </c>
      <c r="C44" s="12">
        <v>9.2080000000000002</v>
      </c>
      <c r="D44" s="12">
        <v>200.38367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32.200000000000003</v>
      </c>
      <c r="Q44" s="56">
        <v>2.2200000000000002</v>
      </c>
      <c r="R44" s="56">
        <v>2.58</v>
      </c>
      <c r="S44" s="56">
        <v>46.13</v>
      </c>
      <c r="T44" s="56">
        <v>92.15</v>
      </c>
      <c r="U44" s="12">
        <v>1</v>
      </c>
      <c r="V44" s="12">
        <v>0</v>
      </c>
      <c r="W44" s="12">
        <v>1</v>
      </c>
      <c r="X44" s="12">
        <v>1</v>
      </c>
      <c r="Y44" s="12">
        <v>1</v>
      </c>
      <c r="Z44" s="12">
        <v>1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9.8762000000000008</v>
      </c>
      <c r="AK44" s="12">
        <v>0.12790000000000001</v>
      </c>
      <c r="AL44" s="14">
        <v>0.33960000000000001</v>
      </c>
      <c r="AM44" s="14">
        <v>4.4000000000000003E-3</v>
      </c>
      <c r="AN44" s="14">
        <v>3.7115</v>
      </c>
      <c r="AO44" s="14">
        <v>3.9399999999999998E-2</v>
      </c>
      <c r="AP44" s="14">
        <v>0.36480000000000001</v>
      </c>
      <c r="AQ44" s="14">
        <v>3.8999999999999998E-3</v>
      </c>
      <c r="AR44" s="14">
        <v>18.445</v>
      </c>
      <c r="AS44" s="14">
        <v>0.2311</v>
      </c>
      <c r="AT44" s="14">
        <v>0.3377</v>
      </c>
      <c r="AU44" s="14">
        <v>4.1999999999999997E-3</v>
      </c>
      <c r="AV44" s="14">
        <v>28.982700000000001</v>
      </c>
      <c r="AW44" s="14">
        <v>0.32029999999999997</v>
      </c>
      <c r="AX44" s="14">
        <v>0.40310000000000001</v>
      </c>
      <c r="AY44" s="14">
        <v>4.4999999999999997E-3</v>
      </c>
      <c r="AZ44" s="14">
        <v>4.9876285974736291E-2</v>
      </c>
      <c r="BA44" s="14">
        <v>1.1936630145099201</v>
      </c>
      <c r="BB44" s="14">
        <v>8.8282937365010819E-2</v>
      </c>
      <c r="BC44" s="37"/>
      <c r="BD44" s="28"/>
    </row>
    <row r="45" spans="2:64" ht="13.5" customHeight="1" x14ac:dyDescent="0.2">
      <c r="B45" s="12">
        <v>200</v>
      </c>
      <c r="C45" s="12">
        <v>9.2159999999999993</v>
      </c>
      <c r="D45" s="12">
        <v>200.38399999999999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32.200000000000003</v>
      </c>
      <c r="Q45" s="56">
        <v>2.2200000000000002</v>
      </c>
      <c r="R45" s="56">
        <v>2.58</v>
      </c>
      <c r="S45" s="56">
        <v>46.03</v>
      </c>
      <c r="T45" s="56">
        <v>92.22</v>
      </c>
      <c r="U45" s="12">
        <v>1</v>
      </c>
      <c r="V45" s="12">
        <v>0</v>
      </c>
      <c r="W45" s="12">
        <v>1</v>
      </c>
      <c r="X45" s="12">
        <v>1</v>
      </c>
      <c r="Y45" s="12">
        <v>1</v>
      </c>
      <c r="Z45" s="12">
        <v>1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3.8498000000000001</v>
      </c>
      <c r="AK45" s="12">
        <v>0.78320000000000001</v>
      </c>
      <c r="AL45" s="14">
        <v>0.1321</v>
      </c>
      <c r="AM45" s="14">
        <v>2.69E-2</v>
      </c>
      <c r="AN45" s="14">
        <v>2.2538</v>
      </c>
      <c r="AO45" s="14">
        <v>0.17560000000000001</v>
      </c>
      <c r="AP45" s="14">
        <v>0.221</v>
      </c>
      <c r="AQ45" s="14">
        <v>1.72E-2</v>
      </c>
      <c r="AR45" s="14">
        <v>7.1738999999999997</v>
      </c>
      <c r="AS45" s="14">
        <v>1.2194</v>
      </c>
      <c r="AT45" s="14">
        <v>0.13109999999999999</v>
      </c>
      <c r="AU45" s="14">
        <v>2.23E-2</v>
      </c>
      <c r="AV45" s="14">
        <v>27.863700000000001</v>
      </c>
      <c r="AW45" s="14">
        <v>0.21629999999999999</v>
      </c>
      <c r="AX45" s="14">
        <v>0.38669999999999999</v>
      </c>
      <c r="AY45" s="14">
        <v>3.0000000000000001E-3</v>
      </c>
      <c r="AZ45" s="14">
        <v>0.27266743458943554</v>
      </c>
      <c r="BA45" s="14">
        <v>2.9496567505720823</v>
      </c>
      <c r="BB45" s="14">
        <v>0.49362688296639623</v>
      </c>
      <c r="BC45" s="37"/>
      <c r="BD45" s="28"/>
    </row>
    <row r="46" spans="2:64" ht="13.5" customHeight="1" x14ac:dyDescent="0.2">
      <c r="B46" s="12">
        <v>200</v>
      </c>
      <c r="C46" s="12">
        <v>9.2270000000000003</v>
      </c>
      <c r="D46" s="12">
        <v>200.38445999999999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32.200000000000003</v>
      </c>
      <c r="Q46" s="56">
        <v>2.2200000000000002</v>
      </c>
      <c r="R46" s="56">
        <v>2.58</v>
      </c>
      <c r="S46" s="56">
        <v>45.89</v>
      </c>
      <c r="T46" s="56">
        <v>92.32</v>
      </c>
      <c r="U46" s="12">
        <v>1</v>
      </c>
      <c r="V46" s="12">
        <v>0</v>
      </c>
      <c r="W46" s="12">
        <v>1</v>
      </c>
      <c r="X46" s="12">
        <v>1</v>
      </c>
      <c r="Y46" s="12">
        <v>1</v>
      </c>
      <c r="Z46" s="12">
        <v>1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4.7008000000000001</v>
      </c>
      <c r="AK46" s="12">
        <v>2.8500000000000001E-2</v>
      </c>
      <c r="AL46" s="14">
        <v>0.16089999999999999</v>
      </c>
      <c r="AM46" s="14">
        <v>1E-3</v>
      </c>
      <c r="AN46" s="14">
        <v>1.9438</v>
      </c>
      <c r="AO46" s="14">
        <v>1.3899999999999999E-2</v>
      </c>
      <c r="AP46" s="14">
        <v>0.19</v>
      </c>
      <c r="AQ46" s="14">
        <v>1.4E-3</v>
      </c>
      <c r="AR46" s="14">
        <v>8.7388999999999992</v>
      </c>
      <c r="AS46" s="14">
        <v>4.5100000000000001E-2</v>
      </c>
      <c r="AT46" s="14">
        <v>0.15920000000000001</v>
      </c>
      <c r="AU46" s="14">
        <v>8.0000000000000004E-4</v>
      </c>
      <c r="AV46" s="14">
        <v>15.315</v>
      </c>
      <c r="AW46" s="14">
        <v>0.15179999999999999</v>
      </c>
      <c r="AX46" s="14">
        <v>0.21199999999999999</v>
      </c>
      <c r="AY46" s="14">
        <v>2.0999999999999999E-3</v>
      </c>
      <c r="AZ46" s="14">
        <v>5.4726368159203953E-2</v>
      </c>
      <c r="BA46" s="14">
        <v>1.3316582914572863</v>
      </c>
      <c r="BB46" s="14">
        <v>0.14224137931034481</v>
      </c>
      <c r="BC46" s="37"/>
      <c r="BD46" s="28"/>
    </row>
    <row r="47" spans="2:64" ht="13.5" customHeight="1" x14ac:dyDescent="0.2">
      <c r="B47" s="12">
        <v>200</v>
      </c>
      <c r="C47" s="12">
        <v>9.2349999999999994</v>
      </c>
      <c r="D47" s="12">
        <v>200.38479000000001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32.200000000000003</v>
      </c>
      <c r="Q47" s="56">
        <v>2.2200000000000002</v>
      </c>
      <c r="R47" s="56">
        <v>2.58</v>
      </c>
      <c r="S47" s="56">
        <v>45.79</v>
      </c>
      <c r="T47" s="56">
        <v>92.39</v>
      </c>
      <c r="U47" s="12">
        <v>1</v>
      </c>
      <c r="V47" s="12">
        <v>0</v>
      </c>
      <c r="W47" s="12">
        <v>1</v>
      </c>
      <c r="X47" s="12">
        <v>1</v>
      </c>
      <c r="Y47" s="12">
        <v>1</v>
      </c>
      <c r="Z47" s="12">
        <v>1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0.96530000000000005</v>
      </c>
      <c r="AK47" s="12">
        <v>1.77E-2</v>
      </c>
      <c r="AL47" s="14">
        <v>3.3000000000000002E-2</v>
      </c>
      <c r="AM47" s="14">
        <v>5.9999999999999995E-4</v>
      </c>
      <c r="AN47" s="14">
        <v>2.0516000000000001</v>
      </c>
      <c r="AO47" s="14">
        <v>5.3900000000000003E-2</v>
      </c>
      <c r="AP47" s="14">
        <v>0.2001</v>
      </c>
      <c r="AQ47" s="14">
        <v>5.3E-3</v>
      </c>
      <c r="AR47" s="14">
        <v>1.8318000000000001</v>
      </c>
      <c r="AS47" s="14">
        <v>5.2299999999999999E-2</v>
      </c>
      <c r="AT47" s="14">
        <v>3.3300000000000003E-2</v>
      </c>
      <c r="AU47" s="14">
        <v>1E-3</v>
      </c>
      <c r="AV47" s="14">
        <v>36.647500000000001</v>
      </c>
      <c r="AW47" s="14">
        <v>0.50539999999999996</v>
      </c>
      <c r="AX47" s="14">
        <v>0.50619999999999998</v>
      </c>
      <c r="AY47" s="14">
        <v>7.0000000000000001E-3</v>
      </c>
      <c r="AZ47" s="14">
        <v>0.43338524706215492</v>
      </c>
      <c r="BA47" s="14">
        <v>15.201201201201199</v>
      </c>
      <c r="BB47" s="14">
        <v>0.87655236329935127</v>
      </c>
      <c r="BC47" s="37"/>
      <c r="BD47" s="28"/>
    </row>
    <row r="48" spans="2:64" ht="13.5" customHeight="1" x14ac:dyDescent="0.2">
      <c r="B48" s="12">
        <v>200</v>
      </c>
      <c r="C48" s="12">
        <v>9.2430000000000003</v>
      </c>
      <c r="D48" s="12">
        <v>200.38512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32.200000000000003</v>
      </c>
      <c r="Q48" s="56">
        <v>2.2200000000000002</v>
      </c>
      <c r="R48" s="56">
        <v>2.58</v>
      </c>
      <c r="S48" s="56">
        <v>45.69</v>
      </c>
      <c r="T48" s="56">
        <v>92.46</v>
      </c>
      <c r="U48" s="12">
        <v>1</v>
      </c>
      <c r="V48" s="12">
        <v>0</v>
      </c>
      <c r="W48" s="12">
        <v>1</v>
      </c>
      <c r="X48" s="12">
        <v>1</v>
      </c>
      <c r="Y48" s="12">
        <v>1</v>
      </c>
      <c r="Z48" s="12">
        <v>1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9.8201999999999998</v>
      </c>
      <c r="AK48" s="12">
        <v>0.14929999999999999</v>
      </c>
      <c r="AL48" s="14">
        <v>0.3347</v>
      </c>
      <c r="AM48" s="14">
        <v>5.1000000000000004E-3</v>
      </c>
      <c r="AN48" s="14">
        <v>3.6796000000000002</v>
      </c>
      <c r="AO48" s="14">
        <v>6.08E-2</v>
      </c>
      <c r="AP48" s="14">
        <v>0.35799999999999998</v>
      </c>
      <c r="AQ48" s="14">
        <v>5.8999999999999999E-3</v>
      </c>
      <c r="AR48" s="14">
        <v>18.189800000000002</v>
      </c>
      <c r="AS48" s="14">
        <v>0.17080000000000001</v>
      </c>
      <c r="AT48" s="14">
        <v>0.3301</v>
      </c>
      <c r="AU48" s="14">
        <v>3.0999999999999999E-3</v>
      </c>
      <c r="AV48" s="14">
        <v>28.577100000000002</v>
      </c>
      <c r="AW48" s="14">
        <v>0.28499999999999998</v>
      </c>
      <c r="AX48" s="14">
        <v>0.39389999999999997</v>
      </c>
      <c r="AY48" s="14">
        <v>3.8999999999999998E-3</v>
      </c>
      <c r="AZ48" s="14">
        <v>4.7745710865806604E-2</v>
      </c>
      <c r="BA48" s="14">
        <v>1.1932747652226596</v>
      </c>
      <c r="BB48" s="14">
        <v>8.8121546961325931E-2</v>
      </c>
      <c r="BC48" s="37"/>
      <c r="BD48" s="28"/>
    </row>
    <row r="49" spans="2:54" ht="13.5" customHeight="1" x14ac:dyDescent="0.2">
      <c r="B49" s="12">
        <v>200</v>
      </c>
      <c r="C49" s="12">
        <v>9.2520000000000007</v>
      </c>
      <c r="D49" s="12">
        <v>200.38550000000001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32.200000000000003</v>
      </c>
      <c r="Q49" s="56">
        <v>2.2200000000000002</v>
      </c>
      <c r="R49" s="56">
        <v>2.58</v>
      </c>
      <c r="S49" s="56">
        <v>45.58</v>
      </c>
      <c r="T49" s="56">
        <v>92.53</v>
      </c>
      <c r="U49" s="12">
        <v>1</v>
      </c>
      <c r="V49" s="12">
        <v>0</v>
      </c>
      <c r="W49" s="12">
        <v>1</v>
      </c>
      <c r="X49" s="12">
        <v>1</v>
      </c>
      <c r="Y49" s="12">
        <v>1</v>
      </c>
      <c r="Z49" s="12">
        <v>1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3.6166999999999998</v>
      </c>
      <c r="AK49" s="12">
        <v>0.18729999999999999</v>
      </c>
      <c r="AL49" s="14">
        <v>0.123</v>
      </c>
      <c r="AM49" s="14">
        <v>6.4000000000000003E-3</v>
      </c>
      <c r="AN49" s="14">
        <v>2.1636000000000002</v>
      </c>
      <c r="AO49" s="14">
        <v>3.4799999999999998E-2</v>
      </c>
      <c r="AP49" s="14">
        <v>0.21</v>
      </c>
      <c r="AQ49" s="14">
        <v>3.3999999999999998E-3</v>
      </c>
      <c r="AR49" s="14">
        <v>7.1413000000000002</v>
      </c>
      <c r="AS49" s="14">
        <v>0.16400000000000001</v>
      </c>
      <c r="AT49" s="14">
        <v>0.1293</v>
      </c>
      <c r="AU49" s="14">
        <v>3.0000000000000001E-3</v>
      </c>
      <c r="AV49" s="14">
        <v>27.104500000000002</v>
      </c>
      <c r="AW49" s="14">
        <v>0.55120000000000002</v>
      </c>
      <c r="AX49" s="14">
        <v>0.37280000000000002</v>
      </c>
      <c r="AY49" s="14">
        <v>7.6E-3</v>
      </c>
      <c r="AZ49" s="14">
        <v>0.27934111187371319</v>
      </c>
      <c r="BA49" s="14">
        <v>2.8832173240525911</v>
      </c>
      <c r="BB49" s="14">
        <v>0.48496315475004986</v>
      </c>
    </row>
    <row r="50" spans="2:54" ht="13.5" customHeight="1" x14ac:dyDescent="0.2">
      <c r="B50" s="12">
        <v>200</v>
      </c>
      <c r="C50" s="12">
        <v>9.15</v>
      </c>
      <c r="D50" s="12">
        <v>200.38124999999999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32.200000000000003</v>
      </c>
      <c r="Q50" s="56">
        <v>2.2200000000000002</v>
      </c>
      <c r="R50" s="56">
        <v>2.58</v>
      </c>
      <c r="S50" s="56">
        <v>46.86</v>
      </c>
      <c r="T50" s="56">
        <v>91.65</v>
      </c>
      <c r="U50" s="12">
        <v>1</v>
      </c>
      <c r="V50" s="12">
        <v>0</v>
      </c>
      <c r="W50" s="12">
        <v>1</v>
      </c>
      <c r="X50" s="12">
        <v>1</v>
      </c>
      <c r="Y50" s="12">
        <v>1</v>
      </c>
      <c r="Z50" s="12">
        <v>1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7.4996999999999998</v>
      </c>
      <c r="AK50" s="12">
        <v>3.2000000000000001E-2</v>
      </c>
      <c r="AL50" s="14">
        <v>0.26179999999999998</v>
      </c>
      <c r="AM50" s="14">
        <v>1.1000000000000001E-3</v>
      </c>
      <c r="AN50" s="14">
        <v>2.8464</v>
      </c>
      <c r="AO50" s="14">
        <v>1.9E-3</v>
      </c>
      <c r="AP50" s="14">
        <v>0.28460000000000002</v>
      </c>
      <c r="AQ50" s="14">
        <v>2.0000000000000001E-4</v>
      </c>
      <c r="AR50" s="14">
        <v>14.0067</v>
      </c>
      <c r="AS50" s="14">
        <v>4.3799999999999999E-2</v>
      </c>
      <c r="AT50" s="14">
        <v>0.26029999999999998</v>
      </c>
      <c r="AU50" s="14">
        <v>8.0000000000000004E-4</v>
      </c>
      <c r="AV50" s="14">
        <v>22.773900000000001</v>
      </c>
      <c r="AW50" s="14">
        <v>3.5400000000000001E-2</v>
      </c>
      <c r="AX50" s="14">
        <v>0.32140000000000002</v>
      </c>
      <c r="AY50" s="14">
        <v>5.0000000000000001E-4</v>
      </c>
      <c r="AZ50" s="14">
        <v>6.0726072607260713E-2</v>
      </c>
      <c r="BA50" s="14">
        <v>1.2347291586630813</v>
      </c>
      <c r="BB50" s="14">
        <v>0.10503696063262857</v>
      </c>
    </row>
    <row r="51" spans="2:54" ht="13.5" customHeight="1" x14ac:dyDescent="0.2">
      <c r="B51" s="12">
        <v>200</v>
      </c>
      <c r="C51" s="12">
        <v>8.93</v>
      </c>
      <c r="D51" s="12">
        <v>200.37208000000001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32.200000000000003</v>
      </c>
      <c r="Q51" s="56">
        <v>2.2200000000000002</v>
      </c>
      <c r="R51" s="56">
        <v>2.58</v>
      </c>
      <c r="S51" s="56">
        <v>49.63</v>
      </c>
      <c r="T51" s="56">
        <v>89.82</v>
      </c>
      <c r="U51" s="12">
        <v>1</v>
      </c>
      <c r="V51" s="12">
        <v>0</v>
      </c>
      <c r="W51" s="12">
        <v>1</v>
      </c>
      <c r="X51" s="12">
        <v>1</v>
      </c>
      <c r="Y51" s="12">
        <v>1</v>
      </c>
      <c r="Z51" s="12">
        <v>1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19.363500000000002</v>
      </c>
      <c r="AK51" s="55">
        <v>2.3999999999999997E-2</v>
      </c>
      <c r="AL51" s="55">
        <v>0.71599999999999997</v>
      </c>
      <c r="AM51" s="55">
        <v>1E-3</v>
      </c>
      <c r="AN51" s="55">
        <v>6.6080000000000005</v>
      </c>
      <c r="AO51" s="55">
        <v>8.9999999999999993E-3</v>
      </c>
      <c r="AP51" s="55">
        <v>0.70450000000000002</v>
      </c>
      <c r="AQ51" s="55">
        <v>1E-3</v>
      </c>
      <c r="AR51" s="55">
        <v>36.032499999999999</v>
      </c>
      <c r="AS51" s="55">
        <v>4.2500000000000003E-2</v>
      </c>
      <c r="AT51" s="55">
        <v>0.71350000000000002</v>
      </c>
      <c r="AU51" s="55">
        <v>1E-3</v>
      </c>
      <c r="AV51" s="55">
        <v>45.730899999999998</v>
      </c>
      <c r="AW51" s="55">
        <v>9.1499999999999998E-2</v>
      </c>
      <c r="AX51" s="55">
        <v>0.68440000000000001</v>
      </c>
      <c r="AY51" s="55">
        <v>1.4E-3</v>
      </c>
      <c r="AZ51" s="14">
        <v>-1.4471884224926205E-2</v>
      </c>
      <c r="BA51" s="14">
        <v>23.980378416257885</v>
      </c>
      <c r="BB51" s="14">
        <v>-2.0816939695257185E-2</v>
      </c>
    </row>
    <row r="52" spans="2:54" ht="13.5" customHeight="1" x14ac:dyDescent="0.2">
      <c r="B52" s="12">
        <v>200</v>
      </c>
      <c r="C52" s="12">
        <v>8.9220000000000006</v>
      </c>
      <c r="D52" s="12">
        <v>200.37174999999999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32.200000000000003</v>
      </c>
      <c r="Q52" s="56">
        <v>2.2200000000000002</v>
      </c>
      <c r="R52" s="56">
        <v>2.58</v>
      </c>
      <c r="S52" s="56">
        <v>49.73</v>
      </c>
      <c r="T52" s="56">
        <v>89.75</v>
      </c>
      <c r="U52" s="12">
        <v>1</v>
      </c>
      <c r="V52" s="12">
        <v>0</v>
      </c>
      <c r="W52" s="12">
        <v>1</v>
      </c>
      <c r="X52" s="12">
        <v>1</v>
      </c>
      <c r="Y52" s="12">
        <v>1</v>
      </c>
      <c r="Z52" s="12">
        <v>1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26.7667</v>
      </c>
      <c r="AK52" s="12">
        <v>3.5900000000000001E-2</v>
      </c>
      <c r="AL52" s="14">
        <v>0.99170000000000003</v>
      </c>
      <c r="AM52" s="14">
        <v>1.2999999999999999E-3</v>
      </c>
      <c r="AN52" s="14">
        <v>9.2794000000000008</v>
      </c>
      <c r="AO52" s="14">
        <v>7.0000000000000001E-3</v>
      </c>
      <c r="AP52" s="14">
        <v>0.99139999999999995</v>
      </c>
      <c r="AQ52" s="14">
        <v>6.9999999999999999E-4</v>
      </c>
      <c r="AR52" s="14">
        <v>49.947800000000001</v>
      </c>
      <c r="AS52" s="14">
        <v>7.4399999999999994E-2</v>
      </c>
      <c r="AT52" s="14">
        <v>0.99170000000000003</v>
      </c>
      <c r="AU52" s="14">
        <v>1.5E-3</v>
      </c>
      <c r="AV52" s="14">
        <v>66.096199999999996</v>
      </c>
      <c r="AW52" s="14">
        <v>2.7300000000000001E-2</v>
      </c>
      <c r="AX52" s="14">
        <v>0.99139999999999995</v>
      </c>
      <c r="AY52" s="14">
        <v>4.0000000000000002E-4</v>
      </c>
      <c r="AZ52" s="38">
        <v>0.75378239111861134</v>
      </c>
      <c r="BA52" s="38">
        <v>1.3233055309743371</v>
      </c>
      <c r="BB52" s="38">
        <v>0.13915756092516629</v>
      </c>
    </row>
    <row r="53" spans="2:54" ht="13.5" customHeight="1" x14ac:dyDescent="0.2">
      <c r="B53" s="12">
        <v>200</v>
      </c>
      <c r="C53" s="12">
        <v>9.141</v>
      </c>
      <c r="D53" s="12">
        <v>200.38086999999999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32.200000000000003</v>
      </c>
      <c r="Q53" s="56">
        <v>2.2200000000000002</v>
      </c>
      <c r="R53" s="56">
        <v>2.58</v>
      </c>
      <c r="S53" s="56">
        <v>46.97</v>
      </c>
      <c r="T53" s="56">
        <v>91.58</v>
      </c>
      <c r="U53" s="12">
        <v>1</v>
      </c>
      <c r="V53" s="12">
        <v>0</v>
      </c>
      <c r="W53" s="12">
        <v>1</v>
      </c>
      <c r="X53" s="12">
        <v>1</v>
      </c>
      <c r="Y53" s="12">
        <v>1</v>
      </c>
      <c r="Z53" s="12">
        <v>1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28.539000000000001</v>
      </c>
      <c r="AK53" s="12">
        <v>6.4999999999999997E-3</v>
      </c>
      <c r="AL53" s="14">
        <v>0.99839999999999995</v>
      </c>
      <c r="AM53" s="14">
        <v>2.0000000000000001E-4</v>
      </c>
      <c r="AN53" s="14">
        <v>9.9567999999999994</v>
      </c>
      <c r="AO53" s="14">
        <v>8.9999999999999998E-4</v>
      </c>
      <c r="AP53" s="14">
        <v>0.99819999999999998</v>
      </c>
      <c r="AQ53" s="14">
        <v>1E-4</v>
      </c>
      <c r="AR53" s="14">
        <v>53.601999999999997</v>
      </c>
      <c r="AS53" s="14">
        <v>0</v>
      </c>
      <c r="AT53" s="14">
        <v>0.99839999999999995</v>
      </c>
      <c r="AU53" s="14">
        <v>0</v>
      </c>
      <c r="AV53" s="14">
        <v>70.5578</v>
      </c>
      <c r="AW53" s="14">
        <v>1.67E-2</v>
      </c>
      <c r="AX53" s="14">
        <v>0.99819999999999998</v>
      </c>
      <c r="AY53" s="14">
        <v>2.0000000000000001E-4</v>
      </c>
      <c r="AZ53" s="38">
        <v>0.75267094415174385</v>
      </c>
      <c r="BA53" s="38">
        <v>1.316327748964591</v>
      </c>
      <c r="BB53" s="38">
        <v>0.13656433080594529</v>
      </c>
    </row>
    <row r="54" spans="2:54" ht="13.5" customHeight="1" x14ac:dyDescent="0.2">
      <c r="B54" s="12">
        <v>200</v>
      </c>
      <c r="C54" s="12">
        <v>9.4459999999999997</v>
      </c>
      <c r="D54" s="12">
        <v>200.39357999999999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32.200000000000003</v>
      </c>
      <c r="Q54" s="56">
        <v>2.2200000000000002</v>
      </c>
      <c r="R54" s="56">
        <v>2.58</v>
      </c>
      <c r="S54" s="56">
        <v>43.15</v>
      </c>
      <c r="T54" s="56">
        <v>94.27</v>
      </c>
      <c r="U54" s="12">
        <v>1</v>
      </c>
      <c r="V54" s="12">
        <v>0</v>
      </c>
      <c r="W54" s="12">
        <v>1</v>
      </c>
      <c r="X54" s="12">
        <v>1</v>
      </c>
      <c r="Y54" s="12">
        <v>1</v>
      </c>
      <c r="Z54" s="12">
        <v>1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31.058599999999998</v>
      </c>
      <c r="AK54" s="12">
        <v>3.2000000000000002E-3</v>
      </c>
      <c r="AL54" s="14">
        <v>1.0071000000000001</v>
      </c>
      <c r="AM54" s="14">
        <v>1E-4</v>
      </c>
      <c r="AN54" s="14">
        <v>10.95</v>
      </c>
      <c r="AO54" s="14">
        <v>5.1000000000000004E-3</v>
      </c>
      <c r="AP54" s="14">
        <v>1.0068999999999999</v>
      </c>
      <c r="AQ54" s="14">
        <v>5.0000000000000001E-4</v>
      </c>
      <c r="AR54" s="14">
        <v>58.333500000000001</v>
      </c>
      <c r="AS54" s="14">
        <v>1.55E-2</v>
      </c>
      <c r="AT54" s="14">
        <v>1.0071000000000001</v>
      </c>
      <c r="AU54" s="14">
        <v>2.9999999999999997E-4</v>
      </c>
      <c r="AV54" s="14">
        <v>76.751999999999995</v>
      </c>
      <c r="AW54" s="14">
        <v>8.3000000000000001E-3</v>
      </c>
      <c r="AX54" s="14">
        <v>1.0068999999999999</v>
      </c>
      <c r="AY54" s="14">
        <v>1E-4</v>
      </c>
      <c r="AZ54" s="38">
        <v>0.75029075733734685</v>
      </c>
      <c r="BA54" s="38">
        <v>1.3157448121576794</v>
      </c>
      <c r="BB54" s="38">
        <v>0.13634698024584427</v>
      </c>
    </row>
  </sheetData>
  <autoFilter ref="B9:BB54" xr:uid="{FB3584BD-70C6-40C6-B23F-045A23570779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CE27-B32E-469B-94F1-04EBD31C3873}">
  <sheetPr codeName="Sheet34"/>
  <dimension ref="A1:BT54"/>
  <sheetViews>
    <sheetView workbookViewId="0">
      <selection activeCell="A43" sqref="A43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203</v>
      </c>
      <c r="C10" s="12">
        <v>9.1370000000000005</v>
      </c>
      <c r="D10" s="12">
        <v>203.38070999999999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30</v>
      </c>
      <c r="Q10" s="56">
        <v>2.29</v>
      </c>
      <c r="R10" s="56">
        <v>1.95</v>
      </c>
      <c r="S10" s="56">
        <v>47.31</v>
      </c>
      <c r="T10" s="56">
        <v>92.22</v>
      </c>
      <c r="U10" s="12">
        <v>5</v>
      </c>
      <c r="V10" s="12">
        <v>2.5</v>
      </c>
      <c r="W10" s="12">
        <v>2</v>
      </c>
      <c r="X10" s="12">
        <v>4</v>
      </c>
      <c r="Y10" s="12">
        <v>10</v>
      </c>
      <c r="Z10" s="12">
        <v>2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0.74219999999999997</v>
      </c>
      <c r="AK10" s="12">
        <v>4.58E-2</v>
      </c>
      <c r="AL10" s="14">
        <v>3.6999999999999998E-2</v>
      </c>
      <c r="AM10" s="14">
        <v>2.3E-3</v>
      </c>
      <c r="AN10" s="14">
        <v>1.5109999999999999</v>
      </c>
      <c r="AO10" s="14">
        <v>4.6899999999999997E-2</v>
      </c>
      <c r="AP10" s="14">
        <v>0.21590000000000001</v>
      </c>
      <c r="AQ10" s="14">
        <v>6.7000000000000002E-3</v>
      </c>
      <c r="AR10" s="14">
        <v>1.472</v>
      </c>
      <c r="AS10" s="14">
        <v>0.15509999999999999</v>
      </c>
      <c r="AT10" s="14">
        <v>3.9399999999999998E-2</v>
      </c>
      <c r="AU10" s="14">
        <v>4.1000000000000003E-3</v>
      </c>
      <c r="AV10" s="14">
        <v>28.728999999999999</v>
      </c>
      <c r="AW10" s="14">
        <v>1.6722999999999999</v>
      </c>
      <c r="AX10" s="14">
        <v>0.5766</v>
      </c>
      <c r="AY10" s="14">
        <v>3.3599999999999998E-2</v>
      </c>
      <c r="AZ10" s="14">
        <v>0.45514195583596218</v>
      </c>
      <c r="BA10" s="14">
        <v>14.634517766497463</v>
      </c>
      <c r="BB10" s="14">
        <v>0.87207792207792212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4.0334374999999999E-2</v>
      </c>
      <c r="BH10" s="16">
        <f>DSTDEV(PlotSort,"PhxRed",$BG$35:$BG$38)/SQRT($BF10)</f>
        <v>2.1404354460458569E-3</v>
      </c>
      <c r="BI10" s="16">
        <f>DAVERAGE(PlotSort,"PhxRedEdge",$BG$35:$BG$38)</f>
        <v>0.21975000000000003</v>
      </c>
      <c r="BJ10" s="16">
        <f>DSTDEV(PlotSort,"PhxRedEdge",$BG$35:$BG$38)/SQRT($BF10)</f>
        <v>7.8699420520881302E-3</v>
      </c>
      <c r="BK10" s="16">
        <f>DAVERAGE(PlotSort,"TMRed",$BG$35:$BG$38)</f>
        <v>4.1887499999999994E-2</v>
      </c>
      <c r="BL10" s="16">
        <f>DSTDEV(PlotSort,"TMRed",$BG$35:$BG$38)/SQRT($BF10)</f>
        <v>2.2084503671564756E-3</v>
      </c>
      <c r="BM10" s="16">
        <f>DAVERAGE(PlotSort,"TMNIR",$BG$35:$BG$38)</f>
        <v>0.54262499999999991</v>
      </c>
      <c r="BN10" s="16">
        <f>DSTDEV(PlotSort,"TMNIR",$BG$35:$BG$38)/SQRT($BF10)</f>
        <v>2.0088793317058252E-2</v>
      </c>
      <c r="BO10" s="16">
        <f>DAVERAGE(PlotSort,"NRR",$BG$35:$BG$38)</f>
        <v>0.42283134504144404</v>
      </c>
      <c r="BP10" s="16">
        <f>DSTDEV(PlotSort,"NRR",$BG$35:$BG$38)/SQRT($BF10)</f>
        <v>3.4745790332277792E-3</v>
      </c>
      <c r="BQ10" s="16">
        <f>DAVERAGE(PlotSort,"rvi",$BG$35:$BG$38)</f>
        <v>13.532470391112454</v>
      </c>
      <c r="BR10" s="16">
        <f>DSTDEV(PlotSort,"rvi",$BG$35:$BG$38)/SQRT($BF10)</f>
        <v>0.50911331888812938</v>
      </c>
      <c r="BS10" s="17">
        <f>DAVERAGE(PlotSort,"ndvi",$BG$35:$BG$38)</f>
        <v>0.85557336203923096</v>
      </c>
      <c r="BT10" s="16">
        <f>DSTDEV(PlotSort,"ndvi",$BG$35:$BG$38)/SQRT($BF10)</f>
        <v>6.3992598148862627E-3</v>
      </c>
    </row>
    <row r="11" spans="1:72" ht="13.5" customHeight="1" x14ac:dyDescent="0.2">
      <c r="B11" s="12">
        <v>203</v>
      </c>
      <c r="C11" s="12">
        <v>9.1289999999999996</v>
      </c>
      <c r="D11" s="12">
        <v>203.38038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30</v>
      </c>
      <c r="Q11" s="56">
        <v>2.29</v>
      </c>
      <c r="R11" s="56">
        <v>1.95</v>
      </c>
      <c r="S11" s="56">
        <v>47.41</v>
      </c>
      <c r="T11" s="56">
        <v>92.15</v>
      </c>
      <c r="U11" s="12">
        <v>5</v>
      </c>
      <c r="V11" s="12">
        <v>2.5</v>
      </c>
      <c r="W11" s="12">
        <v>2</v>
      </c>
      <c r="X11" s="12">
        <v>4</v>
      </c>
      <c r="Y11" s="12">
        <v>10</v>
      </c>
      <c r="Z11" s="12">
        <v>2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0.80869999999999997</v>
      </c>
      <c r="AK11" s="12">
        <v>4.19E-2</v>
      </c>
      <c r="AL11" s="14">
        <v>4.0399999999999998E-2</v>
      </c>
      <c r="AM11" s="14">
        <v>2.0999999999999999E-3</v>
      </c>
      <c r="AN11" s="14">
        <v>1.6869000000000001</v>
      </c>
      <c r="AO11" s="14">
        <v>7.5600000000000001E-2</v>
      </c>
      <c r="AP11" s="14">
        <v>0.24199999999999999</v>
      </c>
      <c r="AQ11" s="14">
        <v>1.0800000000000001E-2</v>
      </c>
      <c r="AR11" s="14">
        <v>1.5269999999999999</v>
      </c>
      <c r="AS11" s="14">
        <v>0.14929999999999999</v>
      </c>
      <c r="AT11" s="14">
        <v>4.1000000000000002E-2</v>
      </c>
      <c r="AU11" s="14">
        <v>4.0000000000000001E-3</v>
      </c>
      <c r="AV11" s="14">
        <v>28.793399999999998</v>
      </c>
      <c r="AW11" s="14">
        <v>2.2317999999999998</v>
      </c>
      <c r="AX11" s="14">
        <v>0.58020000000000005</v>
      </c>
      <c r="AY11" s="14">
        <v>4.4999999999999998E-2</v>
      </c>
      <c r="AZ11" s="14">
        <v>0.41133544149841894</v>
      </c>
      <c r="BA11" s="14">
        <v>14.151219512195123</v>
      </c>
      <c r="BB11" s="14">
        <v>0.86799742433998706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3.4662499999999999E-2</v>
      </c>
      <c r="BH11" s="16">
        <f>DSTDEV(PlotSort,"PhxRed",$BG$31:$BG$32)/SQRT($BF11)</f>
        <v>1.7975417241332754E-3</v>
      </c>
      <c r="BI11" s="16">
        <f>DAVERAGE(PlotSort,"PhxRedEdge",$BG$31:$BG$32)</f>
        <v>0.21717500000000001</v>
      </c>
      <c r="BJ11" s="16">
        <f>DSTDEV(PlotSort,"PhxRedEdge",$BG$31:$BG$32)/SQRT($BF11)</f>
        <v>1.1304757479338798E-2</v>
      </c>
      <c r="BK11" s="16">
        <f>DAVERAGE(PlotSort,"TMRed",$BG$31:$BG$32)</f>
        <v>3.6149999999999995E-2</v>
      </c>
      <c r="BL11" s="16">
        <f>DSTDEV(PlotSort,"TMRed",$BG$31:$BG$32)/SQRT($BF11)</f>
        <v>1.928017116106608E-3</v>
      </c>
      <c r="BM11" s="16">
        <f>DAVERAGE(PlotSort,"TMNIR",$BG$31:$BG$32)</f>
        <v>0.54047500000000004</v>
      </c>
      <c r="BN11" s="16">
        <f>DSTDEV(PlotSort,"TMNIR",$BG$31:$BG$32)/SQRT($BF11)</f>
        <v>2.8743288347021129E-2</v>
      </c>
      <c r="BO11" s="16">
        <f>DAVERAGE(PlotSort,"NRR",$BG$31:$BG$32)</f>
        <v>0.42617305116155796</v>
      </c>
      <c r="BP11" s="16">
        <f>DSTDEV(PlotSort,"NRR",$BG$31:$BG$32)/SQRT($BF11)</f>
        <v>4.5225103556554413E-3</v>
      </c>
      <c r="BQ11" s="16">
        <f>DAVERAGE(PlotSort,"rvi",$BG$31:$BG$32)</f>
        <v>14.999463575908111</v>
      </c>
      <c r="BR11" s="16">
        <f>DSTDEV(PlotSort,"rvi",$BG$31:$BG$32)/SQRT($BF11)</f>
        <v>0.28337271039669548</v>
      </c>
      <c r="BS11" s="17">
        <f>DAVERAGE(PlotSort,"ndvi",$BG$31:$BG$32)</f>
        <v>0.87440052491118025</v>
      </c>
      <c r="BT11" s="16">
        <f>DSTDEV(PlotSort,"ndvi",$BG$31:$BG$32)/SQRT($BF11)</f>
        <v>2.2446473462043258E-3</v>
      </c>
    </row>
    <row r="12" spans="1:72" ht="13.5" customHeight="1" x14ac:dyDescent="0.2">
      <c r="B12" s="12">
        <v>203</v>
      </c>
      <c r="C12" s="12">
        <v>9.1199999999999992</v>
      </c>
      <c r="D12" s="12">
        <v>203.38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30</v>
      </c>
      <c r="Q12" s="56">
        <v>2.29</v>
      </c>
      <c r="R12" s="56">
        <v>1.95</v>
      </c>
      <c r="S12" s="56">
        <v>47.53</v>
      </c>
      <c r="T12" s="56">
        <v>92.07</v>
      </c>
      <c r="U12" s="12">
        <v>5</v>
      </c>
      <c r="V12" s="12">
        <v>2.5</v>
      </c>
      <c r="W12" s="12">
        <v>2</v>
      </c>
      <c r="X12" s="12">
        <v>4</v>
      </c>
      <c r="Y12" s="12">
        <v>10</v>
      </c>
      <c r="Z12" s="12">
        <v>2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0.72619999999999996</v>
      </c>
      <c r="AK12" s="12">
        <v>3.2000000000000001E-2</v>
      </c>
      <c r="AL12" s="14">
        <v>3.6499999999999998E-2</v>
      </c>
      <c r="AM12" s="14">
        <v>1.6000000000000001E-3</v>
      </c>
      <c r="AN12" s="14">
        <v>1.7061999999999999</v>
      </c>
      <c r="AO12" s="14">
        <v>5.2699999999999997E-2</v>
      </c>
      <c r="AP12" s="14">
        <v>0.246</v>
      </c>
      <c r="AQ12" s="14">
        <v>7.6E-3</v>
      </c>
      <c r="AR12" s="14">
        <v>1.4353</v>
      </c>
      <c r="AS12" s="14">
        <v>2.9899999999999999E-2</v>
      </c>
      <c r="AT12" s="14">
        <v>3.8699999999999998E-2</v>
      </c>
      <c r="AU12" s="14">
        <v>8.0000000000000004E-4</v>
      </c>
      <c r="AV12" s="14">
        <v>31.9114</v>
      </c>
      <c r="AW12" s="14">
        <v>0.44929999999999998</v>
      </c>
      <c r="AX12" s="14">
        <v>0.64600000000000002</v>
      </c>
      <c r="AY12" s="14">
        <v>9.1000000000000004E-3</v>
      </c>
      <c r="AZ12" s="14">
        <v>0.44843049327354262</v>
      </c>
      <c r="BA12" s="14">
        <v>16.692506459948323</v>
      </c>
      <c r="BB12" s="14">
        <v>0.88695779173360612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4.6006250000000005E-2</v>
      </c>
      <c r="BH12" s="16">
        <f>DSTDEV(PlotSort,"PhxRed",$BH$31:$BH$32)/SQRT($BF12)</f>
        <v>3.3787876123199329E-3</v>
      </c>
      <c r="BI12" s="16">
        <f>DAVERAGE(PlotSort,"PhxRedEdge",$BH$31:$BH$32)</f>
        <v>0.22232500000000002</v>
      </c>
      <c r="BJ12" s="16">
        <f>DSTDEV(PlotSort,"PhxRedEdge",$BH$31:$BH$32)/SQRT($BF12)</f>
        <v>1.1283636751213372E-2</v>
      </c>
      <c r="BK12" s="16">
        <f>DAVERAGE(PlotSort,"TMRed",$BH$31:$BH$32)</f>
        <v>4.7625000000000008E-2</v>
      </c>
      <c r="BL12" s="16">
        <f>DSTDEV(PlotSort,"TMRed",$BH$31:$BH$32)/SQRT($BF12)</f>
        <v>3.4717250755208072E-3</v>
      </c>
      <c r="BM12" s="16">
        <f>DAVERAGE(PlotSort,"TMNIR",$BH$31:$BH$32)</f>
        <v>0.54477499999999979</v>
      </c>
      <c r="BN12" s="16">
        <f>DSTDEV(PlotSort,"TMNIR",$BH$31:$BH$32)/SQRT($BF12)</f>
        <v>2.9004369642061698E-2</v>
      </c>
      <c r="BO12" s="16">
        <f>DAVERAGE(PlotSort,"NRR",$BH$31:$BH$32)</f>
        <v>0.41948963892133029</v>
      </c>
      <c r="BP12" s="16">
        <f>DSTDEV(PlotSort,"NRR",$BH$31:$BH$32)/SQRT($BF12)</f>
        <v>5.2875758028513376E-3</v>
      </c>
      <c r="BQ12" s="16">
        <f>DAVERAGE(PlotSort,"rvi",$BH$31:$BH$32)</f>
        <v>12.065477206316801</v>
      </c>
      <c r="BR12" s="16">
        <f>DSTDEV(PlotSort,"rvi",$BH$31:$BH$32)/SQRT($BF12)</f>
        <v>0.83910808313185914</v>
      </c>
      <c r="BS12" s="17">
        <f>DAVERAGE(PlotSort,"ndvi",$BH$31:$BH$32)</f>
        <v>0.83674619916728177</v>
      </c>
      <c r="BT12" s="16">
        <f>DSTDEV(PlotSort,"ndvi",$BH$31:$BH$32)/SQRT($BF12)</f>
        <v>1.0814902908535652E-2</v>
      </c>
    </row>
    <row r="13" spans="1:72" ht="13.5" customHeight="1" x14ac:dyDescent="0.2">
      <c r="B13" s="12">
        <v>203</v>
      </c>
      <c r="C13" s="12">
        <v>9.1110000000000007</v>
      </c>
      <c r="D13" s="12">
        <v>203.37962999999999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30</v>
      </c>
      <c r="Q13" s="56">
        <v>2.29</v>
      </c>
      <c r="R13" s="56">
        <v>1.95</v>
      </c>
      <c r="S13" s="56">
        <v>47.64</v>
      </c>
      <c r="T13" s="56">
        <v>92</v>
      </c>
      <c r="U13" s="12">
        <v>5</v>
      </c>
      <c r="V13" s="12">
        <v>2.5</v>
      </c>
      <c r="W13" s="12">
        <v>2</v>
      </c>
      <c r="X13" s="12">
        <v>4</v>
      </c>
      <c r="Y13" s="12">
        <v>10</v>
      </c>
      <c r="Z13" s="12">
        <v>2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1.1678999999999999</v>
      </c>
      <c r="AK13" s="12">
        <v>7.8399999999999997E-2</v>
      </c>
      <c r="AL13" s="14">
        <v>5.8999999999999997E-2</v>
      </c>
      <c r="AM13" s="14">
        <v>4.0000000000000001E-3</v>
      </c>
      <c r="AN13" s="14">
        <v>1.4524999999999999</v>
      </c>
      <c r="AO13" s="14">
        <v>1.32E-2</v>
      </c>
      <c r="AP13" s="14">
        <v>0.2104</v>
      </c>
      <c r="AQ13" s="14">
        <v>1.9E-3</v>
      </c>
      <c r="AR13" s="14">
        <v>2.2118000000000002</v>
      </c>
      <c r="AS13" s="14">
        <v>0.16270000000000001</v>
      </c>
      <c r="AT13" s="14">
        <v>0.06</v>
      </c>
      <c r="AU13" s="14">
        <v>4.4000000000000003E-3</v>
      </c>
      <c r="AV13" s="14">
        <v>22.984000000000002</v>
      </c>
      <c r="AW13" s="14">
        <v>1.1356999999999999</v>
      </c>
      <c r="AX13" s="14">
        <v>0.46739999999999998</v>
      </c>
      <c r="AY13" s="14">
        <v>2.3099999999999999E-2</v>
      </c>
      <c r="AZ13" s="14">
        <v>0.37916789613455298</v>
      </c>
      <c r="BA13" s="14">
        <v>7.79</v>
      </c>
      <c r="BB13" s="14">
        <v>0.77246871444823662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4.2649999999999993E-2</v>
      </c>
      <c r="BH13" s="16">
        <f>DSTDEV(PlotSort,"PhxRed",$BJ$35:$BJ$36)/SQRT($BF13)</f>
        <v>5.3990739946772424E-3</v>
      </c>
      <c r="BI13" s="16">
        <f>DAVERAGE(PlotSort,"PhxRedEdge",$BJ$35:$BJ$36)</f>
        <v>0.21808749999999999</v>
      </c>
      <c r="BJ13" s="16">
        <f>DSTDEV(PlotSort,"PhxRedEdge",$BJ$35:$BJ$36)/SQRT($BF13)</f>
        <v>9.7513449163985719E-3</v>
      </c>
      <c r="BK13" s="16">
        <f>DAVERAGE(PlotSort,"TMRed",$BJ$35:$BJ$36)</f>
        <v>4.4499999999999998E-2</v>
      </c>
      <c r="BL13" s="16">
        <f>DSTDEV(PlotSort,"TMRed",$BJ$35:$BJ$36)/SQRT($BF13)</f>
        <v>5.3500333777329991E-3</v>
      </c>
      <c r="BM13" s="16">
        <f>DAVERAGE(PlotSort,"TMNIR",$BJ$35:$BJ$36)</f>
        <v>0.53697500000000009</v>
      </c>
      <c r="BN13" s="16">
        <f>DSTDEV(PlotSort,"TMNIR",$BJ$35:$BJ$36)/SQRT($BF13)</f>
        <v>2.1523407108806441E-2</v>
      </c>
      <c r="BO13" s="16">
        <f>DAVERAGE(PlotSort,"NRR",$BJ$35:$BJ$36)</f>
        <v>0.42260260371566755</v>
      </c>
      <c r="BP13" s="16">
        <f>DSTDEV(PlotSort,"NRR",$BJ$35:$BJ$36)/SQRT($BF13)</f>
        <v>8.745351780865239E-3</v>
      </c>
      <c r="BQ13" s="16">
        <f>DAVERAGE(PlotSort,"rvi",$BJ$35:$BJ$36)</f>
        <v>12.894652799389254</v>
      </c>
      <c r="BR13" s="16">
        <f>DSTDEV(PlotSort,"rvi",$BJ$35:$BJ$36)/SQRT($BF13)</f>
        <v>1.1105489273326117</v>
      </c>
      <c r="BS13" s="17">
        <f>DAVERAGE(PlotSort,"ndvi",$BJ$35:$BJ$36)</f>
        <v>0.84749883116460012</v>
      </c>
      <c r="BT13" s="16">
        <f>DSTDEV(PlotSort,"ndvi",$BJ$35:$BJ$36)/SQRT($BF13)</f>
        <v>1.550388333606452E-2</v>
      </c>
    </row>
    <row r="14" spans="1:72" ht="13.5" customHeight="1" x14ac:dyDescent="0.2">
      <c r="B14" s="12">
        <v>203</v>
      </c>
      <c r="C14" s="12">
        <v>9.1020000000000003</v>
      </c>
      <c r="D14" s="12">
        <v>203.37925000000001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30</v>
      </c>
      <c r="Q14" s="56">
        <v>2.29</v>
      </c>
      <c r="R14" s="56">
        <v>1.95</v>
      </c>
      <c r="S14" s="56">
        <v>47.75</v>
      </c>
      <c r="T14" s="56">
        <v>91.92</v>
      </c>
      <c r="U14" s="12">
        <v>5</v>
      </c>
      <c r="V14" s="12">
        <v>2.5</v>
      </c>
      <c r="W14" s="12">
        <v>2</v>
      </c>
      <c r="X14" s="12">
        <v>4</v>
      </c>
      <c r="Y14" s="12">
        <v>10</v>
      </c>
      <c r="Z14" s="12">
        <v>2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0.64500000000000002</v>
      </c>
      <c r="AK14" s="12">
        <v>2.81E-2</v>
      </c>
      <c r="AL14" s="14">
        <v>3.27E-2</v>
      </c>
      <c r="AM14" s="14">
        <v>1.4E-3</v>
      </c>
      <c r="AN14" s="14">
        <v>1.5004</v>
      </c>
      <c r="AO14" s="14">
        <v>7.7200000000000005E-2</v>
      </c>
      <c r="AP14" s="14">
        <v>0.21829999999999999</v>
      </c>
      <c r="AQ14" s="14">
        <v>1.12E-2</v>
      </c>
      <c r="AR14" s="14">
        <v>1.3388</v>
      </c>
      <c r="AS14" s="14">
        <v>1.2999999999999999E-3</v>
      </c>
      <c r="AT14" s="14">
        <v>3.6499999999999998E-2</v>
      </c>
      <c r="AU14" s="14">
        <v>0</v>
      </c>
      <c r="AV14" s="14">
        <v>26.711400000000001</v>
      </c>
      <c r="AW14" s="14">
        <v>1.5558000000000001</v>
      </c>
      <c r="AX14" s="14">
        <v>0.54569999999999996</v>
      </c>
      <c r="AY14" s="14">
        <v>3.1800000000000002E-2</v>
      </c>
      <c r="AZ14" s="14">
        <v>0.42853403141361252</v>
      </c>
      <c r="BA14" s="14">
        <v>14.950684931506849</v>
      </c>
      <c r="BB14" s="14">
        <v>0.87461353486774307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4.2181249999999997E-2</v>
      </c>
      <c r="BH14" s="16">
        <f>DSTDEV(PlotSort,"PhxRed",$BK$35:$BK$36)/SQRT($BF14)</f>
        <v>3.157546763311668E-3</v>
      </c>
      <c r="BI14" s="16">
        <f>DAVERAGE(PlotSort,"PhxRedEdge",$BK$35:$BK$36)</f>
        <v>0.21796249999999998</v>
      </c>
      <c r="BJ14" s="16">
        <f>DSTDEV(PlotSort,"PhxRedEdge",$BK$35:$BK$36)/SQRT($BF14)</f>
        <v>1.3616307242298399E-2</v>
      </c>
      <c r="BK14" s="16">
        <f>DAVERAGE(PlotSort,"TMRed",$BK$35:$BK$36)</f>
        <v>4.3412500000000007E-2</v>
      </c>
      <c r="BL14" s="16">
        <f>DSTDEV(PlotSort,"TMRed",$BK$35:$BK$36)/SQRT($BF14)</f>
        <v>3.3768189542822628E-3</v>
      </c>
      <c r="BM14" s="16">
        <f>DAVERAGE(PlotSort,"TMNIR",$BK$35:$BK$36)</f>
        <v>0.53485000000000005</v>
      </c>
      <c r="BN14" s="16">
        <f>DSTDEV(PlotSort,"TMNIR",$BK$35:$BK$36)/SQRT($BF14)</f>
        <v>3.4233360921767535E-2</v>
      </c>
      <c r="BO14" s="16">
        <f>DAVERAGE(PlotSort,"NRR",$BK$35:$BK$36)</f>
        <v>0.42046096906098007</v>
      </c>
      <c r="BP14" s="16">
        <f>DSTDEV(PlotSort,"NRR",$BK$35:$BK$36)/SQRT($BF14)</f>
        <v>4.7142622471713211E-3</v>
      </c>
      <c r="BQ14" s="16">
        <f>DAVERAGE(PlotSort,"rvi",$BK$35:$BK$36)</f>
        <v>12.884553454639212</v>
      </c>
      <c r="BR14" s="16">
        <f>DSTDEV(PlotSort,"rvi",$BK$35:$BK$36)/SQRT($BF14)</f>
        <v>0.73418863947213542</v>
      </c>
      <c r="BS14" s="17">
        <f>DAVERAGE(PlotSort,"ndvi",$BK$35:$BK$36)</f>
        <v>0.84866459559521823</v>
      </c>
      <c r="BT14" s="16">
        <f>DSTDEV(PlotSort,"ndvi",$BK$35:$BK$36)/SQRT($BF14)</f>
        <v>9.3485260236905871E-3</v>
      </c>
    </row>
    <row r="15" spans="1:72" ht="13.5" customHeight="1" x14ac:dyDescent="0.2">
      <c r="B15" s="12">
        <v>203</v>
      </c>
      <c r="C15" s="12">
        <v>9.0939999999999994</v>
      </c>
      <c r="D15" s="12">
        <v>203.37891999999999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30</v>
      </c>
      <c r="Q15" s="56">
        <v>2.29</v>
      </c>
      <c r="R15" s="56">
        <v>1.95</v>
      </c>
      <c r="S15" s="56">
        <v>47.85</v>
      </c>
      <c r="T15" s="56">
        <v>91.85</v>
      </c>
      <c r="U15" s="12">
        <v>5</v>
      </c>
      <c r="V15" s="12">
        <v>2.5</v>
      </c>
      <c r="W15" s="12">
        <v>2</v>
      </c>
      <c r="X15" s="12">
        <v>4</v>
      </c>
      <c r="Y15" s="12">
        <v>10</v>
      </c>
      <c r="Z15" s="12">
        <v>2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0.9446</v>
      </c>
      <c r="AK15" s="12">
        <v>3.8199999999999998E-2</v>
      </c>
      <c r="AL15" s="14">
        <v>4.8099999999999997E-2</v>
      </c>
      <c r="AM15" s="14">
        <v>1.9E-3</v>
      </c>
      <c r="AN15" s="14">
        <v>1.6349</v>
      </c>
      <c r="AO15" s="14">
        <v>9.4100000000000003E-2</v>
      </c>
      <c r="AP15" s="14">
        <v>0.2389</v>
      </c>
      <c r="AQ15" s="14">
        <v>1.37E-2</v>
      </c>
      <c r="AR15" s="14">
        <v>1.8148</v>
      </c>
      <c r="AS15" s="14">
        <v>5.3600000000000002E-2</v>
      </c>
      <c r="AT15" s="14">
        <v>4.9700000000000001E-2</v>
      </c>
      <c r="AU15" s="14">
        <v>1.5E-3</v>
      </c>
      <c r="AV15" s="14">
        <v>30.172499999999999</v>
      </c>
      <c r="AW15" s="14">
        <v>2.7456</v>
      </c>
      <c r="AX15" s="14">
        <v>0.61890000000000001</v>
      </c>
      <c r="AY15" s="14">
        <v>5.6300000000000003E-2</v>
      </c>
      <c r="AZ15" s="14">
        <v>0.44299370482629985</v>
      </c>
      <c r="BA15" s="14">
        <v>12.45271629778672</v>
      </c>
      <c r="BB15" s="14">
        <v>0.85133113969488494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3.4325000000000001E-2</v>
      </c>
      <c r="BH15" s="16">
        <f>DSTDEV(PlotSort,"PhxRed",$BL$35:$BL$36)/SQRT($BF15)</f>
        <v>1.5423486265155116E-3</v>
      </c>
      <c r="BI15" s="16">
        <f>DAVERAGE(PlotSort,"PhxRedEdge",$BL$35:$BL$36)</f>
        <v>0.22498750000000001</v>
      </c>
      <c r="BJ15" s="16">
        <f>DSTDEV(PlotSort,"PhxRedEdge",$BL$35:$BL$36)/SQRT($BF15)</f>
        <v>1.4221417920818241E-2</v>
      </c>
      <c r="BK15" s="16">
        <f>DAVERAGE(PlotSort,"TMRed",$BL$35:$BL$36)</f>
        <v>3.6225E-2</v>
      </c>
      <c r="BL15" s="16">
        <f>DSTDEV(PlotSort,"TMRed",$BL$35:$BL$36)/SQRT($BF15)</f>
        <v>1.6384607323425763E-3</v>
      </c>
      <c r="BM15" s="16">
        <f>DAVERAGE(PlotSort,"TMNIR",$BL$35:$BL$36)</f>
        <v>0.56382500000000002</v>
      </c>
      <c r="BN15" s="16">
        <f>DSTDEV(PlotSort,"TMNIR",$BL$35:$BL$36)/SQRT($BF15)</f>
        <v>3.9710810645753075E-2</v>
      </c>
      <c r="BO15" s="16">
        <f>DAVERAGE(PlotSort,"NRR",$BL$35:$BL$36)</f>
        <v>0.42780083832814886</v>
      </c>
      <c r="BP15" s="16">
        <f>DSTDEV(PlotSort,"NRR",$BL$35:$BL$36)/SQRT($BF15)</f>
        <v>6.0819743230202941E-3</v>
      </c>
      <c r="BQ15" s="16">
        <f>DAVERAGE(PlotSort,"rvi",$BL$35:$BL$36)</f>
        <v>15.46612185578214</v>
      </c>
      <c r="BR15" s="16">
        <f>DSTDEV(PlotSort,"rvi",$BL$35:$BL$36)/SQRT($BF15)</f>
        <v>0.57949693602384578</v>
      </c>
      <c r="BS15" s="17">
        <f>DAVERAGE(PlotSort,"ndvi",$BL$35:$BL$36)</f>
        <v>0.87746542580188758</v>
      </c>
      <c r="BT15" s="16">
        <f>DSTDEV(PlotSort,"ndvi",$BL$35:$BL$36)/SQRT($BF15)</f>
        <v>4.3671121543014226E-3</v>
      </c>
    </row>
    <row r="16" spans="1:72" ht="13.5" customHeight="1" x14ac:dyDescent="0.2">
      <c r="B16" s="12">
        <v>203</v>
      </c>
      <c r="C16" s="12">
        <v>9.0860000000000003</v>
      </c>
      <c r="D16" s="12">
        <v>203.37858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30</v>
      </c>
      <c r="Q16" s="56">
        <v>2.29</v>
      </c>
      <c r="R16" s="56">
        <v>1.95</v>
      </c>
      <c r="S16" s="56">
        <v>47.95</v>
      </c>
      <c r="T16" s="56">
        <v>91.78</v>
      </c>
      <c r="U16" s="12">
        <v>5</v>
      </c>
      <c r="V16" s="12">
        <v>2.5</v>
      </c>
      <c r="W16" s="12">
        <v>2</v>
      </c>
      <c r="X16" s="12">
        <v>4</v>
      </c>
      <c r="Y16" s="12">
        <v>10</v>
      </c>
      <c r="Z16" s="12">
        <v>2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1.1673</v>
      </c>
      <c r="AK16" s="12">
        <v>6.7400000000000002E-2</v>
      </c>
      <c r="AL16" s="14">
        <v>5.9700000000000003E-2</v>
      </c>
      <c r="AM16" s="14">
        <v>3.3999999999999998E-3</v>
      </c>
      <c r="AN16" s="14">
        <v>2.1589</v>
      </c>
      <c r="AO16" s="14">
        <v>3.7100000000000001E-2</v>
      </c>
      <c r="AP16" s="14">
        <v>0.31680000000000003</v>
      </c>
      <c r="AQ16" s="14">
        <v>5.4000000000000003E-3</v>
      </c>
      <c r="AR16" s="14">
        <v>2.3727</v>
      </c>
      <c r="AS16" s="14">
        <v>0.15110000000000001</v>
      </c>
      <c r="AT16" s="14">
        <v>6.5199999999999994E-2</v>
      </c>
      <c r="AU16" s="14">
        <v>4.1999999999999997E-3</v>
      </c>
      <c r="AV16" s="14">
        <v>38.167999999999999</v>
      </c>
      <c r="AW16" s="14">
        <v>0.84030000000000005</v>
      </c>
      <c r="AX16" s="14">
        <v>0.78620000000000001</v>
      </c>
      <c r="AY16" s="14">
        <v>1.7299999999999999E-2</v>
      </c>
      <c r="AZ16" s="14">
        <v>0.42556663644605619</v>
      </c>
      <c r="BA16" s="14">
        <v>12.058282208588958</v>
      </c>
      <c r="BB16" s="14">
        <v>0.84684049800328864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4.1350000000000005E-2</v>
      </c>
      <c r="BH16" s="16">
        <f>DSTDEV(PlotSort,"PhxRed",$BI$31:$BI$32)/SQRT($BF16)</f>
        <v>3.4473419712390948E-3</v>
      </c>
      <c r="BI16" s="16">
        <f>DAVERAGE(PlotSort,"PhxRedEdge",$BI$31:$BI$32)</f>
        <v>0.22021875000000002</v>
      </c>
      <c r="BJ16" s="16">
        <f>DSTDEV(PlotSort,"PhxRedEdge",$BI$31:$BI$32)/SQRT($BF16)</f>
        <v>1.139119988832752E-2</v>
      </c>
      <c r="BK16" s="16">
        <f>DAVERAGE(PlotSort,"TMRed",$BI$31:$BI$32)</f>
        <v>4.3224999999999993E-2</v>
      </c>
      <c r="BL16" s="16">
        <f>DSTDEV(PlotSort,"TMRed",$BI$31:$BI$32)/SQRT($BF16)</f>
        <v>3.5221619781037918E-3</v>
      </c>
      <c r="BM16" s="16">
        <f>DAVERAGE(PlotSort,"TMNIR",$BI$31:$BI$32)</f>
        <v>0.53033749999999991</v>
      </c>
      <c r="BN16" s="16">
        <f>DSTDEV(PlotSort,"TMNIR",$BI$31:$BI$32)/SQRT($BF16)</f>
        <v>2.8443979847822601E-2</v>
      </c>
      <c r="BO16" s="16">
        <f>DAVERAGE(PlotSort,"NRR",$BI$31:$BI$32)</f>
        <v>0.41259857932567734</v>
      </c>
      <c r="BP16" s="16">
        <f>DSTDEV(PlotSort,"NRR",$BI$31:$BI$32)/SQRT($BF16)</f>
        <v>4.6951317227618928E-3</v>
      </c>
      <c r="BQ16" s="16">
        <f>DAVERAGE(PlotSort,"rvi",$BI$31:$BI$32)</f>
        <v>12.929278641626057</v>
      </c>
      <c r="BR16" s="16">
        <f>DSTDEV(PlotSort,"rvi",$BI$31:$BI$32)/SQRT($BF16)</f>
        <v>0.73745013727221909</v>
      </c>
      <c r="BS16" s="17">
        <f>DAVERAGE(PlotSort,"ndvi",$BI$31:$BI$32)</f>
        <v>0.84832625613649126</v>
      </c>
      <c r="BT16" s="16">
        <f>DSTDEV(PlotSort,"ndvi",$BI$31:$BI$32)/SQRT($BF16)</f>
        <v>1.031952346086191E-2</v>
      </c>
    </row>
    <row r="17" spans="2:72" ht="13.5" customHeight="1" x14ac:dyDescent="0.2">
      <c r="B17" s="12">
        <v>203</v>
      </c>
      <c r="C17" s="12">
        <v>9.0790000000000006</v>
      </c>
      <c r="D17" s="12">
        <v>203.37828999999999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30</v>
      </c>
      <c r="Q17" s="56">
        <v>2.29</v>
      </c>
      <c r="R17" s="56">
        <v>1.95</v>
      </c>
      <c r="S17" s="56">
        <v>48.04</v>
      </c>
      <c r="T17" s="56">
        <v>91.72</v>
      </c>
      <c r="U17" s="12">
        <v>5</v>
      </c>
      <c r="V17" s="12">
        <v>2.5</v>
      </c>
      <c r="W17" s="12">
        <v>2</v>
      </c>
      <c r="X17" s="12">
        <v>4</v>
      </c>
      <c r="Y17" s="12">
        <v>10</v>
      </c>
      <c r="Z17" s="12">
        <v>2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0.96530000000000005</v>
      </c>
      <c r="AK17" s="12">
        <v>2.8E-3</v>
      </c>
      <c r="AL17" s="14">
        <v>4.9599999999999998E-2</v>
      </c>
      <c r="AM17" s="14">
        <v>1E-4</v>
      </c>
      <c r="AN17" s="14">
        <v>2.1394000000000002</v>
      </c>
      <c r="AO17" s="14">
        <v>5.2699999999999997E-2</v>
      </c>
      <c r="AP17" s="14">
        <v>0.31519999999999998</v>
      </c>
      <c r="AQ17" s="14">
        <v>7.7999999999999996E-3</v>
      </c>
      <c r="AR17" s="14">
        <v>1.9149</v>
      </c>
      <c r="AS17" s="14">
        <v>9.2999999999999999E-2</v>
      </c>
      <c r="AT17" s="14">
        <v>5.2900000000000003E-2</v>
      </c>
      <c r="AU17" s="14">
        <v>2.5999999999999999E-3</v>
      </c>
      <c r="AV17" s="14">
        <v>37.9392</v>
      </c>
      <c r="AW17" s="14">
        <v>0.57820000000000005</v>
      </c>
      <c r="AX17" s="14">
        <v>0.7843</v>
      </c>
      <c r="AY17" s="14">
        <v>1.2E-2</v>
      </c>
      <c r="AZ17" s="14">
        <v>0.42664847658026378</v>
      </c>
      <c r="BA17" s="14">
        <v>14.826086956521738</v>
      </c>
      <c r="BB17" s="14">
        <v>0.87362637362637374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3.931875E-2</v>
      </c>
      <c r="BH17" s="16">
        <f>DSTDEV(PlotSort,"PhxRed",$BJ$31:$BJ$32)/SQRT($BF17)</f>
        <v>2.6296422245557778E-3</v>
      </c>
      <c r="BI17" s="16">
        <f>DAVERAGE(PlotSort,"PhxRedEdge",$BJ$31:$BJ$32)</f>
        <v>0.21928125000000004</v>
      </c>
      <c r="BJ17" s="16">
        <f>DSTDEV(PlotSort,"PhxRedEdge",$BJ$31:$BJ$32)/SQRT($BF17)</f>
        <v>1.1234471574689195E-2</v>
      </c>
      <c r="BK17" s="16">
        <f>DAVERAGE(PlotSort,"TMRed",$BJ$31:$BJ$32)</f>
        <v>4.0550000000000003E-2</v>
      </c>
      <c r="BL17" s="16">
        <f>DSTDEV(PlotSort,"TMRed",$BJ$31:$BJ$32)/SQRT($BF17)</f>
        <v>2.7413804308535229E-3</v>
      </c>
      <c r="BM17" s="16">
        <f>DAVERAGE(PlotSort,"TMNIR",$BJ$31:$BJ$32)</f>
        <v>0.55491250000000003</v>
      </c>
      <c r="BN17" s="16">
        <f>DSTDEV(PlotSort,"TMNIR",$BJ$31:$BJ$32)/SQRT($BF17)</f>
        <v>2.896300064306186E-2</v>
      </c>
      <c r="BO17" s="16">
        <f>DAVERAGE(PlotSort,"NRR",$BJ$31:$BJ$32)</f>
        <v>0.43306411075721091</v>
      </c>
      <c r="BP17" s="16">
        <f>DSTDEV(PlotSort,"NRR",$BJ$31:$BJ$32)/SQRT($BF17)</f>
        <v>3.7275948421311204E-3</v>
      </c>
      <c r="BQ17" s="16">
        <f>DAVERAGE(PlotSort,"rvi",$BJ$31:$BJ$32)</f>
        <v>14.135662140598855</v>
      </c>
      <c r="BR17" s="16">
        <f>DSTDEV(PlotSort,"rvi",$BJ$31:$BJ$32)/SQRT($BF17)</f>
        <v>0.69209844595290881</v>
      </c>
      <c r="BS17" s="17">
        <f>DAVERAGE(PlotSort,"ndvi",$BJ$31:$BJ$32)</f>
        <v>0.86282046794197076</v>
      </c>
      <c r="BT17" s="16">
        <f>DSTDEV(PlotSort,"ndvi",$BJ$31:$BJ$32)/SQRT($BF17)</f>
        <v>7.4677219562669884E-3</v>
      </c>
    </row>
    <row r="18" spans="2:72" ht="13.5" customHeight="1" x14ac:dyDescent="0.2">
      <c r="B18" s="12">
        <v>203</v>
      </c>
      <c r="C18" s="12">
        <v>9.157</v>
      </c>
      <c r="D18" s="12">
        <v>203.38154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30</v>
      </c>
      <c r="Q18" s="56">
        <v>2.29</v>
      </c>
      <c r="R18" s="56">
        <v>1.95</v>
      </c>
      <c r="S18" s="56">
        <v>47.06</v>
      </c>
      <c r="T18" s="56">
        <v>92.39</v>
      </c>
      <c r="U18" s="12">
        <v>5</v>
      </c>
      <c r="V18" s="12">
        <v>2.5</v>
      </c>
      <c r="W18" s="12">
        <v>2</v>
      </c>
      <c r="X18" s="12">
        <v>4</v>
      </c>
      <c r="Y18" s="12">
        <v>10</v>
      </c>
      <c r="Z18" s="12">
        <v>2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0.83030000000000004</v>
      </c>
      <c r="AK18" s="12">
        <v>4.8800000000000003E-2</v>
      </c>
      <c r="AL18" s="14">
        <v>4.0899999999999999E-2</v>
      </c>
      <c r="AM18" s="14">
        <v>2.3999999999999998E-3</v>
      </c>
      <c r="AN18" s="14">
        <v>1.9061999999999999</v>
      </c>
      <c r="AO18" s="14">
        <v>9.6299999999999997E-2</v>
      </c>
      <c r="AP18" s="14">
        <v>0.26960000000000001</v>
      </c>
      <c r="AQ18" s="14">
        <v>1.3599999999999999E-2</v>
      </c>
      <c r="AR18" s="14">
        <v>1.5751999999999999</v>
      </c>
      <c r="AS18" s="14">
        <v>6.88E-2</v>
      </c>
      <c r="AT18" s="14">
        <v>4.1700000000000001E-2</v>
      </c>
      <c r="AU18" s="14">
        <v>1.8E-3</v>
      </c>
      <c r="AV18" s="14">
        <v>33.084499999999998</v>
      </c>
      <c r="AW18" s="14">
        <v>0.8861</v>
      </c>
      <c r="AX18" s="14">
        <v>0.65749999999999997</v>
      </c>
      <c r="AY18" s="14">
        <v>1.7600000000000001E-2</v>
      </c>
      <c r="AZ18" s="14">
        <v>0.41840146693992014</v>
      </c>
      <c r="BA18" s="14">
        <v>15.767386091127097</v>
      </c>
      <c r="BB18" s="14">
        <v>0.88072082379862715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4.6493750000000007E-2</v>
      </c>
      <c r="BH18" s="16">
        <f>DSTDEV(PlotSort,"PhxRed",$BH$35:$BH$36)/SQRT($BF18)</f>
        <v>3.1287706418282944E-3</v>
      </c>
      <c r="BI18" s="16">
        <f>DAVERAGE(PlotSort,"PhxRedEdge",$BH$35:$BH$36)</f>
        <v>0.25330000000000003</v>
      </c>
      <c r="BJ18" s="16">
        <f>DSTDEV(PlotSort,"PhxRedEdge",$BH$35:$BH$36)/SQRT($BF18)</f>
        <v>7.6216304030042982E-3</v>
      </c>
      <c r="BK18" s="16">
        <f>DAVERAGE(PlotSort,"TMRed",$BH$35:$BH$36)</f>
        <v>4.8343749999999991E-2</v>
      </c>
      <c r="BL18" s="16">
        <f>DSTDEV(PlotSort,"TMRed",$BH$35:$BH$36)/SQRT($BF18)</f>
        <v>3.182097955097139E-3</v>
      </c>
      <c r="BM18" s="16">
        <f>DAVERAGE(PlotSort,"TMNIR",$BH$35:$BH$36)</f>
        <v>0.62783749999999994</v>
      </c>
      <c r="BN18" s="16">
        <f>DSTDEV(PlotSort,"TMNIR",$BH$35:$BH$36)/SQRT($BF18)</f>
        <v>2.0535554279915016E-2</v>
      </c>
      <c r="BO18" s="16">
        <f>DAVERAGE(PlotSort,"NRR",$BH$35:$BH$36)</f>
        <v>0.42426896181445073</v>
      </c>
      <c r="BP18" s="16">
        <f>DSTDEV(PlotSort,"NRR",$BH$35:$BH$36)/SQRT($BF18)</f>
        <v>5.2113110586338249E-3</v>
      </c>
      <c r="BQ18" s="16">
        <f>DAVERAGE(PlotSort,"rvi",$BH$35:$BH$36)</f>
        <v>13.662854110411667</v>
      </c>
      <c r="BR18" s="16">
        <f>DSTDEV(PlotSort,"rvi",$BH$35:$BH$36)/SQRT($BF18)</f>
        <v>0.77618805149132231</v>
      </c>
      <c r="BS18" s="17">
        <f>DAVERAGE(PlotSort,"ndvi",$BH$35:$BH$36)</f>
        <v>0.85571599895656802</v>
      </c>
      <c r="BT18" s="16">
        <f>DSTDEV(PlotSort,"ndvi",$BH$35:$BH$36)/SQRT($BF18)</f>
        <v>1.0120724724212273E-2</v>
      </c>
    </row>
    <row r="19" spans="2:72" ht="13.5" customHeight="1" x14ac:dyDescent="0.2">
      <c r="B19" s="12">
        <v>203</v>
      </c>
      <c r="C19" s="12">
        <v>9.1649999999999991</v>
      </c>
      <c r="D19" s="12">
        <v>203.38186999999999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30</v>
      </c>
      <c r="Q19" s="56">
        <v>2.29</v>
      </c>
      <c r="R19" s="56">
        <v>1.95</v>
      </c>
      <c r="S19" s="56">
        <v>46.96</v>
      </c>
      <c r="T19" s="56">
        <v>92.46</v>
      </c>
      <c r="U19" s="12">
        <v>5</v>
      </c>
      <c r="V19" s="12">
        <v>2.5</v>
      </c>
      <c r="W19" s="12">
        <v>2</v>
      </c>
      <c r="X19" s="12">
        <v>4</v>
      </c>
      <c r="Y19" s="12">
        <v>10</v>
      </c>
      <c r="Z19" s="12">
        <v>2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1.3481000000000001</v>
      </c>
      <c r="AK19" s="12">
        <v>7.1099999999999997E-2</v>
      </c>
      <c r="AL19" s="14">
        <v>6.6199999999999995E-2</v>
      </c>
      <c r="AM19" s="14">
        <v>3.5000000000000001E-3</v>
      </c>
      <c r="AN19" s="14">
        <v>1.8092999999999999</v>
      </c>
      <c r="AO19" s="14">
        <v>7.8200000000000006E-2</v>
      </c>
      <c r="AP19" s="14">
        <v>0.25490000000000002</v>
      </c>
      <c r="AQ19" s="14">
        <v>1.0999999999999999E-2</v>
      </c>
      <c r="AR19" s="14">
        <v>2.5546000000000002</v>
      </c>
      <c r="AS19" s="14">
        <v>0.16489999999999999</v>
      </c>
      <c r="AT19" s="14">
        <v>6.7299999999999999E-2</v>
      </c>
      <c r="AU19" s="14">
        <v>4.3E-3</v>
      </c>
      <c r="AV19" s="14">
        <v>31.179200000000002</v>
      </c>
      <c r="AW19" s="14">
        <v>2.3170999999999999</v>
      </c>
      <c r="AX19" s="14">
        <v>0.61719999999999997</v>
      </c>
      <c r="AY19" s="14">
        <v>4.5900000000000003E-2</v>
      </c>
      <c r="AZ19" s="14">
        <v>0.41543400986125439</v>
      </c>
      <c r="BA19" s="14">
        <v>9.1708766716196131</v>
      </c>
      <c r="BB19" s="14">
        <v>0.80336011687363029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3.4174999999999997E-2</v>
      </c>
      <c r="BH19" s="16">
        <f>DSTDEV(PlotSort,"PhxRed",$BI$35:$BI$36)/SQRT($BF19)</f>
        <v>2.0221585002170349E-3</v>
      </c>
      <c r="BI19" s="16">
        <f>DAVERAGE(PlotSort,"PhxRedEdge",$BI$35:$BI$36)</f>
        <v>0.1862</v>
      </c>
      <c r="BJ19" s="16">
        <f>DSTDEV(PlotSort,"PhxRedEdge",$BI$35:$BI$36)/SQRT($BF19)</f>
        <v>6.9161043948165043E-3</v>
      </c>
      <c r="BK19" s="16">
        <f>DAVERAGE(PlotSort,"TMRed",$BI$35:$BI$36)</f>
        <v>3.5431249999999997E-2</v>
      </c>
      <c r="BL19" s="16">
        <f>DSTDEV(PlotSort,"TMRed",$BI$35:$BI$36)/SQRT($BF19)</f>
        <v>2.1156109982303811E-3</v>
      </c>
      <c r="BM19" s="16">
        <f>DAVERAGE(PlotSort,"TMNIR",$BI$35:$BI$36)</f>
        <v>0.4574125</v>
      </c>
      <c r="BN19" s="16">
        <f>DSTDEV(PlotSort,"TMNIR",$BI$35:$BI$36)/SQRT($BF19)</f>
        <v>1.6678771125295769E-2</v>
      </c>
      <c r="BO19" s="16">
        <f>DAVERAGE(PlotSort,"NRR",$BI$35:$BI$36)</f>
        <v>0.42139372826843752</v>
      </c>
      <c r="BP19" s="16">
        <f>DSTDEV(PlotSort,"NRR",$BI$35:$BI$36)/SQRT($BF19)</f>
        <v>4.7399538548063922E-3</v>
      </c>
      <c r="BQ19" s="16">
        <f>DAVERAGE(PlotSort,"rvi",$BI$35:$BI$36)</f>
        <v>13.402086671813246</v>
      </c>
      <c r="BR19" s="16">
        <f>DSTDEV(PlotSort,"rvi",$BI$35:$BI$36)/SQRT($BF19)</f>
        <v>0.68308890750816731</v>
      </c>
      <c r="BS19" s="17">
        <f>DAVERAGE(PlotSort,"ndvi",$BI$35:$BI$36)</f>
        <v>0.85543072512189389</v>
      </c>
      <c r="BT19" s="16">
        <f>DSTDEV(PlotSort,"ndvi",$BI$35:$BI$36)/SQRT($BF19)</f>
        <v>8.174985823972733E-3</v>
      </c>
    </row>
    <row r="20" spans="2:72" ht="13.5" customHeight="1" x14ac:dyDescent="0.2">
      <c r="B20" s="12">
        <v>203</v>
      </c>
      <c r="C20" s="12">
        <v>9.173</v>
      </c>
      <c r="D20" s="12">
        <v>203.38220999999999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30</v>
      </c>
      <c r="Q20" s="56">
        <v>2.29</v>
      </c>
      <c r="R20" s="56">
        <v>1.95</v>
      </c>
      <c r="S20" s="56">
        <v>46.86</v>
      </c>
      <c r="T20" s="56">
        <v>92.53</v>
      </c>
      <c r="U20" s="12">
        <v>5</v>
      </c>
      <c r="V20" s="12">
        <v>2.5</v>
      </c>
      <c r="W20" s="12">
        <v>2</v>
      </c>
      <c r="X20" s="12">
        <v>4</v>
      </c>
      <c r="Y20" s="12">
        <v>10</v>
      </c>
      <c r="Z20" s="12">
        <v>2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0.83850000000000002</v>
      </c>
      <c r="AK20" s="12">
        <v>4.7999999999999996E-3</v>
      </c>
      <c r="AL20" s="14">
        <v>4.1000000000000002E-2</v>
      </c>
      <c r="AM20" s="14">
        <v>2.0000000000000001E-4</v>
      </c>
      <c r="AN20" s="14">
        <v>1.8206</v>
      </c>
      <c r="AO20" s="14">
        <v>8.0600000000000005E-2</v>
      </c>
      <c r="AP20" s="14">
        <v>0.25540000000000002</v>
      </c>
      <c r="AQ20" s="14">
        <v>1.1299999999999999E-2</v>
      </c>
      <c r="AR20" s="14">
        <v>1.6271</v>
      </c>
      <c r="AS20" s="14">
        <v>2.7699999999999999E-2</v>
      </c>
      <c r="AT20" s="14">
        <v>4.2700000000000002E-2</v>
      </c>
      <c r="AU20" s="14">
        <v>6.9999999999999999E-4</v>
      </c>
      <c r="AV20" s="14">
        <v>33.028300000000002</v>
      </c>
      <c r="AW20" s="14">
        <v>0.51790000000000003</v>
      </c>
      <c r="AX20" s="14">
        <v>0.6512</v>
      </c>
      <c r="AY20" s="14">
        <v>1.0200000000000001E-2</v>
      </c>
      <c r="AZ20" s="14">
        <v>0.4365762188396205</v>
      </c>
      <c r="BA20" s="14">
        <v>15.250585480093676</v>
      </c>
      <c r="BB20" s="14">
        <v>0.87692751116875645</v>
      </c>
      <c r="BC20" s="15"/>
    </row>
    <row r="21" spans="2:72" ht="13.5" customHeight="1" x14ac:dyDescent="0.2">
      <c r="B21" s="12">
        <v>203</v>
      </c>
      <c r="C21" s="12">
        <v>9.1809999999999992</v>
      </c>
      <c r="D21" s="12">
        <v>203.38254000000001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30</v>
      </c>
      <c r="Q21" s="56">
        <v>2.29</v>
      </c>
      <c r="R21" s="56">
        <v>1.95</v>
      </c>
      <c r="S21" s="56">
        <v>46.76</v>
      </c>
      <c r="T21" s="56">
        <v>92.6</v>
      </c>
      <c r="U21" s="12">
        <v>5</v>
      </c>
      <c r="V21" s="12">
        <v>2.5</v>
      </c>
      <c r="W21" s="12">
        <v>2</v>
      </c>
      <c r="X21" s="12">
        <v>4</v>
      </c>
      <c r="Y21" s="12">
        <v>10</v>
      </c>
      <c r="Z21" s="12">
        <v>2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0.8014</v>
      </c>
      <c r="AK21" s="12">
        <v>6.0000000000000001E-3</v>
      </c>
      <c r="AL21" s="14">
        <v>3.9E-2</v>
      </c>
      <c r="AM21" s="14">
        <v>2.9999999999999997E-4</v>
      </c>
      <c r="AN21" s="14">
        <v>1.9744999999999999</v>
      </c>
      <c r="AO21" s="14">
        <v>5.8900000000000001E-2</v>
      </c>
      <c r="AP21" s="14">
        <v>0.27589999999999998</v>
      </c>
      <c r="AQ21" s="14">
        <v>8.2000000000000007E-3</v>
      </c>
      <c r="AR21" s="14">
        <v>1.5658000000000001</v>
      </c>
      <c r="AS21" s="14">
        <v>3.7999999999999999E-2</v>
      </c>
      <c r="AT21" s="14">
        <v>4.0899999999999999E-2</v>
      </c>
      <c r="AU21" s="14">
        <v>1E-3</v>
      </c>
      <c r="AV21" s="14">
        <v>36.476999999999997</v>
      </c>
      <c r="AW21" s="14">
        <v>0.47220000000000001</v>
      </c>
      <c r="AX21" s="14">
        <v>0.71640000000000004</v>
      </c>
      <c r="AY21" s="14">
        <v>9.2999999999999992E-3</v>
      </c>
      <c r="AZ21" s="14">
        <v>0.44391816990829391</v>
      </c>
      <c r="BA21" s="14">
        <v>17.515892420537899</v>
      </c>
      <c r="BB21" s="14">
        <v>0.89198468242440232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0.32629999999999998</v>
      </c>
      <c r="BH21" s="16"/>
      <c r="BI21" s="16">
        <f>DAVERAGE(PlotSort2,"PhxRedEdge",$BM$31:$BM$32)</f>
        <v>0.35389999999999999</v>
      </c>
      <c r="BJ21" s="16"/>
      <c r="BK21" s="16">
        <f>DAVERAGE(PlotSort2,"TMRed",$BM$31:$BM$32)</f>
        <v>0.32150000000000001</v>
      </c>
      <c r="BL21" s="16"/>
      <c r="BM21" s="16">
        <f>DAVERAGE(PlotSort2,"TMNIR",$BM$31:$BM$32)</f>
        <v>0.3957</v>
      </c>
      <c r="BN21" s="16"/>
      <c r="BO21" s="16">
        <f>DAVERAGE(PlotSort2,"NRR",$BM$31:$BM$32)</f>
        <v>5.5763073639274283E-2</v>
      </c>
      <c r="BP21" s="16"/>
      <c r="BQ21" s="16">
        <f>DAVERAGE(PlotSort2,"rvi",$BM$31:$BM$32)</f>
        <v>1.2307931570762052</v>
      </c>
      <c r="BR21" s="16"/>
      <c r="BS21" s="17">
        <f>DAVERAGE(PlotSort2,"ndvi",$BM$31:$BM$32)</f>
        <v>0.10345789180145006</v>
      </c>
      <c r="BT21" s="16"/>
    </row>
    <row r="22" spans="2:72" ht="13.5" customHeight="1" x14ac:dyDescent="0.2">
      <c r="B22" s="12">
        <v>203</v>
      </c>
      <c r="C22" s="12">
        <v>9.1890000000000001</v>
      </c>
      <c r="D22" s="12">
        <v>203.38287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30</v>
      </c>
      <c r="Q22" s="56">
        <v>2.29</v>
      </c>
      <c r="R22" s="56">
        <v>1.95</v>
      </c>
      <c r="S22" s="56">
        <v>46.66</v>
      </c>
      <c r="T22" s="56">
        <v>92.67</v>
      </c>
      <c r="U22" s="12">
        <v>5</v>
      </c>
      <c r="V22" s="12">
        <v>2.5</v>
      </c>
      <c r="W22" s="12">
        <v>2</v>
      </c>
      <c r="X22" s="12">
        <v>4</v>
      </c>
      <c r="Y22" s="12">
        <v>10</v>
      </c>
      <c r="Z22" s="12">
        <v>2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0.74350000000000005</v>
      </c>
      <c r="AK22" s="12">
        <v>3.7999999999999999E-2</v>
      </c>
      <c r="AL22" s="14">
        <v>3.5999999999999997E-2</v>
      </c>
      <c r="AM22" s="14">
        <v>1.8E-3</v>
      </c>
      <c r="AN22" s="14">
        <v>1.69</v>
      </c>
      <c r="AO22" s="14">
        <v>4.7600000000000003E-2</v>
      </c>
      <c r="AP22" s="14">
        <v>0.23519999999999999</v>
      </c>
      <c r="AQ22" s="14">
        <v>6.6E-3</v>
      </c>
      <c r="AR22" s="14">
        <v>1.3936999999999999</v>
      </c>
      <c r="AS22" s="14">
        <v>8.8499999999999995E-2</v>
      </c>
      <c r="AT22" s="14">
        <v>3.6299999999999999E-2</v>
      </c>
      <c r="AU22" s="14">
        <v>2.3E-3</v>
      </c>
      <c r="AV22" s="14">
        <v>30.253599999999999</v>
      </c>
      <c r="AW22" s="14">
        <v>0.2059</v>
      </c>
      <c r="AX22" s="14">
        <v>0.59179999999999999</v>
      </c>
      <c r="AY22" s="14">
        <v>4.0000000000000001E-3</v>
      </c>
      <c r="AZ22" s="14">
        <v>0.43119709794437733</v>
      </c>
      <c r="BA22" s="14">
        <v>16.303030303030305</v>
      </c>
      <c r="BB22" s="14">
        <v>0.88441330998248691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0.35585</v>
      </c>
      <c r="BH22" s="16">
        <f>DSTDEV(PlotSort2,"PhxRed",$BN$31:$BN$32)/SQRT($BF22)</f>
        <v>7.2450000000000112E-2</v>
      </c>
      <c r="BI22" s="16">
        <f>DAVERAGE(PlotSort2,"PhxRedEdge",$BN$31:$BN$32)</f>
        <v>0.38185000000000002</v>
      </c>
      <c r="BJ22" s="16">
        <f>DSTDEV(PlotSort2,"PhxRedEdge",$BN$31:$BN$32)/SQRT($BF22)</f>
        <v>8.0249999999999891E-2</v>
      </c>
      <c r="BK22" s="16">
        <f>DAVERAGE(PlotSort2,"TMRed",$BN$31:$BN$32)</f>
        <v>0.35399999999999998</v>
      </c>
      <c r="BL22" s="16">
        <f>DSTDEV(PlotSort2,"TMRed",$BN$31:$BN$32)/SQRT($BF22)</f>
        <v>7.1100000000000024E-2</v>
      </c>
      <c r="BM22" s="16">
        <f>DAVERAGE(PlotSort2,"TMNIR",$BN$31:$BN$32)</f>
        <v>0.42100000000000004</v>
      </c>
      <c r="BN22" s="16">
        <f>DSTDEV(PlotSort2,"TMNIR",$BN$31:$BN$32)/SQRT($BF22)</f>
        <v>8.7799999999999809E-2</v>
      </c>
      <c r="BO22" s="16">
        <f>DAVERAGE(PlotSort2,"NRR",$BN$31:$BN$32)</f>
        <v>4.8939579702551583E-2</v>
      </c>
      <c r="BP22" s="16">
        <f>DSTDEV(PlotSort2,"NRR",$BN$31:$BN$32)/SQRT($BF22)</f>
        <v>8.3987839448687932E-4</v>
      </c>
      <c r="BQ22" s="16">
        <f>DAVERAGE(PlotSort2,"rvi",$BN$31:$BN$32)</f>
        <v>1.1873480957509095</v>
      </c>
      <c r="BR22" s="16">
        <f>DSTDEV(PlotSort2,"rvi",$BN$31:$BN$32)/SQRT($BF22)</f>
        <v>9.5467525200857439E-3</v>
      </c>
      <c r="BS22" s="17">
        <f>DAVERAGE(PlotSort2,"ndvi",$BN$31:$BN$32)</f>
        <v>8.563337362526155E-2</v>
      </c>
      <c r="BT22" s="16">
        <f>DSTDEV(PlotSort2,"ndvi",$BN$31:$BN$32)/SQRT($BF22)</f>
        <v>3.9907831367044719E-3</v>
      </c>
    </row>
    <row r="23" spans="2:72" ht="13.5" customHeight="1" x14ac:dyDescent="0.2">
      <c r="B23" s="12">
        <v>203</v>
      </c>
      <c r="C23" s="12">
        <v>9.1959999999999997</v>
      </c>
      <c r="D23" s="12">
        <v>203.38317000000001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30</v>
      </c>
      <c r="Q23" s="56">
        <v>2.29</v>
      </c>
      <c r="R23" s="56">
        <v>1.95</v>
      </c>
      <c r="S23" s="56">
        <v>46.57</v>
      </c>
      <c r="T23" s="56">
        <v>92.73</v>
      </c>
      <c r="U23" s="12">
        <v>5</v>
      </c>
      <c r="V23" s="12">
        <v>2.5</v>
      </c>
      <c r="W23" s="12">
        <v>2</v>
      </c>
      <c r="X23" s="12">
        <v>4</v>
      </c>
      <c r="Y23" s="12">
        <v>10</v>
      </c>
      <c r="Z23" s="12">
        <v>2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1.5844</v>
      </c>
      <c r="AK23" s="12">
        <v>9.01E-2</v>
      </c>
      <c r="AL23" s="14">
        <v>7.6499999999999999E-2</v>
      </c>
      <c r="AM23" s="14">
        <v>4.4000000000000003E-3</v>
      </c>
      <c r="AN23" s="14">
        <v>1.8573</v>
      </c>
      <c r="AO23" s="14">
        <v>9.5999999999999992E-3</v>
      </c>
      <c r="AP23" s="14">
        <v>0.2576</v>
      </c>
      <c r="AQ23" s="14">
        <v>1.2999999999999999E-3</v>
      </c>
      <c r="AR23" s="14">
        <v>3.0123000000000002</v>
      </c>
      <c r="AS23" s="14">
        <v>0.15690000000000001</v>
      </c>
      <c r="AT23" s="14">
        <v>7.8100000000000003E-2</v>
      </c>
      <c r="AU23" s="14">
        <v>4.1000000000000003E-3</v>
      </c>
      <c r="AV23" s="14">
        <v>29.642099999999999</v>
      </c>
      <c r="AW23" s="14">
        <v>0.87980000000000003</v>
      </c>
      <c r="AX23" s="14">
        <v>0.57789999999999997</v>
      </c>
      <c r="AY23" s="14">
        <v>1.72E-2</v>
      </c>
      <c r="AZ23" s="14">
        <v>0.38336325553560741</v>
      </c>
      <c r="BA23" s="14">
        <v>7.3994878361075536</v>
      </c>
      <c r="BB23" s="14">
        <v>0.76189024390243909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0.12214999999999999</v>
      </c>
      <c r="BH23" s="16">
        <f>DSTDEV(PlotSort2,"PhxRed",$BR$31:$BR$32)/SQRT($BF23)</f>
        <v>9.4500000000000001E-3</v>
      </c>
      <c r="BI23" s="16">
        <f>DAVERAGE(PlotSort2,"PhxRedEdge",$BR$31:$BR$32)</f>
        <v>0.20100000000000001</v>
      </c>
      <c r="BJ23" s="16">
        <f>DSTDEV(PlotSort2,"PhxRedEdge",$BR$31:$BR$32)/SQRT($BF23)</f>
        <v>2.079999999999995E-2</v>
      </c>
      <c r="BK23" s="16">
        <f>DAVERAGE(PlotSort2,"TMRed",$BR$31:$BR$32)</f>
        <v>0.1239</v>
      </c>
      <c r="BL23" s="16">
        <f>DSTDEV(PlotSort2,"TMRed",$BR$31:$BR$32)/SQRT($BF23)</f>
        <v>7.9999999999999915E-3</v>
      </c>
      <c r="BM23" s="16">
        <f>DAVERAGE(PlotSort2,"TMNIR",$BR$31:$BR$32)</f>
        <v>0.35289999999999999</v>
      </c>
      <c r="BN23" s="16">
        <f>DSTDEV(PlotSort2,"TMNIR",$BR$31:$BR$32)/SQRT($BF23)</f>
        <v>4.0399999999999922E-2</v>
      </c>
      <c r="BO23" s="16">
        <f>DAVERAGE(PlotSort2,"NRR",$BR$31:$BR$32)</f>
        <v>0.2736684252086643</v>
      </c>
      <c r="BP23" s="16">
        <f>DSTDEV(PlotSort2,"NRR",$BR$31:$BR$32)/SQRT($BF23)</f>
        <v>5.1480274006675255E-3</v>
      </c>
      <c r="BQ23" s="16">
        <f>DAVERAGE(PlotSort2,"rvi",$BR$31:$BR$32)</f>
        <v>2.8390471511806274</v>
      </c>
      <c r="BR23" s="16">
        <f>DSTDEV(PlotSort2,"rvi",$BR$31:$BR$32)/SQRT($BF23)</f>
        <v>0.14275724609003237</v>
      </c>
      <c r="BS23" s="17">
        <f>DAVERAGE(PlotSort2,"ndvi",$BR$31:$BR$32)</f>
        <v>0.47831602811218416</v>
      </c>
      <c r="BT23" s="16">
        <f>DSTDEV(PlotSort2,"ndvi",$BR$31:$BR$32)/SQRT($BF23)</f>
        <v>1.9399128018813494E-2</v>
      </c>
    </row>
    <row r="24" spans="2:72" ht="13.5" customHeight="1" x14ac:dyDescent="0.2">
      <c r="B24" s="12">
        <v>203</v>
      </c>
      <c r="C24" s="12">
        <v>9.2070000000000007</v>
      </c>
      <c r="D24" s="12">
        <v>203.38363000000001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30</v>
      </c>
      <c r="Q24" s="56">
        <v>2.29</v>
      </c>
      <c r="R24" s="56">
        <v>1.95</v>
      </c>
      <c r="S24" s="56">
        <v>46.44</v>
      </c>
      <c r="T24" s="56">
        <v>92.83</v>
      </c>
      <c r="U24" s="12">
        <v>5</v>
      </c>
      <c r="V24" s="12">
        <v>2.5</v>
      </c>
      <c r="W24" s="12">
        <v>2</v>
      </c>
      <c r="X24" s="12">
        <v>4</v>
      </c>
      <c r="Y24" s="12">
        <v>10</v>
      </c>
      <c r="Z24" s="12">
        <v>2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0.81689999999999996</v>
      </c>
      <c r="AK24" s="12">
        <v>3.4599999999999999E-2</v>
      </c>
      <c r="AL24" s="14">
        <v>3.9199999999999999E-2</v>
      </c>
      <c r="AM24" s="14">
        <v>1.6999999999999999E-3</v>
      </c>
      <c r="AN24" s="14">
        <v>1.8602000000000001</v>
      </c>
      <c r="AO24" s="14">
        <v>4.24E-2</v>
      </c>
      <c r="AP24" s="14">
        <v>0.25659999999999999</v>
      </c>
      <c r="AQ24" s="14">
        <v>5.7999999999999996E-3</v>
      </c>
      <c r="AR24" s="14">
        <v>1.5407999999999999</v>
      </c>
      <c r="AS24" s="14">
        <v>0.1328</v>
      </c>
      <c r="AT24" s="14">
        <v>3.9699999999999999E-2</v>
      </c>
      <c r="AU24" s="14">
        <v>3.3999999999999998E-3</v>
      </c>
      <c r="AV24" s="14">
        <v>32.302399999999999</v>
      </c>
      <c r="AW24" s="14">
        <v>1.1980999999999999</v>
      </c>
      <c r="AX24" s="14">
        <v>0.62639999999999996</v>
      </c>
      <c r="AY24" s="14">
        <v>2.3199999999999998E-2</v>
      </c>
      <c r="AZ24" s="14">
        <v>0.41879954699886746</v>
      </c>
      <c r="BA24" s="14">
        <v>15.778337531486144</v>
      </c>
      <c r="BB24" s="14">
        <v>0.88079867887704555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0.75249999999999995</v>
      </c>
      <c r="BH24" s="16"/>
      <c r="BI24" s="16">
        <f>DAVERAGE(PlotSort2,"PhxRedEdge",$BP$31:$BP$32)</f>
        <v>0.74249999999999994</v>
      </c>
      <c r="BJ24" s="16"/>
      <c r="BK24" s="16">
        <f>DAVERAGE(PlotSort2,"TMRed",$BP$31:$BP$32)</f>
        <v>0.75300000000000011</v>
      </c>
      <c r="BL24" s="16"/>
      <c r="BM24" s="16">
        <f>DAVERAGE(PlotSort2,"TMNIR",$BP$31:$BP$32)</f>
        <v>0.7208</v>
      </c>
      <c r="BN24" s="16"/>
      <c r="BO24" s="16">
        <f>DAVERAGE(PlotSort2,"NRR",$BP$31:$BP$32)</f>
        <v>-1.4829494977106502E-2</v>
      </c>
      <c r="BP24" s="16"/>
      <c r="BQ24" s="16">
        <f>DAVERAGE(PlotSort2,"rvi",$BP$31:$BP$32)</f>
        <v>23.930942895086318</v>
      </c>
      <c r="BR24" s="16"/>
      <c r="BS24" s="17">
        <f>DAVERAGE(PlotSort2,"ndvi",$BP$31:$BP$32)</f>
        <v>-2.1848283349165498E-2</v>
      </c>
      <c r="BT24" s="16"/>
    </row>
    <row r="25" spans="2:72" ht="13.5" customHeight="1" x14ac:dyDescent="0.2">
      <c r="B25" s="12">
        <v>203</v>
      </c>
      <c r="C25" s="12">
        <v>9.2149999999999999</v>
      </c>
      <c r="D25" s="12">
        <v>203.38396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30</v>
      </c>
      <c r="Q25" s="56">
        <v>2.29</v>
      </c>
      <c r="R25" s="56">
        <v>1.95</v>
      </c>
      <c r="S25" s="56">
        <v>46.33</v>
      </c>
      <c r="T25" s="56">
        <v>92.9</v>
      </c>
      <c r="U25" s="12">
        <v>5</v>
      </c>
      <c r="V25" s="12">
        <v>2.5</v>
      </c>
      <c r="W25" s="12">
        <v>2</v>
      </c>
      <c r="X25" s="12">
        <v>4</v>
      </c>
      <c r="Y25" s="12">
        <v>10</v>
      </c>
      <c r="Z25" s="12">
        <v>2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0.88060000000000005</v>
      </c>
      <c r="AK25" s="12">
        <v>5.0799999999999998E-2</v>
      </c>
      <c r="AL25" s="14">
        <v>4.2099999999999999E-2</v>
      </c>
      <c r="AM25" s="14">
        <v>2.3999999999999998E-3</v>
      </c>
      <c r="AN25" s="14">
        <v>1.7768999999999999</v>
      </c>
      <c r="AO25" s="14">
        <v>1.2999999999999999E-2</v>
      </c>
      <c r="AP25" s="14">
        <v>0.24410000000000001</v>
      </c>
      <c r="AQ25" s="14">
        <v>1.8E-3</v>
      </c>
      <c r="AR25" s="14">
        <v>1.6906000000000001</v>
      </c>
      <c r="AS25" s="14">
        <v>4.9200000000000001E-2</v>
      </c>
      <c r="AT25" s="14">
        <v>4.3400000000000001E-2</v>
      </c>
      <c r="AU25" s="14">
        <v>1.2999999999999999E-3</v>
      </c>
      <c r="AV25" s="14">
        <v>31.148</v>
      </c>
      <c r="AW25" s="14">
        <v>0.60529999999999995</v>
      </c>
      <c r="AX25" s="14">
        <v>0.60170000000000001</v>
      </c>
      <c r="AY25" s="14">
        <v>1.17E-2</v>
      </c>
      <c r="AZ25" s="14">
        <v>0.42279498699456142</v>
      </c>
      <c r="BA25" s="14">
        <v>13.864055299539171</v>
      </c>
      <c r="BB25" s="14">
        <v>0.86544721748566111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1.0016333333333334</v>
      </c>
      <c r="BH25" s="16">
        <f>DSTDEV(PlotSort2,"PhxRed",$BQ$31:$BQ$32)/SQRT($BF25)</f>
        <v>4.3704817939343278E-3</v>
      </c>
      <c r="BI25" s="16">
        <f>DAVERAGE(PlotSort2,"PhxRedEdge",$BQ$31:$BQ$32)</f>
        <v>1.0014333333333332</v>
      </c>
      <c r="BJ25" s="16">
        <f>DSTDEV(PlotSort2,"PhxRedEdge",$BQ$31:$BQ$32)/SQRT($BF25)</f>
        <v>4.4280670475703096E-3</v>
      </c>
      <c r="BK25" s="16">
        <f>DAVERAGE(PlotSort2,"TMRed",$BQ$31:$BQ$32)</f>
        <v>1.0016333333333334</v>
      </c>
      <c r="BL25" s="16">
        <f>DSTDEV(PlotSort2,"TMRed",$BQ$31:$BQ$32)/SQRT($BF25)</f>
        <v>4.3704817939343278E-3</v>
      </c>
      <c r="BM25" s="16">
        <f>DAVERAGE(PlotSort2,"TMNIR",$BQ$31:$BQ$32)</f>
        <v>1.0014333333333332</v>
      </c>
      <c r="BN25" s="16">
        <f>DSTDEV(PlotSort2,"TMNIR",$BQ$31:$BQ$32)/SQRT($BF25)</f>
        <v>4.4280670475703096E-3</v>
      </c>
      <c r="BO25" s="16">
        <f>DAVERAGE(PlotSort2,"NRR",$BQ$31:$BQ$32)</f>
        <v>0.75233094077873874</v>
      </c>
      <c r="BP25" s="16">
        <f>DSTDEV(PlotSort2,"NRR",$BQ$31:$BQ$32)/SQRT($BF25)</f>
        <v>1.3654039113478583E-3</v>
      </c>
      <c r="BQ25" s="16">
        <f>DAVERAGE(PlotSort2,"rvi",$BQ$31:$BQ$32)</f>
        <v>1.3332745598962372</v>
      </c>
      <c r="BR25" s="16">
        <f>DSTDEV(PlotSort2,"rvi",$BQ$31:$BQ$32)/SQRT($BF25)</f>
        <v>3.0320210217318834E-3</v>
      </c>
      <c r="BS25" s="17">
        <f>DAVERAGE(PlotSort2,"ndvi",$BQ$31:$BQ$32)</f>
        <v>0.14283265396702086</v>
      </c>
      <c r="BT25" s="16">
        <f>DSTDEV(PlotSort2,"ndvi",$BQ$31:$BQ$32)/SQRT($BF25)</f>
        <v>1.1151100145578312E-3</v>
      </c>
    </row>
    <row r="26" spans="2:72" ht="13.5" customHeight="1" x14ac:dyDescent="0.2">
      <c r="B26" s="12">
        <v>203</v>
      </c>
      <c r="C26" s="12">
        <v>9.4529999999999994</v>
      </c>
      <c r="D26" s="12">
        <v>203.39386999999999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30</v>
      </c>
      <c r="Q26" s="56">
        <v>2.29</v>
      </c>
      <c r="R26" s="56">
        <v>1.95</v>
      </c>
      <c r="S26" s="56">
        <v>43.35</v>
      </c>
      <c r="T26" s="56">
        <v>95.06</v>
      </c>
      <c r="U26" s="12">
        <v>5</v>
      </c>
      <c r="V26" s="12">
        <v>2.5</v>
      </c>
      <c r="W26" s="12">
        <v>2</v>
      </c>
      <c r="X26" s="12">
        <v>4</v>
      </c>
      <c r="Y26" s="12">
        <v>10</v>
      </c>
      <c r="Z26" s="12">
        <v>2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1.0904</v>
      </c>
      <c r="AK26" s="12">
        <v>3.5000000000000003E-2</v>
      </c>
      <c r="AL26" s="14">
        <v>3.5000000000000003E-2</v>
      </c>
      <c r="AM26" s="14">
        <v>1.1000000000000001E-3</v>
      </c>
      <c r="AN26" s="14">
        <v>1.6207</v>
      </c>
      <c r="AO26" s="14">
        <v>8.2500000000000004E-2</v>
      </c>
      <c r="AP26" s="14">
        <v>0.1457</v>
      </c>
      <c r="AQ26" s="14">
        <v>7.4000000000000003E-3</v>
      </c>
      <c r="AR26" s="14">
        <v>2.0236000000000001</v>
      </c>
      <c r="AS26" s="14">
        <v>8.09E-2</v>
      </c>
      <c r="AT26" s="14">
        <v>3.4599999999999999E-2</v>
      </c>
      <c r="AU26" s="14">
        <v>1.4E-3</v>
      </c>
      <c r="AV26" s="14">
        <v>27.990600000000001</v>
      </c>
      <c r="AW26" s="14">
        <v>1.3997999999999999</v>
      </c>
      <c r="AX26" s="14">
        <v>0.35870000000000002</v>
      </c>
      <c r="AY26" s="14">
        <v>1.7899999999999999E-2</v>
      </c>
      <c r="AZ26" s="14">
        <v>0.42228390166534502</v>
      </c>
      <c r="BA26" s="14">
        <v>10.367052023121389</v>
      </c>
      <c r="BB26" s="14">
        <v>0.8240528858377828</v>
      </c>
      <c r="BC26" s="15"/>
    </row>
    <row r="27" spans="2:72" ht="13.5" customHeight="1" x14ac:dyDescent="0.2">
      <c r="B27" s="12">
        <v>203</v>
      </c>
      <c r="C27" s="12">
        <v>9.4450000000000003</v>
      </c>
      <c r="D27" s="12">
        <v>203.39354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30</v>
      </c>
      <c r="Q27" s="56">
        <v>2.29</v>
      </c>
      <c r="R27" s="56">
        <v>1.95</v>
      </c>
      <c r="S27" s="56">
        <v>43.45</v>
      </c>
      <c r="T27" s="56">
        <v>94.98</v>
      </c>
      <c r="U27" s="12">
        <v>5</v>
      </c>
      <c r="V27" s="12">
        <v>2.5</v>
      </c>
      <c r="W27" s="12">
        <v>2</v>
      </c>
      <c r="X27" s="12">
        <v>4</v>
      </c>
      <c r="Y27" s="12">
        <v>10</v>
      </c>
      <c r="Z27" s="12">
        <v>2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0.70679999999999998</v>
      </c>
      <c r="AK27" s="12">
        <v>3.15E-2</v>
      </c>
      <c r="AL27" s="14">
        <v>2.3E-2</v>
      </c>
      <c r="AM27" s="14">
        <v>1E-3</v>
      </c>
      <c r="AN27" s="14">
        <v>1.6758</v>
      </c>
      <c r="AO27" s="14">
        <v>0.1043</v>
      </c>
      <c r="AP27" s="14">
        <v>0.1527</v>
      </c>
      <c r="AQ27" s="14">
        <v>9.4999999999999998E-3</v>
      </c>
      <c r="AR27" s="14">
        <v>1.3816999999999999</v>
      </c>
      <c r="AS27" s="14">
        <v>8.9800000000000005E-2</v>
      </c>
      <c r="AT27" s="14">
        <v>2.3900000000000001E-2</v>
      </c>
      <c r="AU27" s="14">
        <v>1.6000000000000001E-3</v>
      </c>
      <c r="AV27" s="14">
        <v>29.263500000000001</v>
      </c>
      <c r="AW27" s="14">
        <v>2.3275000000000001</v>
      </c>
      <c r="AX27" s="14">
        <v>0.37990000000000002</v>
      </c>
      <c r="AY27" s="14">
        <v>3.0200000000000001E-2</v>
      </c>
      <c r="AZ27" s="14">
        <v>0.42658655651520849</v>
      </c>
      <c r="BA27" s="14">
        <v>15.895397489539748</v>
      </c>
      <c r="BB27" s="14">
        <v>0.88162456661713728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0.12214999999999999</v>
      </c>
      <c r="BH27" s="16">
        <f>DSTDEV(PlotSort2,"PhxRed",$BR$31:$BR$32)/SQRT($BF27)</f>
        <v>9.4500000000000001E-3</v>
      </c>
      <c r="BI27" s="16">
        <f>DAVERAGE(PlotSort2,"PhxRedEdge",$BR$31:$BR$32)</f>
        <v>0.20100000000000001</v>
      </c>
      <c r="BJ27" s="16">
        <f>DSTDEV(PlotSort2,"PhxRedEdge",$BR$31:$BR$32)/SQRT($BF27)</f>
        <v>2.079999999999995E-2</v>
      </c>
      <c r="BK27" s="16">
        <f>DAVERAGE(PlotSort2,"TMRed",$BR$31:$BR$32)</f>
        <v>0.1239</v>
      </c>
      <c r="BL27" s="16">
        <f>DSTDEV(PlotSort2,"TMRed",$BR$31:$BR$32)/SQRT($BF27)</f>
        <v>7.9999999999999915E-3</v>
      </c>
      <c r="BM27" s="16">
        <f>DAVERAGE(PlotSort2,"TMNIR",$BR$31:$BR$32)</f>
        <v>0.35289999999999999</v>
      </c>
      <c r="BN27" s="16">
        <f>DSTDEV(PlotSort2,"TMNIR",$BR$31:$BR$32)/SQRT($BF27)</f>
        <v>4.0399999999999922E-2</v>
      </c>
      <c r="BO27" s="16">
        <f>DAVERAGE(PlotSort2,"NRR",$BR$31:$BR$32)</f>
        <v>0.2736684252086643</v>
      </c>
      <c r="BP27" s="16">
        <f>DSTDEV(PlotSort2,"NRR",$BR$31:$BR$32)/SQRT($BF27)</f>
        <v>5.1480274006675255E-3</v>
      </c>
      <c r="BQ27" s="16">
        <f>DAVERAGE(PlotSort2,"rvi",$BR$31:$BR$32)</f>
        <v>2.8390471511806274</v>
      </c>
      <c r="BR27" s="16">
        <f>DSTDEV(PlotSort2,"rvi",$BR$31:$BR$32)/SQRT($BF27)</f>
        <v>0.14275724609003237</v>
      </c>
      <c r="BS27" s="17">
        <f>DAVERAGE(PlotSort2,"ndvi",$BR$31:$BR$32)</f>
        <v>0.47831602811218416</v>
      </c>
      <c r="BT27" s="16">
        <f>DSTDEV(PlotSort2,"ndvi",$BR$31:$BR$32)/SQRT($BF27)</f>
        <v>1.9399128018813494E-2</v>
      </c>
    </row>
    <row r="28" spans="2:72" ht="13.5" customHeight="1" x14ac:dyDescent="0.2">
      <c r="B28" s="12">
        <v>203</v>
      </c>
      <c r="C28" s="12">
        <v>9.4280000000000008</v>
      </c>
      <c r="D28" s="12">
        <v>203.39283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30</v>
      </c>
      <c r="Q28" s="56">
        <v>2.29</v>
      </c>
      <c r="R28" s="56">
        <v>1.95</v>
      </c>
      <c r="S28" s="56">
        <v>43.66</v>
      </c>
      <c r="T28" s="56">
        <v>94.83</v>
      </c>
      <c r="U28" s="12">
        <v>5</v>
      </c>
      <c r="V28" s="12">
        <v>2.5</v>
      </c>
      <c r="W28" s="12">
        <v>2</v>
      </c>
      <c r="X28" s="12">
        <v>4</v>
      </c>
      <c r="Y28" s="12">
        <v>10</v>
      </c>
      <c r="Z28" s="12">
        <v>2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1.0403</v>
      </c>
      <c r="AK28" s="12">
        <v>1.6799999999999999E-2</v>
      </c>
      <c r="AL28" s="14">
        <v>3.4700000000000002E-2</v>
      </c>
      <c r="AM28" s="14">
        <v>5.9999999999999995E-4</v>
      </c>
      <c r="AN28" s="14">
        <v>2.3140999999999998</v>
      </c>
      <c r="AO28" s="14">
        <v>0.16839999999999999</v>
      </c>
      <c r="AP28" s="14">
        <v>0.217</v>
      </c>
      <c r="AQ28" s="14">
        <v>1.5800000000000002E-2</v>
      </c>
      <c r="AR28" s="14">
        <v>2.1282000000000001</v>
      </c>
      <c r="AS28" s="14">
        <v>9.7900000000000001E-2</v>
      </c>
      <c r="AT28" s="14">
        <v>3.7900000000000003E-2</v>
      </c>
      <c r="AU28" s="14">
        <v>1.6999999999999999E-3</v>
      </c>
      <c r="AV28" s="14">
        <v>40.333300000000001</v>
      </c>
      <c r="AW28" s="14">
        <v>1.716</v>
      </c>
      <c r="AX28" s="14">
        <v>0.53859999999999997</v>
      </c>
      <c r="AY28" s="14">
        <v>2.29E-2</v>
      </c>
      <c r="AZ28" s="14">
        <v>0.42562202223398626</v>
      </c>
      <c r="BA28" s="14">
        <v>14.211081794195248</v>
      </c>
      <c r="BB28" s="14">
        <v>0.86851691240242834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4.53E-2</v>
      </c>
      <c r="BH28" s="16">
        <f>DSTDEV(PlotSort2,"PhxRed",$BS$31:$BS$32)/SQRT($BF28)</f>
        <v>1.0999999999999999E-2</v>
      </c>
      <c r="BI28" s="16">
        <f>DAVERAGE(PlotSort2,"PhxRedEdge",$BS$31:$BS$32)</f>
        <v>0.24914999999999998</v>
      </c>
      <c r="BJ28" s="16">
        <f>DSTDEV(PlotSort2,"PhxRedEdge",$BS$31:$BS$32)/SQRT($BF28)</f>
        <v>4.3350000000000069E-2</v>
      </c>
      <c r="BK28" s="16">
        <f>DAVERAGE(PlotSort2,"TMRed",$BS$31:$BS$32)</f>
        <v>4.5850000000000002E-2</v>
      </c>
      <c r="BL28" s="16">
        <f>DSTDEV(PlotSort2,"TMRed",$BS$31:$BS$32)/SQRT($BF28)</f>
        <v>1.0849999999999999E-2</v>
      </c>
      <c r="BM28" s="16">
        <f>DAVERAGE(PlotSort2,"TMNIR",$BS$31:$BS$32)</f>
        <v>0.64684999999999993</v>
      </c>
      <c r="BN28" s="16">
        <f>DSTDEV(PlotSort2,"TMNIR",$BS$31:$BS$32)/SQRT($BF28)</f>
        <v>0.11565000000000021</v>
      </c>
      <c r="BO28" s="16">
        <f>DAVERAGE(PlotSort2,"NRR",$BS$31:$BS$32)</f>
        <v>0.44350865234362441</v>
      </c>
      <c r="BP28" s="16">
        <f>DSTDEV(PlotSort2,"NRR",$BS$31:$BS$32)/SQRT($BF28)</f>
        <v>1.988977988129137E-3</v>
      </c>
      <c r="BQ28" s="16">
        <f>DAVERAGE(PlotSort2,"rvi",$BS$31:$BS$32)</f>
        <v>14.312557319223984</v>
      </c>
      <c r="BR28" s="16">
        <f>DSTDEV(PlotSort2,"rvi",$BS$31:$BS$32)/SQRT($BF28)</f>
        <v>0.86458553791887105</v>
      </c>
      <c r="BS28" s="17">
        <f>DAVERAGE(PlotSort2,"ndvi",$BS$31:$BS$32)</f>
        <v>0.86897051995485253</v>
      </c>
      <c r="BT28" s="16">
        <f>DSTDEV(PlotSort2,"ndvi",$BS$31:$BS$32)/SQRT($BF28)</f>
        <v>7.3982543298524708E-3</v>
      </c>
    </row>
    <row r="29" spans="2:72" ht="13.5" customHeight="1" x14ac:dyDescent="0.2">
      <c r="B29" s="12">
        <v>203</v>
      </c>
      <c r="C29" s="12">
        <v>9.4160000000000004</v>
      </c>
      <c r="D29" s="12">
        <v>203.39232999999999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30</v>
      </c>
      <c r="Q29" s="56">
        <v>2.29</v>
      </c>
      <c r="R29" s="56">
        <v>1.95</v>
      </c>
      <c r="S29" s="56">
        <v>43.81</v>
      </c>
      <c r="T29" s="56">
        <v>94.71</v>
      </c>
      <c r="U29" s="12">
        <v>5</v>
      </c>
      <c r="V29" s="12">
        <v>2.5</v>
      </c>
      <c r="W29" s="12">
        <v>2</v>
      </c>
      <c r="X29" s="12">
        <v>4</v>
      </c>
      <c r="Y29" s="12">
        <v>10</v>
      </c>
      <c r="Z29" s="12">
        <v>2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0.87760000000000005</v>
      </c>
      <c r="AK29" s="12">
        <v>3.7400000000000003E-2</v>
      </c>
      <c r="AL29" s="14">
        <v>2.9899999999999999E-2</v>
      </c>
      <c r="AM29" s="14">
        <v>1.2999999999999999E-3</v>
      </c>
      <c r="AN29" s="14">
        <v>1.9942</v>
      </c>
      <c r="AO29" s="14">
        <v>4.8599999999999997E-2</v>
      </c>
      <c r="AP29" s="14">
        <v>0.191</v>
      </c>
      <c r="AQ29" s="14">
        <v>4.7000000000000002E-3</v>
      </c>
      <c r="AR29" s="14">
        <v>1.7956000000000001</v>
      </c>
      <c r="AS29" s="14">
        <v>0.10680000000000001</v>
      </c>
      <c r="AT29" s="14">
        <v>3.2599999999999997E-2</v>
      </c>
      <c r="AU29" s="14">
        <v>1.9E-3</v>
      </c>
      <c r="AV29" s="14">
        <v>36.341799999999999</v>
      </c>
      <c r="AW29" s="14">
        <v>1.5725</v>
      </c>
      <c r="AX29" s="14">
        <v>0.49530000000000002</v>
      </c>
      <c r="AY29" s="14">
        <v>2.1399999999999999E-2</v>
      </c>
      <c r="AZ29" s="14">
        <v>0.4433921025790471</v>
      </c>
      <c r="BA29" s="14">
        <v>15.193251533742334</v>
      </c>
      <c r="BB29" s="14">
        <v>0.87649175980299299</v>
      </c>
      <c r="BC29" s="15"/>
      <c r="BD29" s="28"/>
    </row>
    <row r="30" spans="2:72" ht="13.5" customHeight="1" x14ac:dyDescent="0.2">
      <c r="B30" s="12">
        <v>203</v>
      </c>
      <c r="C30" s="12">
        <v>9.407</v>
      </c>
      <c r="D30" s="12">
        <v>203.39196000000001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30</v>
      </c>
      <c r="Q30" s="56">
        <v>2.29</v>
      </c>
      <c r="R30" s="56">
        <v>1.95</v>
      </c>
      <c r="S30" s="56">
        <v>43.93</v>
      </c>
      <c r="T30" s="56">
        <v>94.63</v>
      </c>
      <c r="U30" s="12">
        <v>5</v>
      </c>
      <c r="V30" s="12">
        <v>2.5</v>
      </c>
      <c r="W30" s="12">
        <v>2</v>
      </c>
      <c r="X30" s="12">
        <v>4</v>
      </c>
      <c r="Y30" s="12">
        <v>10</v>
      </c>
      <c r="Z30" s="12">
        <v>2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0.92249999999999999</v>
      </c>
      <c r="AK30" s="12">
        <v>0.10299999999999999</v>
      </c>
      <c r="AL30" s="14">
        <v>3.1899999999999998E-2</v>
      </c>
      <c r="AM30" s="14">
        <v>3.5999999999999999E-3</v>
      </c>
      <c r="AN30" s="14">
        <v>2.2259000000000002</v>
      </c>
      <c r="AO30" s="14">
        <v>0.1575</v>
      </c>
      <c r="AP30" s="14">
        <v>0.2167</v>
      </c>
      <c r="AQ30" s="14">
        <v>1.5299999999999999E-2</v>
      </c>
      <c r="AR30" s="14">
        <v>1.7442</v>
      </c>
      <c r="AS30" s="14">
        <v>0.2056</v>
      </c>
      <c r="AT30" s="14">
        <v>3.2199999999999999E-2</v>
      </c>
      <c r="AU30" s="14">
        <v>3.8E-3</v>
      </c>
      <c r="AV30" s="14">
        <v>40.329099999999997</v>
      </c>
      <c r="AW30" s="14">
        <v>2.0405000000000002</v>
      </c>
      <c r="AX30" s="14">
        <v>0.55830000000000002</v>
      </c>
      <c r="AY30" s="14">
        <v>2.8199999999999999E-2</v>
      </c>
      <c r="AZ30" s="14">
        <v>0.44077419354838709</v>
      </c>
      <c r="BA30" s="14">
        <v>17.338509316770189</v>
      </c>
      <c r="BB30" s="14">
        <v>0.89093988145639291</v>
      </c>
      <c r="BC30" s="15"/>
      <c r="BD30" s="28"/>
      <c r="BF30" s="29" t="s">
        <v>175</v>
      </c>
    </row>
    <row r="31" spans="2:72" ht="13.5" customHeight="1" x14ac:dyDescent="0.2">
      <c r="B31" s="12">
        <v>203</v>
      </c>
      <c r="C31" s="12">
        <v>9.4</v>
      </c>
      <c r="D31" s="12">
        <v>203.39167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30</v>
      </c>
      <c r="Q31" s="56">
        <v>2.29</v>
      </c>
      <c r="R31" s="56">
        <v>1.95</v>
      </c>
      <c r="S31" s="56">
        <v>44.02</v>
      </c>
      <c r="T31" s="56">
        <v>94.57</v>
      </c>
      <c r="U31" s="12">
        <v>5</v>
      </c>
      <c r="V31" s="12">
        <v>2.5</v>
      </c>
      <c r="W31" s="12">
        <v>2</v>
      </c>
      <c r="X31" s="12">
        <v>4</v>
      </c>
      <c r="Y31" s="12">
        <v>10</v>
      </c>
      <c r="Z31" s="12">
        <v>2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1.0102</v>
      </c>
      <c r="AK31" s="12">
        <v>6.2399999999999997E-2</v>
      </c>
      <c r="AL31" s="14">
        <v>3.5400000000000001E-2</v>
      </c>
      <c r="AM31" s="14">
        <v>2.2000000000000001E-3</v>
      </c>
      <c r="AN31" s="14">
        <v>2.2298</v>
      </c>
      <c r="AO31" s="14">
        <v>0.13070000000000001</v>
      </c>
      <c r="AP31" s="14">
        <v>0.2198</v>
      </c>
      <c r="AQ31" s="14">
        <v>1.29E-2</v>
      </c>
      <c r="AR31" s="14">
        <v>1.9708000000000001</v>
      </c>
      <c r="AS31" s="14">
        <v>0.13450000000000001</v>
      </c>
      <c r="AT31" s="14">
        <v>3.6799999999999999E-2</v>
      </c>
      <c r="AU31" s="14">
        <v>2.5000000000000001E-3</v>
      </c>
      <c r="AV31" s="14">
        <v>35.326700000000002</v>
      </c>
      <c r="AW31" s="14">
        <v>2.4544000000000001</v>
      </c>
      <c r="AX31" s="14">
        <v>0.49509999999999998</v>
      </c>
      <c r="AY31" s="14">
        <v>3.44E-2</v>
      </c>
      <c r="AZ31" s="14">
        <v>0.38508882361169394</v>
      </c>
      <c r="BA31" s="14">
        <v>13.453804347826086</v>
      </c>
      <c r="BB31" s="14">
        <v>0.86162812558751634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203</v>
      </c>
      <c r="C32" s="12">
        <v>9.3870000000000005</v>
      </c>
      <c r="D32" s="12">
        <v>203.39113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30</v>
      </c>
      <c r="Q32" s="56">
        <v>2.29</v>
      </c>
      <c r="R32" s="56">
        <v>1.95</v>
      </c>
      <c r="S32" s="56">
        <v>44.18</v>
      </c>
      <c r="T32" s="56">
        <v>94.45</v>
      </c>
      <c r="U32" s="12">
        <v>5</v>
      </c>
      <c r="V32" s="12">
        <v>2.5</v>
      </c>
      <c r="W32" s="12">
        <v>2</v>
      </c>
      <c r="X32" s="12">
        <v>4</v>
      </c>
      <c r="Y32" s="12">
        <v>10</v>
      </c>
      <c r="Z32" s="12">
        <v>2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1.1221000000000001</v>
      </c>
      <c r="AK32" s="12">
        <v>9.4399999999999998E-2</v>
      </c>
      <c r="AL32" s="14">
        <v>4.02E-2</v>
      </c>
      <c r="AM32" s="14">
        <v>3.3999999999999998E-3</v>
      </c>
      <c r="AN32" s="14">
        <v>1.6336999999999999</v>
      </c>
      <c r="AO32" s="14">
        <v>3.9300000000000002E-2</v>
      </c>
      <c r="AP32" s="14">
        <v>0.16500000000000001</v>
      </c>
      <c r="AQ32" s="14">
        <v>4.0000000000000001E-3</v>
      </c>
      <c r="AR32" s="14">
        <v>2.0874999999999999</v>
      </c>
      <c r="AS32" s="14">
        <v>0.22439999999999999</v>
      </c>
      <c r="AT32" s="14">
        <v>3.9899999999999998E-2</v>
      </c>
      <c r="AU32" s="14">
        <v>4.3E-3</v>
      </c>
      <c r="AV32" s="14">
        <v>29.2469</v>
      </c>
      <c r="AW32" s="14">
        <v>0.18509999999999999</v>
      </c>
      <c r="AX32" s="14">
        <v>0.41959999999999997</v>
      </c>
      <c r="AY32" s="14">
        <v>2.7000000000000001E-3</v>
      </c>
      <c r="AZ32" s="14">
        <v>0.43551146082791642</v>
      </c>
      <c r="BA32" s="14">
        <v>10.516290726817042</v>
      </c>
      <c r="BB32" s="14">
        <v>0.82633297062023947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203</v>
      </c>
      <c r="C33" s="12">
        <v>9.3789999999999996</v>
      </c>
      <c r="D33" s="12">
        <v>203.39079000000001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30</v>
      </c>
      <c r="Q33" s="56">
        <v>2.29</v>
      </c>
      <c r="R33" s="56">
        <v>1.95</v>
      </c>
      <c r="S33" s="56">
        <v>44.28</v>
      </c>
      <c r="T33" s="56">
        <v>94.37</v>
      </c>
      <c r="U33" s="12">
        <v>5</v>
      </c>
      <c r="V33" s="12">
        <v>2.5</v>
      </c>
      <c r="W33" s="12">
        <v>2</v>
      </c>
      <c r="X33" s="12">
        <v>4</v>
      </c>
      <c r="Y33" s="12">
        <v>10</v>
      </c>
      <c r="Z33" s="12">
        <v>2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0.84589999999999999</v>
      </c>
      <c r="AK33" s="12">
        <v>3.9300000000000002E-2</v>
      </c>
      <c r="AL33" s="14">
        <v>3.0700000000000002E-2</v>
      </c>
      <c r="AM33" s="14">
        <v>1.4E-3</v>
      </c>
      <c r="AN33" s="14">
        <v>1.6739999999999999</v>
      </c>
      <c r="AO33" s="14">
        <v>1.1999999999999999E-3</v>
      </c>
      <c r="AP33" s="14">
        <v>0.1716</v>
      </c>
      <c r="AQ33" s="14">
        <v>1E-4</v>
      </c>
      <c r="AR33" s="14">
        <v>1.6445000000000001</v>
      </c>
      <c r="AS33" s="14">
        <v>0.105</v>
      </c>
      <c r="AT33" s="14">
        <v>3.1899999999999998E-2</v>
      </c>
      <c r="AU33" s="14">
        <v>2E-3</v>
      </c>
      <c r="AV33" s="14">
        <v>29.4861</v>
      </c>
      <c r="AW33" s="14">
        <v>0.15809999999999999</v>
      </c>
      <c r="AX33" s="14">
        <v>0.42920000000000003</v>
      </c>
      <c r="AY33" s="14">
        <v>2.3E-3</v>
      </c>
      <c r="AZ33" s="14">
        <v>0.4287616511318243</v>
      </c>
      <c r="BA33" s="14">
        <v>13.454545454545457</v>
      </c>
      <c r="BB33" s="14">
        <v>0.86163522012578619</v>
      </c>
      <c r="BC33" s="15"/>
      <c r="BD33" s="28"/>
    </row>
    <row r="34" spans="2:64" ht="13.5" customHeight="1" x14ac:dyDescent="0.2">
      <c r="B34" s="12">
        <v>203</v>
      </c>
      <c r="C34" s="12">
        <v>9.4749999999999996</v>
      </c>
      <c r="D34" s="12">
        <v>203.39479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30</v>
      </c>
      <c r="Q34" s="56">
        <v>2.29</v>
      </c>
      <c r="R34" s="56">
        <v>1.95</v>
      </c>
      <c r="S34" s="56">
        <v>43.08</v>
      </c>
      <c r="T34" s="56">
        <v>95.27</v>
      </c>
      <c r="U34" s="12">
        <v>5</v>
      </c>
      <c r="V34" s="12">
        <v>2.5</v>
      </c>
      <c r="W34" s="12">
        <v>2</v>
      </c>
      <c r="X34" s="12">
        <v>4</v>
      </c>
      <c r="Y34" s="12">
        <v>10</v>
      </c>
      <c r="Z34" s="12">
        <v>2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1.6809000000000001</v>
      </c>
      <c r="AK34" s="12">
        <v>0.1179</v>
      </c>
      <c r="AL34" s="14">
        <v>5.21E-2</v>
      </c>
      <c r="AM34" s="14">
        <v>3.7000000000000002E-3</v>
      </c>
      <c r="AN34" s="14">
        <v>2.4262000000000001</v>
      </c>
      <c r="AO34" s="14">
        <v>2.5399999999999999E-2</v>
      </c>
      <c r="AP34" s="14">
        <v>0.21049999999999999</v>
      </c>
      <c r="AQ34" s="14">
        <v>2.2000000000000001E-3</v>
      </c>
      <c r="AR34" s="14">
        <v>3.2698</v>
      </c>
      <c r="AS34" s="14">
        <v>0.35449999999999998</v>
      </c>
      <c r="AT34" s="14">
        <v>5.3999999999999999E-2</v>
      </c>
      <c r="AU34" s="14">
        <v>5.8999999999999999E-3</v>
      </c>
      <c r="AV34" s="14">
        <v>38.690100000000001</v>
      </c>
      <c r="AW34" s="14">
        <v>0.2142</v>
      </c>
      <c r="AX34" s="14">
        <v>0.4788</v>
      </c>
      <c r="AY34" s="14">
        <v>2.7000000000000001E-3</v>
      </c>
      <c r="AZ34" s="14">
        <v>0.38923545625997386</v>
      </c>
      <c r="BA34" s="14">
        <v>8.8666666666666671</v>
      </c>
      <c r="BB34" s="14">
        <v>0.79729729729729726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203</v>
      </c>
      <c r="C35" s="12">
        <v>9.4830000000000005</v>
      </c>
      <c r="D35" s="12">
        <v>203.39511999999999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30</v>
      </c>
      <c r="Q35" s="56">
        <v>2.29</v>
      </c>
      <c r="R35" s="56">
        <v>1.95</v>
      </c>
      <c r="S35" s="56">
        <v>42.98</v>
      </c>
      <c r="T35" s="56">
        <v>95.34</v>
      </c>
      <c r="U35" s="12">
        <v>5</v>
      </c>
      <c r="V35" s="12">
        <v>2.5</v>
      </c>
      <c r="W35" s="12">
        <v>2</v>
      </c>
      <c r="X35" s="12">
        <v>4</v>
      </c>
      <c r="Y35" s="12">
        <v>10</v>
      </c>
      <c r="Z35" s="12">
        <v>2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1.2072000000000001</v>
      </c>
      <c r="AK35" s="12">
        <v>7.1099999999999997E-2</v>
      </c>
      <c r="AL35" s="14">
        <v>3.6999999999999998E-2</v>
      </c>
      <c r="AM35" s="14">
        <v>2.2000000000000001E-3</v>
      </c>
      <c r="AN35" s="14">
        <v>2.4102000000000001</v>
      </c>
      <c r="AO35" s="14">
        <v>0.1195</v>
      </c>
      <c r="AP35" s="14">
        <v>0.2064</v>
      </c>
      <c r="AQ35" s="14">
        <v>1.0200000000000001E-2</v>
      </c>
      <c r="AR35" s="14">
        <v>2.2927</v>
      </c>
      <c r="AS35" s="14">
        <v>7.2900000000000006E-2</v>
      </c>
      <c r="AT35" s="14">
        <v>3.7400000000000003E-2</v>
      </c>
      <c r="AU35" s="14">
        <v>1.1999999999999999E-3</v>
      </c>
      <c r="AV35" s="14">
        <v>42.768999999999998</v>
      </c>
      <c r="AW35" s="14">
        <v>1.2355</v>
      </c>
      <c r="AX35" s="14">
        <v>0.52280000000000004</v>
      </c>
      <c r="AY35" s="14">
        <v>1.5100000000000001E-2</v>
      </c>
      <c r="AZ35" s="14">
        <v>0.43390016456390562</v>
      </c>
      <c r="BA35" s="14">
        <v>13.978609625668449</v>
      </c>
      <c r="BB35" s="14">
        <v>0.86647625847911469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203</v>
      </c>
      <c r="C36" s="12">
        <v>9.4909999999999997</v>
      </c>
      <c r="D36" s="12">
        <v>203.39546000000001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30</v>
      </c>
      <c r="Q36" s="56">
        <v>2.29</v>
      </c>
      <c r="R36" s="56">
        <v>1.95</v>
      </c>
      <c r="S36" s="56">
        <v>42.88</v>
      </c>
      <c r="T36" s="56">
        <v>95.42</v>
      </c>
      <c r="U36" s="12">
        <v>5</v>
      </c>
      <c r="V36" s="12">
        <v>2.5</v>
      </c>
      <c r="W36" s="12">
        <v>2</v>
      </c>
      <c r="X36" s="12">
        <v>4</v>
      </c>
      <c r="Y36" s="12">
        <v>10</v>
      </c>
      <c r="Z36" s="12">
        <v>2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1.1567000000000001</v>
      </c>
      <c r="AK36" s="12">
        <v>3.4299999999999997E-2</v>
      </c>
      <c r="AL36" s="14">
        <v>3.5000000000000003E-2</v>
      </c>
      <c r="AM36" s="14">
        <v>1E-3</v>
      </c>
      <c r="AN36" s="14">
        <v>2.7648999999999999</v>
      </c>
      <c r="AO36" s="14">
        <v>0.16189999999999999</v>
      </c>
      <c r="AP36" s="14">
        <v>0.2339</v>
      </c>
      <c r="AQ36" s="14">
        <v>1.37E-2</v>
      </c>
      <c r="AR36" s="14">
        <v>2.4075000000000002</v>
      </c>
      <c r="AS36" s="14">
        <v>7.6899999999999996E-2</v>
      </c>
      <c r="AT36" s="14">
        <v>3.8800000000000001E-2</v>
      </c>
      <c r="AU36" s="14">
        <v>1.1999999999999999E-3</v>
      </c>
      <c r="AV36" s="14">
        <v>47.182699999999997</v>
      </c>
      <c r="AW36" s="14">
        <v>0.82369999999999999</v>
      </c>
      <c r="AX36" s="14">
        <v>0.56969999999999998</v>
      </c>
      <c r="AY36" s="14">
        <v>9.9000000000000008E-3</v>
      </c>
      <c r="AZ36" s="14">
        <v>0.41786958685913389</v>
      </c>
      <c r="BA36" s="14">
        <v>14.682989690721648</v>
      </c>
      <c r="BB36" s="14">
        <v>0.87247329498767445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203</v>
      </c>
      <c r="C37" s="12">
        <v>9.4990000000000006</v>
      </c>
      <c r="D37" s="12">
        <v>203.39579000000001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30</v>
      </c>
      <c r="Q37" s="56">
        <v>2.29</v>
      </c>
      <c r="R37" s="56">
        <v>1.95</v>
      </c>
      <c r="S37" s="56">
        <v>42.78</v>
      </c>
      <c r="T37" s="56">
        <v>95.49</v>
      </c>
      <c r="U37" s="12">
        <v>5</v>
      </c>
      <c r="V37" s="12">
        <v>2.5</v>
      </c>
      <c r="W37" s="12">
        <v>2</v>
      </c>
      <c r="X37" s="12">
        <v>4</v>
      </c>
      <c r="Y37" s="12">
        <v>10</v>
      </c>
      <c r="Z37" s="12">
        <v>2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0.88600000000000001</v>
      </c>
      <c r="AK37" s="12">
        <v>4.36E-2</v>
      </c>
      <c r="AL37" s="14">
        <v>2.6499999999999999E-2</v>
      </c>
      <c r="AM37" s="14">
        <v>1.2999999999999999E-3</v>
      </c>
      <c r="AN37" s="14">
        <v>2.0815999999999999</v>
      </c>
      <c r="AO37" s="14">
        <v>0.1171</v>
      </c>
      <c r="AP37" s="14">
        <v>0.1739</v>
      </c>
      <c r="AQ37" s="14">
        <v>9.7999999999999997E-3</v>
      </c>
      <c r="AR37" s="14">
        <v>1.6794</v>
      </c>
      <c r="AS37" s="14">
        <v>1.7399999999999999E-2</v>
      </c>
      <c r="AT37" s="14">
        <v>2.6700000000000002E-2</v>
      </c>
      <c r="AU37" s="14">
        <v>2.9999999999999997E-4</v>
      </c>
      <c r="AV37" s="14">
        <v>37.1571</v>
      </c>
      <c r="AW37" s="14">
        <v>0.81120000000000003</v>
      </c>
      <c r="AX37" s="14">
        <v>0.44330000000000003</v>
      </c>
      <c r="AY37" s="14">
        <v>9.7000000000000003E-3</v>
      </c>
      <c r="AZ37" s="14">
        <v>0.43648736228127033</v>
      </c>
      <c r="BA37" s="14">
        <v>16.602996254681649</v>
      </c>
      <c r="BB37" s="14">
        <v>0.88638297872340421</v>
      </c>
      <c r="BC37" s="15"/>
      <c r="BD37" s="28"/>
      <c r="BG37" s="30">
        <v>2</v>
      </c>
    </row>
    <row r="38" spans="2:64" ht="13.5" customHeight="1" x14ac:dyDescent="0.2">
      <c r="B38" s="12">
        <v>203</v>
      </c>
      <c r="C38" s="12">
        <v>9.5079999999999991</v>
      </c>
      <c r="D38" s="12">
        <v>203.39617000000001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30</v>
      </c>
      <c r="Q38" s="56">
        <v>2.29</v>
      </c>
      <c r="R38" s="56">
        <v>1.95</v>
      </c>
      <c r="S38" s="56">
        <v>42.66</v>
      </c>
      <c r="T38" s="56">
        <v>95.58</v>
      </c>
      <c r="U38" s="12">
        <v>5</v>
      </c>
      <c r="V38" s="12">
        <v>2.5</v>
      </c>
      <c r="W38" s="12">
        <v>2</v>
      </c>
      <c r="X38" s="12">
        <v>4</v>
      </c>
      <c r="Y38" s="12">
        <v>10</v>
      </c>
      <c r="Z38" s="12">
        <v>2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0.94610000000000005</v>
      </c>
      <c r="AK38" s="12">
        <v>3.3700000000000001E-2</v>
      </c>
      <c r="AL38" s="14">
        <v>2.7900000000000001E-2</v>
      </c>
      <c r="AM38" s="14">
        <v>1E-3</v>
      </c>
      <c r="AN38" s="14">
        <v>2.0369999999999999</v>
      </c>
      <c r="AO38" s="14">
        <v>3.0800000000000001E-2</v>
      </c>
      <c r="AP38" s="14">
        <v>0.16789999999999999</v>
      </c>
      <c r="AQ38" s="14">
        <v>2.5000000000000001E-3</v>
      </c>
      <c r="AR38" s="14">
        <v>1.8528</v>
      </c>
      <c r="AS38" s="14">
        <v>5.9499999999999997E-2</v>
      </c>
      <c r="AT38" s="14">
        <v>2.9100000000000001E-2</v>
      </c>
      <c r="AU38" s="14">
        <v>8.9999999999999998E-4</v>
      </c>
      <c r="AV38" s="14">
        <v>32.945099999999996</v>
      </c>
      <c r="AW38" s="14">
        <v>1.1460999999999999</v>
      </c>
      <c r="AX38" s="14">
        <v>0.38779999999999998</v>
      </c>
      <c r="AY38" s="14">
        <v>1.35E-2</v>
      </c>
      <c r="AZ38" s="14">
        <v>0.3957171135504769</v>
      </c>
      <c r="BA38" s="14">
        <v>13.326460481099655</v>
      </c>
      <c r="BB38" s="14">
        <v>0.86039817702086829</v>
      </c>
      <c r="BC38" s="15"/>
      <c r="BD38" s="28"/>
      <c r="BG38" s="30">
        <v>3</v>
      </c>
      <c r="BH38" s="34"/>
    </row>
    <row r="39" spans="2:64" ht="13.5" customHeight="1" x14ac:dyDescent="0.2">
      <c r="B39" s="12">
        <v>203</v>
      </c>
      <c r="C39" s="12">
        <v>9.5180000000000007</v>
      </c>
      <c r="D39" s="12">
        <v>203.39658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30</v>
      </c>
      <c r="Q39" s="56">
        <v>2.29</v>
      </c>
      <c r="R39" s="56">
        <v>1.95</v>
      </c>
      <c r="S39" s="56">
        <v>42.54</v>
      </c>
      <c r="T39" s="56">
        <v>95.67</v>
      </c>
      <c r="U39" s="12">
        <v>5</v>
      </c>
      <c r="V39" s="12">
        <v>2.5</v>
      </c>
      <c r="W39" s="12">
        <v>2</v>
      </c>
      <c r="X39" s="12">
        <v>4</v>
      </c>
      <c r="Y39" s="12">
        <v>10</v>
      </c>
      <c r="Z39" s="12">
        <v>2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0.83830000000000005</v>
      </c>
      <c r="AK39" s="12">
        <v>4.4999999999999997E-3</v>
      </c>
      <c r="AL39" s="14">
        <v>2.4400000000000002E-2</v>
      </c>
      <c r="AM39" s="14">
        <v>1E-4</v>
      </c>
      <c r="AN39" s="14">
        <v>1.8925000000000001</v>
      </c>
      <c r="AO39" s="14">
        <v>3.5400000000000001E-2</v>
      </c>
      <c r="AP39" s="14">
        <v>0.15359999999999999</v>
      </c>
      <c r="AQ39" s="14">
        <v>2.8999999999999998E-3</v>
      </c>
      <c r="AR39" s="14">
        <v>1.5806</v>
      </c>
      <c r="AS39" s="14">
        <v>8.8999999999999999E-3</v>
      </c>
      <c r="AT39" s="14">
        <v>2.4500000000000001E-2</v>
      </c>
      <c r="AU39" s="14">
        <v>1E-4</v>
      </c>
      <c r="AV39" s="14">
        <v>33.548299999999998</v>
      </c>
      <c r="AW39" s="14">
        <v>0.62190000000000001</v>
      </c>
      <c r="AX39" s="14">
        <v>0.3891</v>
      </c>
      <c r="AY39" s="14">
        <v>7.1999999999999998E-3</v>
      </c>
      <c r="AZ39" s="14">
        <v>0.4339414040906579</v>
      </c>
      <c r="BA39" s="14">
        <v>15.881632653061224</v>
      </c>
      <c r="BB39" s="14">
        <v>0.88152804642166338</v>
      </c>
      <c r="BC39" s="15"/>
      <c r="BD39" s="28"/>
    </row>
    <row r="40" spans="2:64" ht="13.5" customHeight="1" x14ac:dyDescent="0.2">
      <c r="B40" s="12">
        <v>203</v>
      </c>
      <c r="C40" s="12">
        <v>9.5259999999999998</v>
      </c>
      <c r="D40" s="12">
        <v>203.39691999999999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30</v>
      </c>
      <c r="Q40" s="56">
        <v>2.29</v>
      </c>
      <c r="R40" s="56">
        <v>1.95</v>
      </c>
      <c r="S40" s="56">
        <v>42.44</v>
      </c>
      <c r="T40" s="56">
        <v>95.75</v>
      </c>
      <c r="U40" s="12">
        <v>5</v>
      </c>
      <c r="V40" s="12">
        <v>2.5</v>
      </c>
      <c r="W40" s="12">
        <v>2</v>
      </c>
      <c r="X40" s="12">
        <v>4</v>
      </c>
      <c r="Y40" s="12">
        <v>10</v>
      </c>
      <c r="Z40" s="12">
        <v>2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1.1429</v>
      </c>
      <c r="AK40" s="12">
        <v>0.13850000000000001</v>
      </c>
      <c r="AL40" s="14">
        <v>3.2899999999999999E-2</v>
      </c>
      <c r="AM40" s="14">
        <v>4.0000000000000001E-3</v>
      </c>
      <c r="AN40" s="14">
        <v>2.1619999999999999</v>
      </c>
      <c r="AO40" s="14">
        <v>0.2868</v>
      </c>
      <c r="AP40" s="14">
        <v>0.1734</v>
      </c>
      <c r="AQ40" s="14">
        <v>2.3E-2</v>
      </c>
      <c r="AR40" s="14">
        <v>2.2381000000000002</v>
      </c>
      <c r="AS40" s="14">
        <v>0.308</v>
      </c>
      <c r="AT40" s="14">
        <v>3.4299999999999997E-2</v>
      </c>
      <c r="AU40" s="14">
        <v>4.7000000000000002E-3</v>
      </c>
      <c r="AV40" s="14">
        <v>37.947499999999998</v>
      </c>
      <c r="AW40" s="14">
        <v>4.3221999999999996</v>
      </c>
      <c r="AX40" s="14">
        <v>0.43509999999999999</v>
      </c>
      <c r="AY40" s="14">
        <v>4.9599999999999998E-2</v>
      </c>
      <c r="AZ40" s="14">
        <v>0.43007395234182411</v>
      </c>
      <c r="BA40" s="14">
        <v>12.685131195335277</v>
      </c>
      <c r="BB40" s="14">
        <v>0.85385598636557303</v>
      </c>
      <c r="BC40" s="15"/>
      <c r="BD40" s="28"/>
    </row>
    <row r="41" spans="2:64" ht="13.5" customHeight="1" x14ac:dyDescent="0.2">
      <c r="B41" s="12">
        <v>203</v>
      </c>
      <c r="C41" s="12">
        <v>9.5399999999999991</v>
      </c>
      <c r="D41" s="12">
        <v>203.39750000000001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30</v>
      </c>
      <c r="Q41" s="56">
        <v>2.29</v>
      </c>
      <c r="R41" s="56">
        <v>1.95</v>
      </c>
      <c r="S41" s="56">
        <v>42.26</v>
      </c>
      <c r="T41" s="56">
        <v>95.89</v>
      </c>
      <c r="U41" s="12">
        <v>5</v>
      </c>
      <c r="V41" s="12">
        <v>2.5</v>
      </c>
      <c r="W41" s="12">
        <v>2</v>
      </c>
      <c r="X41" s="12">
        <v>4</v>
      </c>
      <c r="Y41" s="12">
        <v>10</v>
      </c>
      <c r="Z41" s="12">
        <v>2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1.7791999999999999</v>
      </c>
      <c r="AK41" s="12">
        <v>8.7900000000000006E-2</v>
      </c>
      <c r="AL41" s="14">
        <v>5.0200000000000002E-2</v>
      </c>
      <c r="AM41" s="14">
        <v>2.5000000000000001E-3</v>
      </c>
      <c r="AN41" s="14">
        <v>2.2915999999999999</v>
      </c>
      <c r="AO41" s="14">
        <v>5.8200000000000002E-2</v>
      </c>
      <c r="AP41" s="14">
        <v>0.18010000000000001</v>
      </c>
      <c r="AQ41" s="14">
        <v>4.5999999999999999E-3</v>
      </c>
      <c r="AR41" s="14">
        <v>3.4857</v>
      </c>
      <c r="AS41" s="14">
        <v>0.2351</v>
      </c>
      <c r="AT41" s="14">
        <v>5.2299999999999999E-2</v>
      </c>
      <c r="AU41" s="14">
        <v>3.5000000000000001E-3</v>
      </c>
      <c r="AV41" s="14">
        <v>37.123800000000003</v>
      </c>
      <c r="AW41" s="14">
        <v>0.96930000000000005</v>
      </c>
      <c r="AX41" s="14">
        <v>0.4173</v>
      </c>
      <c r="AY41" s="14">
        <v>1.09E-2</v>
      </c>
      <c r="AZ41" s="14">
        <v>0.39705390023434883</v>
      </c>
      <c r="BA41" s="14">
        <v>7.9789674952198855</v>
      </c>
      <c r="BB41" s="14">
        <v>0.77725724020442921</v>
      </c>
      <c r="BC41" s="15"/>
      <c r="BD41" s="28"/>
    </row>
    <row r="42" spans="2:64" ht="13.5" customHeight="1" x14ac:dyDescent="0.2">
      <c r="B42" s="12">
        <v>203</v>
      </c>
      <c r="C42" s="12">
        <v>9.3059999999999992</v>
      </c>
      <c r="D42" s="12">
        <v>203.38775000000001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30</v>
      </c>
      <c r="Q42" s="56">
        <v>2.29</v>
      </c>
      <c r="R42" s="56">
        <v>1.95</v>
      </c>
      <c r="S42" s="56">
        <v>45.19</v>
      </c>
      <c r="T42" s="56">
        <v>93.71</v>
      </c>
      <c r="U42" s="12">
        <v>5</v>
      </c>
      <c r="V42" s="12">
        <v>2.5</v>
      </c>
      <c r="W42" s="12">
        <v>2</v>
      </c>
      <c r="X42" s="12">
        <v>4</v>
      </c>
      <c r="Y42" s="12">
        <v>10</v>
      </c>
      <c r="Z42" s="12">
        <v>2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6.2283999999999997</v>
      </c>
      <c r="AK42" s="12">
        <v>0.26850000000000002</v>
      </c>
      <c r="AL42" s="14">
        <v>0.26040000000000002</v>
      </c>
      <c r="AM42" s="14">
        <v>1.12E-2</v>
      </c>
      <c r="AN42" s="14">
        <v>2.5261</v>
      </c>
      <c r="AO42" s="14">
        <v>0.1129</v>
      </c>
      <c r="AP42" s="14">
        <v>0.30059999999999998</v>
      </c>
      <c r="AQ42" s="14">
        <v>1.34E-2</v>
      </c>
      <c r="AR42" s="14">
        <v>11.4664</v>
      </c>
      <c r="AS42" s="14">
        <v>0.4506</v>
      </c>
      <c r="AT42" s="14">
        <v>0.25650000000000001</v>
      </c>
      <c r="AU42" s="14">
        <v>1.01E-2</v>
      </c>
      <c r="AV42" s="14">
        <v>20.045000000000002</v>
      </c>
      <c r="AW42" s="14">
        <v>0.81740000000000002</v>
      </c>
      <c r="AX42" s="14">
        <v>0.3372</v>
      </c>
      <c r="AY42" s="14">
        <v>1.38E-2</v>
      </c>
      <c r="AZ42" s="14">
        <v>5.7384760112888095E-2</v>
      </c>
      <c r="BA42" s="14">
        <v>1.3146198830409357</v>
      </c>
      <c r="BB42" s="14">
        <v>0.13592723597776654</v>
      </c>
      <c r="BC42" s="37"/>
      <c r="BD42" s="28"/>
    </row>
    <row r="43" spans="2:64" ht="13.5" customHeight="1" x14ac:dyDescent="0.2">
      <c r="B43" s="12">
        <v>203</v>
      </c>
      <c r="C43" s="12">
        <v>9.3130000000000006</v>
      </c>
      <c r="D43" s="12">
        <v>203.38803999999999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30</v>
      </c>
      <c r="Q43" s="56">
        <v>2.29</v>
      </c>
      <c r="R43" s="56">
        <v>1.95</v>
      </c>
      <c r="S43" s="56">
        <v>45.11</v>
      </c>
      <c r="T43" s="56">
        <v>93.77</v>
      </c>
      <c r="U43" s="12">
        <v>5</v>
      </c>
      <c r="V43" s="12">
        <v>2.5</v>
      </c>
      <c r="W43" s="12">
        <v>2</v>
      </c>
      <c r="X43" s="12">
        <v>4</v>
      </c>
      <c r="Y43" s="12">
        <v>10</v>
      </c>
      <c r="Z43" s="12">
        <v>2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1.3655999999999999</v>
      </c>
      <c r="AK43" s="12">
        <v>0.1244</v>
      </c>
      <c r="AL43" s="14">
        <v>5.6300000000000003E-2</v>
      </c>
      <c r="AM43" s="14">
        <v>5.1000000000000004E-3</v>
      </c>
      <c r="AN43" s="14">
        <v>2.4956</v>
      </c>
      <c r="AO43" s="14">
        <v>8.5099999999999995E-2</v>
      </c>
      <c r="AP43" s="14">
        <v>0.29249999999999998</v>
      </c>
      <c r="AQ43" s="14">
        <v>0.01</v>
      </c>
      <c r="AR43" s="14">
        <v>2.5716000000000001</v>
      </c>
      <c r="AS43" s="14">
        <v>0.27489999999999998</v>
      </c>
      <c r="AT43" s="14">
        <v>5.67E-2</v>
      </c>
      <c r="AU43" s="14">
        <v>6.1000000000000004E-3</v>
      </c>
      <c r="AV43" s="14">
        <v>46.005400000000002</v>
      </c>
      <c r="AW43" s="14">
        <v>1.8012999999999999</v>
      </c>
      <c r="AX43" s="14">
        <v>0.76249999999999996</v>
      </c>
      <c r="AY43" s="14">
        <v>2.9899999999999999E-2</v>
      </c>
      <c r="AZ43" s="14">
        <v>0.44549763033175355</v>
      </c>
      <c r="BA43" s="14">
        <v>13.447971781305114</v>
      </c>
      <c r="BB43" s="14">
        <v>0.861572265625</v>
      </c>
      <c r="BC43" s="37"/>
      <c r="BD43" s="28"/>
    </row>
    <row r="44" spans="2:64" ht="13.5" customHeight="1" x14ac:dyDescent="0.2">
      <c r="B44" s="12">
        <v>203</v>
      </c>
      <c r="C44" s="12">
        <v>9.3209999999999997</v>
      </c>
      <c r="D44" s="12">
        <v>203.38838000000001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30</v>
      </c>
      <c r="Q44" s="56">
        <v>2.29</v>
      </c>
      <c r="R44" s="56">
        <v>1.95</v>
      </c>
      <c r="S44" s="56">
        <v>45.01</v>
      </c>
      <c r="T44" s="56">
        <v>93.85</v>
      </c>
      <c r="U44" s="12">
        <v>5</v>
      </c>
      <c r="V44" s="12">
        <v>2.5</v>
      </c>
      <c r="W44" s="12">
        <v>2</v>
      </c>
      <c r="X44" s="12">
        <v>4</v>
      </c>
      <c r="Y44" s="12">
        <v>10</v>
      </c>
      <c r="Z44" s="12">
        <v>2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10.562799999999999</v>
      </c>
      <c r="AK44" s="12">
        <v>0.30930000000000002</v>
      </c>
      <c r="AL44" s="14">
        <v>0.42830000000000001</v>
      </c>
      <c r="AM44" s="14">
        <v>1.2500000000000001E-2</v>
      </c>
      <c r="AN44" s="14">
        <v>4.0111999999999997</v>
      </c>
      <c r="AO44" s="14">
        <v>0.1227</v>
      </c>
      <c r="AP44" s="14">
        <v>0.46210000000000001</v>
      </c>
      <c r="AQ44" s="14">
        <v>1.41E-2</v>
      </c>
      <c r="AR44" s="14">
        <v>19.607199999999999</v>
      </c>
      <c r="AS44" s="14">
        <v>0.65169999999999995</v>
      </c>
      <c r="AT44" s="14">
        <v>0.42509999999999998</v>
      </c>
      <c r="AU44" s="14">
        <v>1.41E-2</v>
      </c>
      <c r="AV44" s="14">
        <v>31.2166</v>
      </c>
      <c r="AW44" s="14">
        <v>1.0649999999999999</v>
      </c>
      <c r="AX44" s="14">
        <v>0.50880000000000003</v>
      </c>
      <c r="AY44" s="14">
        <v>1.7399999999999999E-2</v>
      </c>
      <c r="AZ44" s="14">
        <v>4.80997013080647E-2</v>
      </c>
      <c r="BA44" s="14">
        <v>1.1968948482709951</v>
      </c>
      <c r="BB44" s="14">
        <v>8.9624156761966015E-2</v>
      </c>
      <c r="BC44" s="37"/>
      <c r="BD44" s="28"/>
    </row>
    <row r="45" spans="2:64" ht="13.5" customHeight="1" x14ac:dyDescent="0.2">
      <c r="B45" s="12">
        <v>203</v>
      </c>
      <c r="C45" s="12">
        <v>9.3290000000000006</v>
      </c>
      <c r="D45" s="12">
        <v>203.38871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30</v>
      </c>
      <c r="Q45" s="56">
        <v>2.29</v>
      </c>
      <c r="R45" s="56">
        <v>1.95</v>
      </c>
      <c r="S45" s="56">
        <v>44.9</v>
      </c>
      <c r="T45" s="56">
        <v>93.92</v>
      </c>
      <c r="U45" s="12">
        <v>5</v>
      </c>
      <c r="V45" s="12">
        <v>2.5</v>
      </c>
      <c r="W45" s="12">
        <v>2</v>
      </c>
      <c r="X45" s="12">
        <v>4</v>
      </c>
      <c r="Y45" s="12">
        <v>10</v>
      </c>
      <c r="Z45" s="12">
        <v>2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3.2980999999999998</v>
      </c>
      <c r="AK45" s="12">
        <v>0.56479999999999997</v>
      </c>
      <c r="AL45" s="14">
        <v>0.13159999999999999</v>
      </c>
      <c r="AM45" s="14">
        <v>2.2499999999999999E-2</v>
      </c>
      <c r="AN45" s="14">
        <v>1.9585999999999999</v>
      </c>
      <c r="AO45" s="14">
        <v>0.1091</v>
      </c>
      <c r="AP45" s="14">
        <v>0.2218</v>
      </c>
      <c r="AQ45" s="14">
        <v>1.24E-2</v>
      </c>
      <c r="AR45" s="14">
        <v>6.1829000000000001</v>
      </c>
      <c r="AS45" s="14">
        <v>0.95479999999999998</v>
      </c>
      <c r="AT45" s="14">
        <v>0.13189999999999999</v>
      </c>
      <c r="AU45" s="14">
        <v>2.0400000000000001E-2</v>
      </c>
      <c r="AV45" s="14">
        <v>24.5274</v>
      </c>
      <c r="AW45" s="14">
        <v>4.1999999999999997E-3</v>
      </c>
      <c r="AX45" s="14">
        <v>0.39329999999999998</v>
      </c>
      <c r="AY45" s="14">
        <v>1E-4</v>
      </c>
      <c r="AZ45" s="14">
        <v>0.2788164526093318</v>
      </c>
      <c r="BA45" s="14">
        <v>2.9818043972706598</v>
      </c>
      <c r="BB45" s="14">
        <v>0.49771515613099765</v>
      </c>
      <c r="BC45" s="37"/>
      <c r="BD45" s="28"/>
    </row>
    <row r="46" spans="2:64" ht="13.5" customHeight="1" x14ac:dyDescent="0.2">
      <c r="B46" s="12">
        <v>203</v>
      </c>
      <c r="C46" s="12">
        <v>9.3369999999999997</v>
      </c>
      <c r="D46" s="12">
        <v>203.38903999999999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30</v>
      </c>
      <c r="Q46" s="56">
        <v>2.29</v>
      </c>
      <c r="R46" s="56">
        <v>1.95</v>
      </c>
      <c r="S46" s="56">
        <v>44.8</v>
      </c>
      <c r="T46" s="56">
        <v>93.99</v>
      </c>
      <c r="U46" s="12">
        <v>5</v>
      </c>
      <c r="V46" s="12">
        <v>2.5</v>
      </c>
      <c r="W46" s="12">
        <v>2</v>
      </c>
      <c r="X46" s="12">
        <v>4</v>
      </c>
      <c r="Y46" s="12">
        <v>10</v>
      </c>
      <c r="Z46" s="12">
        <v>2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4.1334</v>
      </c>
      <c r="AK46" s="12">
        <v>0.10580000000000001</v>
      </c>
      <c r="AL46" s="14">
        <v>0.16239999999999999</v>
      </c>
      <c r="AM46" s="14">
        <v>4.1999999999999997E-3</v>
      </c>
      <c r="AN46" s="14">
        <v>1.6346000000000001</v>
      </c>
      <c r="AO46" s="14">
        <v>5.5100000000000003E-2</v>
      </c>
      <c r="AP46" s="14">
        <v>0.18210000000000001</v>
      </c>
      <c r="AQ46" s="14">
        <v>6.1000000000000004E-3</v>
      </c>
      <c r="AR46" s="14">
        <v>7.6352000000000002</v>
      </c>
      <c r="AS46" s="14">
        <v>0.21859999999999999</v>
      </c>
      <c r="AT46" s="14">
        <v>0.1603</v>
      </c>
      <c r="AU46" s="14">
        <v>4.5999999999999999E-3</v>
      </c>
      <c r="AV46" s="14">
        <v>12.665100000000001</v>
      </c>
      <c r="AW46" s="14">
        <v>0.53459999999999996</v>
      </c>
      <c r="AX46" s="14">
        <v>0.19980000000000001</v>
      </c>
      <c r="AY46" s="14">
        <v>8.3999999999999995E-3</v>
      </c>
      <c r="AZ46" s="14">
        <v>4.6347211311861723E-2</v>
      </c>
      <c r="BA46" s="14">
        <v>1.2464129756706177</v>
      </c>
      <c r="BB46" s="14">
        <v>0.1096917522910303</v>
      </c>
      <c r="BC46" s="37"/>
      <c r="BD46" s="28"/>
    </row>
    <row r="47" spans="2:64" ht="13.5" customHeight="1" x14ac:dyDescent="0.2">
      <c r="B47" s="12">
        <v>203</v>
      </c>
      <c r="C47" s="12">
        <v>9.3469999999999995</v>
      </c>
      <c r="D47" s="12">
        <v>203.38946000000001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30</v>
      </c>
      <c r="Q47" s="56">
        <v>2.29</v>
      </c>
      <c r="R47" s="56">
        <v>1.95</v>
      </c>
      <c r="S47" s="56">
        <v>44.68</v>
      </c>
      <c r="T47" s="56">
        <v>94.08</v>
      </c>
      <c r="U47" s="12">
        <v>5</v>
      </c>
      <c r="V47" s="12">
        <v>2.5</v>
      </c>
      <c r="W47" s="12">
        <v>2</v>
      </c>
      <c r="X47" s="12">
        <v>4</v>
      </c>
      <c r="Y47" s="12">
        <v>10</v>
      </c>
      <c r="Z47" s="12">
        <v>2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0.89119999999999999</v>
      </c>
      <c r="AK47" s="12">
        <v>3.0000000000000001E-3</v>
      </c>
      <c r="AL47" s="14">
        <v>3.4299999999999997E-2</v>
      </c>
      <c r="AM47" s="14">
        <v>1E-4</v>
      </c>
      <c r="AN47" s="14">
        <v>1.8857999999999999</v>
      </c>
      <c r="AO47" s="14">
        <v>1.24E-2</v>
      </c>
      <c r="AP47" s="14">
        <v>0.20580000000000001</v>
      </c>
      <c r="AQ47" s="14">
        <v>1.4E-3</v>
      </c>
      <c r="AR47" s="14">
        <v>1.7013</v>
      </c>
      <c r="AS47" s="14">
        <v>2.5899999999999999E-2</v>
      </c>
      <c r="AT47" s="14">
        <v>3.5000000000000003E-2</v>
      </c>
      <c r="AU47" s="14">
        <v>5.0000000000000001E-4</v>
      </c>
      <c r="AV47" s="14">
        <v>34.338700000000003</v>
      </c>
      <c r="AW47" s="14">
        <v>0.92979999999999996</v>
      </c>
      <c r="AX47" s="14">
        <v>0.53120000000000001</v>
      </c>
      <c r="AY47" s="14">
        <v>1.44E-2</v>
      </c>
      <c r="AZ47" s="14">
        <v>0.44151967435549527</v>
      </c>
      <c r="BA47" s="14">
        <v>15.177142857142856</v>
      </c>
      <c r="BB47" s="14">
        <v>0.87636877428470494</v>
      </c>
      <c r="BC47" s="37"/>
      <c r="BD47" s="28"/>
    </row>
    <row r="48" spans="2:64" ht="13.5" customHeight="1" x14ac:dyDescent="0.2">
      <c r="B48" s="12">
        <v>203</v>
      </c>
      <c r="C48" s="12">
        <v>9.3559999999999999</v>
      </c>
      <c r="D48" s="12">
        <v>203.38982999999999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30</v>
      </c>
      <c r="Q48" s="56">
        <v>2.29</v>
      </c>
      <c r="R48" s="56">
        <v>1.95</v>
      </c>
      <c r="S48" s="56">
        <v>44.57</v>
      </c>
      <c r="T48" s="56">
        <v>94.16</v>
      </c>
      <c r="U48" s="12">
        <v>5</v>
      </c>
      <c r="V48" s="12">
        <v>2.5</v>
      </c>
      <c r="W48" s="12">
        <v>2</v>
      </c>
      <c r="X48" s="12">
        <v>4</v>
      </c>
      <c r="Y48" s="12">
        <v>10</v>
      </c>
      <c r="Z48" s="12">
        <v>2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7.4798999999999998</v>
      </c>
      <c r="AK48" s="12">
        <v>4.82E-2</v>
      </c>
      <c r="AL48" s="14">
        <v>0.28339999999999999</v>
      </c>
      <c r="AM48" s="14">
        <v>1.8E-3</v>
      </c>
      <c r="AN48" s="14">
        <v>2.8142999999999998</v>
      </c>
      <c r="AO48" s="14">
        <v>1.01E-2</v>
      </c>
      <c r="AP48" s="14">
        <v>0.30159999999999998</v>
      </c>
      <c r="AQ48" s="14">
        <v>1.1000000000000001E-3</v>
      </c>
      <c r="AR48" s="14">
        <v>13.9781</v>
      </c>
      <c r="AS48" s="14">
        <v>5.8599999999999999E-2</v>
      </c>
      <c r="AT48" s="14">
        <v>0.28289999999999998</v>
      </c>
      <c r="AU48" s="14">
        <v>1.1999999999999999E-3</v>
      </c>
      <c r="AV48" s="14">
        <v>21.917000000000002</v>
      </c>
      <c r="AW48" s="14">
        <v>6.0299999999999999E-2</v>
      </c>
      <c r="AX48" s="14">
        <v>0.3332</v>
      </c>
      <c r="AY48" s="14">
        <v>8.9999999999999998E-4</v>
      </c>
      <c r="AZ48" s="14">
        <v>4.9779458097038459E-2</v>
      </c>
      <c r="BA48" s="14">
        <v>1.1778013432308236</v>
      </c>
      <c r="BB48" s="14">
        <v>8.1642590488557071E-2</v>
      </c>
      <c r="BC48" s="37"/>
      <c r="BD48" s="28"/>
    </row>
    <row r="49" spans="2:54" ht="13.5" customHeight="1" x14ac:dyDescent="0.2">
      <c r="B49" s="12">
        <v>203</v>
      </c>
      <c r="C49" s="12">
        <v>9.3650000000000002</v>
      </c>
      <c r="D49" s="12">
        <v>203.39021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30</v>
      </c>
      <c r="Q49" s="56">
        <v>2.29</v>
      </c>
      <c r="R49" s="56">
        <v>1.95</v>
      </c>
      <c r="S49" s="56">
        <v>44.45</v>
      </c>
      <c r="T49" s="56">
        <v>94.25</v>
      </c>
      <c r="U49" s="12">
        <v>5</v>
      </c>
      <c r="V49" s="12">
        <v>2.5</v>
      </c>
      <c r="W49" s="12">
        <v>2</v>
      </c>
      <c r="X49" s="12">
        <v>4</v>
      </c>
      <c r="Y49" s="12">
        <v>10</v>
      </c>
      <c r="Z49" s="12">
        <v>2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3.0230999999999999</v>
      </c>
      <c r="AK49" s="12">
        <v>0.1706</v>
      </c>
      <c r="AL49" s="14">
        <v>0.11269999999999999</v>
      </c>
      <c r="AM49" s="14">
        <v>6.4000000000000003E-3</v>
      </c>
      <c r="AN49" s="14">
        <v>1.7114</v>
      </c>
      <c r="AO49" s="14">
        <v>4.6800000000000001E-2</v>
      </c>
      <c r="AP49" s="14">
        <v>0.1802</v>
      </c>
      <c r="AQ49" s="14">
        <v>4.8999999999999998E-3</v>
      </c>
      <c r="AR49" s="14">
        <v>5.8266</v>
      </c>
      <c r="AS49" s="14">
        <v>0.30259999999999998</v>
      </c>
      <c r="AT49" s="14">
        <v>0.1159</v>
      </c>
      <c r="AU49" s="14">
        <v>6.0000000000000001E-3</v>
      </c>
      <c r="AV49" s="14">
        <v>20.916499999999999</v>
      </c>
      <c r="AW49" s="14">
        <v>0.32450000000000001</v>
      </c>
      <c r="AX49" s="14">
        <v>0.3125</v>
      </c>
      <c r="AY49" s="14">
        <v>4.7999999999999996E-3</v>
      </c>
      <c r="AZ49" s="14">
        <v>0.26852039780799675</v>
      </c>
      <c r="BA49" s="14">
        <v>2.6962899050905951</v>
      </c>
      <c r="BB49" s="14">
        <v>0.45891690009337066</v>
      </c>
    </row>
    <row r="50" spans="2:54" ht="13.5" customHeight="1" x14ac:dyDescent="0.2">
      <c r="B50" s="12">
        <v>203</v>
      </c>
      <c r="C50" s="12">
        <v>9.2620000000000005</v>
      </c>
      <c r="D50" s="12">
        <v>203.38592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30</v>
      </c>
      <c r="Q50" s="56">
        <v>2.29</v>
      </c>
      <c r="R50" s="56">
        <v>1.95</v>
      </c>
      <c r="S50" s="56">
        <v>45.74</v>
      </c>
      <c r="T50" s="56">
        <v>93.32</v>
      </c>
      <c r="U50" s="12">
        <v>5</v>
      </c>
      <c r="V50" s="12">
        <v>2.5</v>
      </c>
      <c r="W50" s="12">
        <v>2</v>
      </c>
      <c r="X50" s="12">
        <v>4</v>
      </c>
      <c r="Y50" s="12">
        <v>10</v>
      </c>
      <c r="Z50" s="12">
        <v>2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7.0945</v>
      </c>
      <c r="AK50" s="12">
        <v>0.32769999999999999</v>
      </c>
      <c r="AL50" s="14">
        <v>0.32629999999999998</v>
      </c>
      <c r="AM50" s="14">
        <v>1.5100000000000001E-2</v>
      </c>
      <c r="AN50" s="14">
        <v>2.6836000000000002</v>
      </c>
      <c r="AO50" s="14">
        <v>0.12</v>
      </c>
      <c r="AP50" s="14">
        <v>0.35389999999999999</v>
      </c>
      <c r="AQ50" s="14">
        <v>1.5800000000000002E-2</v>
      </c>
      <c r="AR50" s="14">
        <v>13.038500000000001</v>
      </c>
      <c r="AS50" s="14">
        <v>0.63249999999999995</v>
      </c>
      <c r="AT50" s="14">
        <v>0.32150000000000001</v>
      </c>
      <c r="AU50" s="14">
        <v>1.5599999999999999E-2</v>
      </c>
      <c r="AV50" s="14">
        <v>21.307500000000001</v>
      </c>
      <c r="AW50" s="14">
        <v>0.94850000000000001</v>
      </c>
      <c r="AX50" s="14">
        <v>0.3957</v>
      </c>
      <c r="AY50" s="14">
        <v>1.7600000000000001E-2</v>
      </c>
      <c r="AZ50" s="14">
        <v>5.5763073639274283E-2</v>
      </c>
      <c r="BA50" s="14">
        <v>1.2307931570762052</v>
      </c>
      <c r="BB50" s="14">
        <v>0.10345789180145006</v>
      </c>
    </row>
    <row r="51" spans="2:54" ht="13.5" customHeight="1" x14ac:dyDescent="0.2">
      <c r="B51" s="12">
        <v>203</v>
      </c>
      <c r="C51" s="12">
        <v>9.0380000000000003</v>
      </c>
      <c r="D51" s="12">
        <v>203.37657999999999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30</v>
      </c>
      <c r="Q51" s="56">
        <v>2.29</v>
      </c>
      <c r="R51" s="56">
        <v>1.95</v>
      </c>
      <c r="S51" s="56">
        <v>48.56</v>
      </c>
      <c r="T51" s="56">
        <v>91.37</v>
      </c>
      <c r="U51" s="12">
        <v>5</v>
      </c>
      <c r="V51" s="12">
        <v>2.5</v>
      </c>
      <c r="W51" s="12">
        <v>2</v>
      </c>
      <c r="X51" s="12">
        <v>4</v>
      </c>
      <c r="Y51" s="12">
        <v>10</v>
      </c>
      <c r="Z51" s="12">
        <v>2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14.334</v>
      </c>
      <c r="AK51" s="55">
        <v>0.19</v>
      </c>
      <c r="AL51" s="55">
        <v>0.75249999999999995</v>
      </c>
      <c r="AM51" s="55">
        <v>0.01</v>
      </c>
      <c r="AN51" s="55">
        <v>4.9314999999999998</v>
      </c>
      <c r="AO51" s="55">
        <v>6.8500000000000005E-2</v>
      </c>
      <c r="AP51" s="55">
        <v>0.74249999999999994</v>
      </c>
      <c r="AQ51" s="55">
        <v>1.0499999999999999E-2</v>
      </c>
      <c r="AR51" s="55">
        <v>26.665999999999997</v>
      </c>
      <c r="AS51" s="55">
        <v>0.36899999999999999</v>
      </c>
      <c r="AT51" s="55">
        <v>0.75300000000000011</v>
      </c>
      <c r="AU51" s="55">
        <v>1.0499999999999999E-2</v>
      </c>
      <c r="AV51" s="55">
        <v>34.128599999999999</v>
      </c>
      <c r="AW51" s="55">
        <v>0.44929999999999998</v>
      </c>
      <c r="AX51" s="55">
        <v>0.7208</v>
      </c>
      <c r="AY51" s="55">
        <v>9.4999999999999998E-3</v>
      </c>
      <c r="AZ51" s="14">
        <v>-1.4829494977106502E-2</v>
      </c>
      <c r="BA51" s="14">
        <v>23.930942895086318</v>
      </c>
      <c r="BB51" s="14">
        <v>-2.1848283349165498E-2</v>
      </c>
    </row>
    <row r="52" spans="2:54" ht="13.5" customHeight="1" x14ac:dyDescent="0.2">
      <c r="B52" s="12">
        <v>203</v>
      </c>
      <c r="C52" s="12">
        <v>9.0289999999999999</v>
      </c>
      <c r="D52" s="12">
        <v>203.37620999999999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30</v>
      </c>
      <c r="Q52" s="56">
        <v>2.29</v>
      </c>
      <c r="R52" s="56">
        <v>1.95</v>
      </c>
      <c r="S52" s="56">
        <v>48.67</v>
      </c>
      <c r="T52" s="56">
        <v>91.3</v>
      </c>
      <c r="U52" s="12">
        <v>5</v>
      </c>
      <c r="V52" s="12">
        <v>2.5</v>
      </c>
      <c r="W52" s="12">
        <v>2</v>
      </c>
      <c r="X52" s="12">
        <v>4</v>
      </c>
      <c r="Y52" s="12">
        <v>10</v>
      </c>
      <c r="Z52" s="12">
        <v>2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18.840599999999998</v>
      </c>
      <c r="AK52" s="12">
        <v>0.35949999999999999</v>
      </c>
      <c r="AL52" s="14">
        <v>0.99439999999999995</v>
      </c>
      <c r="AM52" s="14">
        <v>1.89E-2</v>
      </c>
      <c r="AN52" s="14">
        <v>6.5681000000000003</v>
      </c>
      <c r="AO52" s="14">
        <v>0.13550000000000001</v>
      </c>
      <c r="AP52" s="14">
        <v>0.99409999999999998</v>
      </c>
      <c r="AQ52" s="14">
        <v>2.0400000000000001E-2</v>
      </c>
      <c r="AR52" s="14">
        <v>35.031399999999998</v>
      </c>
      <c r="AS52" s="14">
        <v>0.69230000000000003</v>
      </c>
      <c r="AT52" s="14">
        <v>0.99439999999999995</v>
      </c>
      <c r="AU52" s="14">
        <v>1.95E-2</v>
      </c>
      <c r="AV52" s="14">
        <v>46.843699999999998</v>
      </c>
      <c r="AW52" s="14">
        <v>0.91859999999999997</v>
      </c>
      <c r="AX52" s="14">
        <v>0.99409999999999998</v>
      </c>
      <c r="AY52" s="14">
        <v>1.9400000000000001E-2</v>
      </c>
      <c r="AZ52" s="38">
        <v>0.75405809203209773</v>
      </c>
      <c r="BA52" s="38">
        <v>1.337191776520493</v>
      </c>
      <c r="BB52" s="38">
        <v>0.1442721902019051</v>
      </c>
    </row>
    <row r="53" spans="2:54" ht="13.5" customHeight="1" x14ac:dyDescent="0.2">
      <c r="B53" s="12">
        <v>203</v>
      </c>
      <c r="C53" s="12">
        <v>9.2530000000000001</v>
      </c>
      <c r="D53" s="12">
        <v>203.38553999999999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30</v>
      </c>
      <c r="Q53" s="56">
        <v>2.29</v>
      </c>
      <c r="R53" s="56">
        <v>1.95</v>
      </c>
      <c r="S53" s="56">
        <v>45.86</v>
      </c>
      <c r="T53" s="56">
        <v>93.24</v>
      </c>
      <c r="U53" s="12">
        <v>5</v>
      </c>
      <c r="V53" s="12">
        <v>2.5</v>
      </c>
      <c r="W53" s="12">
        <v>2</v>
      </c>
      <c r="X53" s="12">
        <v>4</v>
      </c>
      <c r="Y53" s="12">
        <v>10</v>
      </c>
      <c r="Z53" s="12">
        <v>2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21.314900000000002</v>
      </c>
      <c r="AK53" s="12">
        <v>0.24809999999999999</v>
      </c>
      <c r="AL53" s="14">
        <v>1.0009999999999999</v>
      </c>
      <c r="AM53" s="14">
        <v>1.17E-2</v>
      </c>
      <c r="AN53" s="14">
        <v>7.4223999999999997</v>
      </c>
      <c r="AO53" s="14">
        <v>8.8800000000000004E-2</v>
      </c>
      <c r="AP53" s="14">
        <v>1.0007999999999999</v>
      </c>
      <c r="AQ53" s="14">
        <v>1.2E-2</v>
      </c>
      <c r="AR53" s="14">
        <v>39.742800000000003</v>
      </c>
      <c r="AS53" s="14">
        <v>0.43309999999999998</v>
      </c>
      <c r="AT53" s="14">
        <v>1.0009999999999999</v>
      </c>
      <c r="AU53" s="14">
        <v>1.09E-2</v>
      </c>
      <c r="AV53" s="14">
        <v>52.750900000000001</v>
      </c>
      <c r="AW53" s="14">
        <v>0.62970000000000004</v>
      </c>
      <c r="AX53" s="14">
        <v>1.0007999999999999</v>
      </c>
      <c r="AY53" s="14">
        <v>1.2E-2</v>
      </c>
      <c r="AZ53" s="38">
        <v>0.75329922075073175</v>
      </c>
      <c r="BA53" s="38">
        <v>1.3273070845536801</v>
      </c>
      <c r="BB53" s="38">
        <v>0.14063768667487622</v>
      </c>
    </row>
    <row r="54" spans="2:54" ht="13.5" customHeight="1" x14ac:dyDescent="0.2">
      <c r="B54" s="12">
        <v>203</v>
      </c>
      <c r="C54" s="12">
        <v>9.5609999999999999</v>
      </c>
      <c r="D54" s="12">
        <v>203.39837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30</v>
      </c>
      <c r="Q54" s="56">
        <v>2.29</v>
      </c>
      <c r="R54" s="56">
        <v>1.95</v>
      </c>
      <c r="S54" s="56">
        <v>42</v>
      </c>
      <c r="T54" s="56">
        <v>96.09</v>
      </c>
      <c r="U54" s="12">
        <v>5</v>
      </c>
      <c r="V54" s="12">
        <v>2.5</v>
      </c>
      <c r="W54" s="12">
        <v>2</v>
      </c>
      <c r="X54" s="12">
        <v>4</v>
      </c>
      <c r="Y54" s="12">
        <v>10</v>
      </c>
      <c r="Z54" s="12">
        <v>2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36.802100000000003</v>
      </c>
      <c r="AK54" s="12">
        <v>0.03</v>
      </c>
      <c r="AL54" s="14">
        <v>1.0095000000000001</v>
      </c>
      <c r="AM54" s="14">
        <v>8.0000000000000004E-4</v>
      </c>
      <c r="AN54" s="14">
        <v>13.231199999999999</v>
      </c>
      <c r="AO54" s="14">
        <v>1.01E-2</v>
      </c>
      <c r="AP54" s="14">
        <v>1.0094000000000001</v>
      </c>
      <c r="AQ54" s="14">
        <v>8.0000000000000004E-4</v>
      </c>
      <c r="AR54" s="14">
        <v>69.244799999999998</v>
      </c>
      <c r="AS54" s="14">
        <v>8.4099999999999994E-2</v>
      </c>
      <c r="AT54" s="14">
        <v>1.0095000000000001</v>
      </c>
      <c r="AU54" s="14">
        <v>1.1999999999999999E-3</v>
      </c>
      <c r="AV54" s="14">
        <v>92.464299999999994</v>
      </c>
      <c r="AW54" s="14">
        <v>0.16070000000000001</v>
      </c>
      <c r="AX54" s="14">
        <v>1.0094000000000001</v>
      </c>
      <c r="AY54" s="14">
        <v>1.8E-3</v>
      </c>
      <c r="AZ54" s="38">
        <v>0.74963550955338687</v>
      </c>
      <c r="BA54" s="38">
        <v>1.3353248186145386</v>
      </c>
      <c r="BB54" s="38">
        <v>0.14358808502428125</v>
      </c>
    </row>
  </sheetData>
  <autoFilter ref="B9:BB54" xr:uid="{933F6FB3-F09F-420D-B0A9-B6BCCFCA2F0D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F10D-F78F-4B02-B531-CD5A0147A125}">
  <sheetPr codeName="Sheet35"/>
  <dimension ref="A1:BT54"/>
  <sheetViews>
    <sheetView workbookViewId="0">
      <selection activeCell="A48" sqref="A48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205</v>
      </c>
      <c r="C10" s="12">
        <v>9.0640000000000001</v>
      </c>
      <c r="D10" s="12">
        <v>205.37766999999999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30</v>
      </c>
      <c r="Q10" s="56">
        <v>2.48</v>
      </c>
      <c r="R10" s="56">
        <v>1.76</v>
      </c>
      <c r="S10" s="56">
        <v>48.43</v>
      </c>
      <c r="T10" s="56">
        <v>92.07</v>
      </c>
      <c r="U10" s="12">
        <v>5</v>
      </c>
      <c r="V10" s="12">
        <v>2</v>
      </c>
      <c r="W10" s="12">
        <v>1</v>
      </c>
      <c r="X10" s="12">
        <v>2</v>
      </c>
      <c r="Y10" s="12">
        <v>7</v>
      </c>
      <c r="Z10" s="12">
        <v>1</v>
      </c>
      <c r="AA10" s="12">
        <v>360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0.50539999999999996</v>
      </c>
      <c r="AK10" s="12">
        <v>3.3700000000000001E-2</v>
      </c>
      <c r="AL10" s="14">
        <v>3.0200000000000001E-2</v>
      </c>
      <c r="AM10" s="14">
        <v>2E-3</v>
      </c>
      <c r="AN10" s="14">
        <v>0.99329999999999996</v>
      </c>
      <c r="AO10" s="14">
        <v>3.1399999999999997E-2</v>
      </c>
      <c r="AP10" s="14">
        <v>0.17960000000000001</v>
      </c>
      <c r="AQ10" s="14">
        <v>5.7000000000000002E-3</v>
      </c>
      <c r="AR10" s="14">
        <v>0.96909999999999996</v>
      </c>
      <c r="AS10" s="14">
        <v>6.6199999999999995E-2</v>
      </c>
      <c r="AT10" s="14">
        <v>3.1300000000000001E-2</v>
      </c>
      <c r="AU10" s="14">
        <v>2.0999999999999999E-3</v>
      </c>
      <c r="AV10" s="14">
        <v>18.9114</v>
      </c>
      <c r="AW10" s="14">
        <v>0.67810000000000004</v>
      </c>
      <c r="AX10" s="14">
        <v>0.46789999999999998</v>
      </c>
      <c r="AY10" s="14">
        <v>1.6799999999999999E-2</v>
      </c>
      <c r="AZ10" s="14">
        <v>0.4452509652509653</v>
      </c>
      <c r="BA10" s="14">
        <v>14.94888178913738</v>
      </c>
      <c r="BB10" s="14">
        <v>0.87459935897435903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3.6634375000000004E-2</v>
      </c>
      <c r="BH10" s="16">
        <f>DSTDEV(PlotSort,"PhxRed",$BG$35:$BG$38)/SQRT($BF10)</f>
        <v>1.4173009999629421E-3</v>
      </c>
      <c r="BI10" s="16">
        <f>DAVERAGE(PlotSort,"PhxRedEdge",$BG$35:$BG$38)</f>
        <v>0.206853125</v>
      </c>
      <c r="BJ10" s="16">
        <f>DSTDEV(PlotSort,"PhxRedEdge",$BG$35:$BG$38)/SQRT($BF10)</f>
        <v>8.4245093955640817E-3</v>
      </c>
      <c r="BK10" s="16">
        <f>DAVERAGE(PlotSort,"TMRed",$BG$35:$BG$38)</f>
        <v>3.7971875000000002E-2</v>
      </c>
      <c r="BL10" s="16">
        <f>DSTDEV(PlotSort,"TMRed",$BG$35:$BG$38)/SQRT($BF10)</f>
        <v>1.4837373418149034E-3</v>
      </c>
      <c r="BM10" s="16">
        <f>DAVERAGE(PlotSort,"TMNIR",$BG$35:$BG$38)</f>
        <v>0.51422500000000004</v>
      </c>
      <c r="BN10" s="16">
        <f>DSTDEV(PlotSort,"TMNIR",$BG$35:$BG$38)/SQRT($BF10)</f>
        <v>2.1727189094950573E-2</v>
      </c>
      <c r="BO10" s="16">
        <f>DAVERAGE(PlotSort,"NRR",$BG$35:$BG$38)</f>
        <v>0.42530258415578981</v>
      </c>
      <c r="BP10" s="16">
        <f>DSTDEV(PlotSort,"NRR",$BG$35:$BG$38)/SQRT($BF10)</f>
        <v>3.3254893063977471E-3</v>
      </c>
      <c r="BQ10" s="16">
        <f>DAVERAGE(PlotSort,"rvi",$BG$35:$BG$38)</f>
        <v>13.752508962897268</v>
      </c>
      <c r="BR10" s="16">
        <f>DSTDEV(PlotSort,"rvi",$BG$35:$BG$38)/SQRT($BF10)</f>
        <v>0.43468251772732391</v>
      </c>
      <c r="BS10" s="17">
        <f>DAVERAGE(PlotSort,"ndvi",$BG$35:$BG$38)</f>
        <v>0.85996076879294914</v>
      </c>
      <c r="BT10" s="16">
        <f>DSTDEV(PlotSort,"ndvi",$BG$35:$BG$38)/SQRT($BF10)</f>
        <v>4.9952365789683144E-3</v>
      </c>
    </row>
    <row r="11" spans="1:72" ht="13.5" customHeight="1" x14ac:dyDescent="0.2">
      <c r="B11" s="12">
        <v>205</v>
      </c>
      <c r="C11" s="12">
        <v>9.0519999999999996</v>
      </c>
      <c r="D11" s="12">
        <v>205.37717000000001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30</v>
      </c>
      <c r="Q11" s="56">
        <v>2.48</v>
      </c>
      <c r="R11" s="56">
        <v>1.76</v>
      </c>
      <c r="S11" s="56">
        <v>48.58</v>
      </c>
      <c r="T11" s="56">
        <v>91.97</v>
      </c>
      <c r="U11" s="12">
        <v>5</v>
      </c>
      <c r="V11" s="12">
        <v>2</v>
      </c>
      <c r="W11" s="12">
        <v>1</v>
      </c>
      <c r="X11" s="12">
        <v>2</v>
      </c>
      <c r="Y11" s="12">
        <v>7</v>
      </c>
      <c r="Z11" s="12">
        <v>1</v>
      </c>
      <c r="AA11" s="12">
        <v>360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0.51690000000000003</v>
      </c>
      <c r="AK11" s="12">
        <v>2.5700000000000001E-2</v>
      </c>
      <c r="AL11" s="14">
        <v>3.1E-2</v>
      </c>
      <c r="AM11" s="14">
        <v>1.5E-3</v>
      </c>
      <c r="AN11" s="14">
        <v>0.9577</v>
      </c>
      <c r="AO11" s="14">
        <v>6.7799999999999999E-2</v>
      </c>
      <c r="AP11" s="14">
        <v>0.17399999999999999</v>
      </c>
      <c r="AQ11" s="14">
        <v>1.23E-2</v>
      </c>
      <c r="AR11" s="14">
        <v>1.0106999999999999</v>
      </c>
      <c r="AS11" s="14">
        <v>3.7999999999999999E-2</v>
      </c>
      <c r="AT11" s="14">
        <v>3.2800000000000003E-2</v>
      </c>
      <c r="AU11" s="14">
        <v>1.1999999999999999E-3</v>
      </c>
      <c r="AV11" s="14">
        <v>17.769400000000001</v>
      </c>
      <c r="AW11" s="14">
        <v>0.76339999999999997</v>
      </c>
      <c r="AX11" s="14">
        <v>0.44190000000000002</v>
      </c>
      <c r="AY11" s="14">
        <v>1.9E-2</v>
      </c>
      <c r="AZ11" s="14">
        <v>0.4349732099366781</v>
      </c>
      <c r="BA11" s="14">
        <v>13.472560975609756</v>
      </c>
      <c r="BB11" s="14">
        <v>0.8618074573414789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3.3712499999999999E-2</v>
      </c>
      <c r="BH11" s="16">
        <f>DSTDEV(PlotSort,"PhxRed",$BG$31:$BG$32)/SQRT($BF11)</f>
        <v>1.1729547803162178E-3</v>
      </c>
      <c r="BI11" s="16">
        <f>DAVERAGE(PlotSort,"PhxRedEdge",$BG$31:$BG$32)</f>
        <v>0.20405624999999997</v>
      </c>
      <c r="BJ11" s="16">
        <f>DSTDEV(PlotSort,"PhxRedEdge",$BG$31:$BG$32)/SQRT($BF11)</f>
        <v>8.5971505393260469E-3</v>
      </c>
      <c r="BK11" s="16">
        <f>DAVERAGE(PlotSort,"TMRed",$BG$31:$BG$32)</f>
        <v>3.5031250000000007E-2</v>
      </c>
      <c r="BL11" s="16">
        <f>DSTDEV(PlotSort,"TMRed",$BG$31:$BG$32)/SQRT($BF11)</f>
        <v>1.2879802906747707E-3</v>
      </c>
      <c r="BM11" s="16">
        <f>DAVERAGE(PlotSort,"TMNIR",$BG$31:$BG$32)</f>
        <v>0.51515624999999998</v>
      </c>
      <c r="BN11" s="16">
        <f>DSTDEV(PlotSort,"TMNIR",$BG$31:$BG$32)/SQRT($BF11)</f>
        <v>2.1445432630962963E-2</v>
      </c>
      <c r="BO11" s="16">
        <f>DAVERAGE(PlotSort,"NRR",$BG$31:$BG$32)</f>
        <v>0.43254499536968549</v>
      </c>
      <c r="BP11" s="16">
        <f>DSTDEV(PlotSort,"NRR",$BG$31:$BG$32)/SQRT($BF11)</f>
        <v>2.9425066158305447E-3</v>
      </c>
      <c r="BQ11" s="16">
        <f>DAVERAGE(PlotSort,"rvi",$BG$31:$BG$32)</f>
        <v>14.729454839754995</v>
      </c>
      <c r="BR11" s="16">
        <f>DSTDEV(PlotSort,"rvi",$BG$31:$BG$32)/SQRT($BF11)</f>
        <v>0.33792755267184948</v>
      </c>
      <c r="BS11" s="17">
        <f>DAVERAGE(PlotSort,"ndvi",$BG$31:$BG$32)</f>
        <v>0.87197313084704031</v>
      </c>
      <c r="BT11" s="16">
        <f>DSTDEV(PlotSort,"ndvi",$BG$31:$BG$32)/SQRT($BF11)</f>
        <v>2.7332418210045521E-3</v>
      </c>
    </row>
    <row r="12" spans="1:72" ht="13.5" customHeight="1" x14ac:dyDescent="0.2">
      <c r="B12" s="12">
        <v>205</v>
      </c>
      <c r="C12" s="12">
        <v>9.0440000000000005</v>
      </c>
      <c r="D12" s="12">
        <v>205.37683000000001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30</v>
      </c>
      <c r="Q12" s="56">
        <v>2.48</v>
      </c>
      <c r="R12" s="56">
        <v>1.76</v>
      </c>
      <c r="S12" s="56">
        <v>48.68</v>
      </c>
      <c r="T12" s="56">
        <v>91.9</v>
      </c>
      <c r="U12" s="12">
        <v>5</v>
      </c>
      <c r="V12" s="12">
        <v>2</v>
      </c>
      <c r="W12" s="12">
        <v>1</v>
      </c>
      <c r="X12" s="12">
        <v>2</v>
      </c>
      <c r="Y12" s="12">
        <v>7</v>
      </c>
      <c r="Z12" s="12">
        <v>1</v>
      </c>
      <c r="AA12" s="12">
        <v>360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0.4698</v>
      </c>
      <c r="AK12" s="12">
        <v>1.14E-2</v>
      </c>
      <c r="AL12" s="14">
        <v>2.8299999999999999E-2</v>
      </c>
      <c r="AM12" s="14">
        <v>6.9999999999999999E-4</v>
      </c>
      <c r="AN12" s="14">
        <v>1.0450999999999999</v>
      </c>
      <c r="AO12" s="14">
        <v>3.5400000000000001E-2</v>
      </c>
      <c r="AP12" s="14">
        <v>0.1905</v>
      </c>
      <c r="AQ12" s="14">
        <v>6.4000000000000003E-3</v>
      </c>
      <c r="AR12" s="14">
        <v>0.90069999999999995</v>
      </c>
      <c r="AS12" s="14">
        <v>3.2599999999999997E-2</v>
      </c>
      <c r="AT12" s="14">
        <v>2.93E-2</v>
      </c>
      <c r="AU12" s="14">
        <v>1.1000000000000001E-3</v>
      </c>
      <c r="AV12" s="14">
        <v>20.198899999999998</v>
      </c>
      <c r="AW12" s="14">
        <v>6.4500000000000002E-2</v>
      </c>
      <c r="AX12" s="14">
        <v>0.50409999999999999</v>
      </c>
      <c r="AY12" s="14">
        <v>1.6000000000000001E-3</v>
      </c>
      <c r="AZ12" s="14">
        <v>0.45148286783760438</v>
      </c>
      <c r="BA12" s="14">
        <v>17.204778156996586</v>
      </c>
      <c r="BB12" s="14">
        <v>0.8901387326584177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3.9556249999999994E-2</v>
      </c>
      <c r="BH12" s="16">
        <f>DSTDEV(PlotSort,"PhxRed",$BH$31:$BH$32)/SQRT($BF12)</f>
        <v>2.4059642687496541E-3</v>
      </c>
      <c r="BI12" s="16">
        <f>DAVERAGE(PlotSort,"PhxRedEdge",$BH$31:$BH$32)</f>
        <v>0.20965000000000003</v>
      </c>
      <c r="BJ12" s="16">
        <f>DSTDEV(PlotSort,"PhxRedEdge",$BH$31:$BH$32)/SQRT($BF12)</f>
        <v>1.4778308992123059E-2</v>
      </c>
      <c r="BK12" s="16">
        <f>DAVERAGE(PlotSort,"TMRed",$BH$31:$BH$32)</f>
        <v>4.0912500000000004E-2</v>
      </c>
      <c r="BL12" s="16">
        <f>DSTDEV(PlotSort,"TMRed",$BH$31:$BH$32)/SQRT($BF12)</f>
        <v>2.5075033233610306E-3</v>
      </c>
      <c r="BM12" s="16">
        <f>DAVERAGE(PlotSort,"TMNIR",$BH$31:$BH$32)</f>
        <v>0.51329374999999999</v>
      </c>
      <c r="BN12" s="16">
        <f>DSTDEV(PlotSort,"TMNIR",$BH$31:$BH$32)/SQRT($BF12)</f>
        <v>3.8616104659358101E-2</v>
      </c>
      <c r="BO12" s="16">
        <f>DAVERAGE(PlotSort,"NRR",$BH$31:$BH$32)</f>
        <v>0.41806017294189413</v>
      </c>
      <c r="BP12" s="16">
        <f>DSTDEV(PlotSort,"NRR",$BH$31:$BH$32)/SQRT($BF12)</f>
        <v>5.4825194191871138E-3</v>
      </c>
      <c r="BQ12" s="16">
        <f>DAVERAGE(PlotSort,"rvi",$BH$31:$BH$32)</f>
        <v>12.775563086039533</v>
      </c>
      <c r="BR12" s="16">
        <f>DSTDEV(PlotSort,"rvi",$BH$31:$BH$32)/SQRT($BF12)</f>
        <v>0.73453201881929786</v>
      </c>
      <c r="BS12" s="17">
        <f>DAVERAGE(PlotSort,"ndvi",$BH$31:$BH$32)</f>
        <v>0.84794840673885774</v>
      </c>
      <c r="BT12" s="16">
        <f>DSTDEV(PlotSort,"ndvi",$BH$31:$BH$32)/SQRT($BF12)</f>
        <v>8.7422164951955622E-3</v>
      </c>
    </row>
    <row r="13" spans="1:72" ht="13.5" customHeight="1" x14ac:dyDescent="0.2">
      <c r="B13" s="12">
        <v>205</v>
      </c>
      <c r="C13" s="12">
        <v>9.0340000000000007</v>
      </c>
      <c r="D13" s="12">
        <v>205.37642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30</v>
      </c>
      <c r="Q13" s="56">
        <v>2.48</v>
      </c>
      <c r="R13" s="56">
        <v>1.76</v>
      </c>
      <c r="S13" s="56">
        <v>48.81</v>
      </c>
      <c r="T13" s="56">
        <v>91.82</v>
      </c>
      <c r="U13" s="12">
        <v>5</v>
      </c>
      <c r="V13" s="12">
        <v>2</v>
      </c>
      <c r="W13" s="12">
        <v>1</v>
      </c>
      <c r="X13" s="12">
        <v>2</v>
      </c>
      <c r="Y13" s="12">
        <v>7</v>
      </c>
      <c r="Z13" s="12">
        <v>1</v>
      </c>
      <c r="AA13" s="12">
        <v>360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0.63700000000000001</v>
      </c>
      <c r="AK13" s="12">
        <v>3.3000000000000002E-2</v>
      </c>
      <c r="AL13" s="14">
        <v>3.85E-2</v>
      </c>
      <c r="AM13" s="14">
        <v>2E-3</v>
      </c>
      <c r="AN13" s="14">
        <v>0.94169999999999998</v>
      </c>
      <c r="AO13" s="14">
        <v>4.4000000000000003E-3</v>
      </c>
      <c r="AP13" s="14">
        <v>0.1724</v>
      </c>
      <c r="AQ13" s="14">
        <v>8.0000000000000004E-4</v>
      </c>
      <c r="AR13" s="14">
        <v>1.2029000000000001</v>
      </c>
      <c r="AS13" s="14">
        <v>4.2500000000000003E-2</v>
      </c>
      <c r="AT13" s="14">
        <v>3.9399999999999998E-2</v>
      </c>
      <c r="AU13" s="14">
        <v>1.4E-3</v>
      </c>
      <c r="AV13" s="14">
        <v>15.1715</v>
      </c>
      <c r="AW13" s="14">
        <v>0.72799999999999998</v>
      </c>
      <c r="AX13" s="14">
        <v>0.38030000000000003</v>
      </c>
      <c r="AY13" s="14">
        <v>1.8200000000000001E-2</v>
      </c>
      <c r="AZ13" s="14">
        <v>0.3761534286231229</v>
      </c>
      <c r="BA13" s="14">
        <v>9.6522842639593929</v>
      </c>
      <c r="BB13" s="14">
        <v>0.81224684298308325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3.8012500000000005E-2</v>
      </c>
      <c r="BH13" s="16">
        <f>DSTDEV(PlotSort,"PhxRed",$BJ$35:$BJ$36)/SQRT($BF13)</f>
        <v>3.9315771780727895E-3</v>
      </c>
      <c r="BI13" s="16">
        <f>DAVERAGE(PlotSort,"PhxRedEdge",$BJ$35:$BJ$36)</f>
        <v>0.19721250000000001</v>
      </c>
      <c r="BJ13" s="16">
        <f>DSTDEV(PlotSort,"PhxRedEdge",$BJ$35:$BJ$36)/SQRT($BF13)</f>
        <v>1.1555602189599837E-2</v>
      </c>
      <c r="BK13" s="16">
        <f>DAVERAGE(PlotSort,"TMRed",$BJ$35:$BJ$36)</f>
        <v>3.9262499999999999E-2</v>
      </c>
      <c r="BL13" s="16">
        <f>DSTDEV(PlotSort,"TMRed",$BJ$35:$BJ$36)/SQRT($BF13)</f>
        <v>4.0100738103288945E-3</v>
      </c>
      <c r="BM13" s="16">
        <f>DAVERAGE(PlotSort,"TMNIR",$BJ$35:$BJ$36)</f>
        <v>0.48615000000000003</v>
      </c>
      <c r="BN13" s="16">
        <f>DSTDEV(PlotSort,"TMNIR",$BJ$35:$BJ$36)/SQRT($BF13)</f>
        <v>2.7702694556925075E-2</v>
      </c>
      <c r="BO13" s="16">
        <f>DAVERAGE(PlotSort,"NRR",$BJ$35:$BJ$36)</f>
        <v>0.42303328046828537</v>
      </c>
      <c r="BP13" s="16">
        <f>DSTDEV(PlotSort,"NRR",$BJ$35:$BJ$36)/SQRT($BF13)</f>
        <v>9.1205822826792571E-3</v>
      </c>
      <c r="BQ13" s="16">
        <f>DAVERAGE(PlotSort,"rvi",$BJ$35:$BJ$36)</f>
        <v>13.039212520144856</v>
      </c>
      <c r="BR13" s="16">
        <f>DSTDEV(PlotSort,"rvi",$BJ$35:$BJ$36)/SQRT($BF13)</f>
        <v>1.0916310568359684</v>
      </c>
      <c r="BS13" s="17">
        <f>DAVERAGE(PlotSort,"ndvi",$BJ$35:$BJ$36)</f>
        <v>0.8502622086474072</v>
      </c>
      <c r="BT13" s="16">
        <f>DSTDEV(PlotSort,"ndvi",$BJ$35:$BJ$36)/SQRT($BF13)</f>
        <v>1.3577392757546989E-2</v>
      </c>
    </row>
    <row r="14" spans="1:72" ht="13.5" customHeight="1" x14ac:dyDescent="0.2">
      <c r="B14" s="12">
        <v>205</v>
      </c>
      <c r="C14" s="12">
        <v>9.0259999999999998</v>
      </c>
      <c r="D14" s="12">
        <v>205.37608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30</v>
      </c>
      <c r="Q14" s="56">
        <v>2.48</v>
      </c>
      <c r="R14" s="56">
        <v>1.76</v>
      </c>
      <c r="S14" s="56">
        <v>48.91</v>
      </c>
      <c r="T14" s="56">
        <v>91.75</v>
      </c>
      <c r="U14" s="12">
        <v>5</v>
      </c>
      <c r="V14" s="12">
        <v>2</v>
      </c>
      <c r="W14" s="12">
        <v>1</v>
      </c>
      <c r="X14" s="12">
        <v>2</v>
      </c>
      <c r="Y14" s="12">
        <v>7</v>
      </c>
      <c r="Z14" s="12">
        <v>1</v>
      </c>
      <c r="AA14" s="12">
        <v>360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0.49399999999999999</v>
      </c>
      <c r="AK14" s="12">
        <v>1.9699999999999999E-2</v>
      </c>
      <c r="AL14" s="14">
        <v>0.03</v>
      </c>
      <c r="AM14" s="14">
        <v>1.1999999999999999E-3</v>
      </c>
      <c r="AN14" s="14">
        <v>1.0704</v>
      </c>
      <c r="AO14" s="14">
        <v>2.6599999999999999E-2</v>
      </c>
      <c r="AP14" s="14">
        <v>0.1966</v>
      </c>
      <c r="AQ14" s="14">
        <v>4.8999999999999998E-3</v>
      </c>
      <c r="AR14" s="14">
        <v>0.95079999999999998</v>
      </c>
      <c r="AS14" s="14">
        <v>4.07E-2</v>
      </c>
      <c r="AT14" s="14">
        <v>3.1199999999999999E-2</v>
      </c>
      <c r="AU14" s="14">
        <v>1.2999999999999999E-3</v>
      </c>
      <c r="AV14" s="14">
        <v>19.3461</v>
      </c>
      <c r="AW14" s="14">
        <v>0.54700000000000004</v>
      </c>
      <c r="AX14" s="14">
        <v>0.48659999999999998</v>
      </c>
      <c r="AY14" s="14">
        <v>1.38E-2</v>
      </c>
      <c r="AZ14" s="14">
        <v>0.42447306791569084</v>
      </c>
      <c r="BA14" s="14">
        <v>15.596153846153847</v>
      </c>
      <c r="BB14" s="14">
        <v>0.87949015063731173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3.5956249999999995E-2</v>
      </c>
      <c r="BH14" s="16">
        <f>DSTDEV(PlotSort,"PhxRed",$BK$35:$BK$36)/SQRT($BF14)</f>
        <v>1.3987187217235637E-3</v>
      </c>
      <c r="BI14" s="16">
        <f>DAVERAGE(PlotSort,"PhxRedEdge",$BK$35:$BK$36)</f>
        <v>0.19598125</v>
      </c>
      <c r="BJ14" s="16">
        <f>DSTDEV(PlotSort,"PhxRedEdge",$BK$35:$BK$36)/SQRT($BF14)</f>
        <v>8.8968918671541337E-3</v>
      </c>
      <c r="BK14" s="16">
        <f>DAVERAGE(PlotSort,"TMRed",$BK$35:$BK$36)</f>
        <v>3.7112500000000007E-2</v>
      </c>
      <c r="BL14" s="16">
        <f>DSTDEV(PlotSort,"TMRed",$BK$35:$BK$36)/SQRT($BF14)</f>
        <v>1.3981200174996899E-3</v>
      </c>
      <c r="BM14" s="16">
        <f>DAVERAGE(PlotSort,"TMNIR",$BK$35:$BK$36)</f>
        <v>0.48502499999999993</v>
      </c>
      <c r="BN14" s="16">
        <f>DSTDEV(PlotSort,"TMNIR",$BK$35:$BK$36)/SQRT($BF14)</f>
        <v>2.401768705905442E-2</v>
      </c>
      <c r="BO14" s="16">
        <f>DAVERAGE(PlotSort,"NRR",$BK$35:$BK$36)</f>
        <v>0.4229735867827627</v>
      </c>
      <c r="BP14" s="16">
        <f>DSTDEV(PlotSort,"NRR",$BK$35:$BK$36)/SQRT($BF14)</f>
        <v>4.5012093496182405E-3</v>
      </c>
      <c r="BQ14" s="16">
        <f>DAVERAGE(PlotSort,"rvi",$BK$35:$BK$36)</f>
        <v>13.145147283981053</v>
      </c>
      <c r="BR14" s="16">
        <f>DSTDEV(PlotSort,"rvi",$BK$35:$BK$36)/SQRT($BF14)</f>
        <v>0.52503457804463394</v>
      </c>
      <c r="BS14" s="17">
        <f>DAVERAGE(PlotSort,"ndvi",$BK$35:$BK$36)</f>
        <v>0.85515994652770655</v>
      </c>
      <c r="BT14" s="16">
        <f>DSTDEV(PlotSort,"ndvi",$BK$35:$BK$36)/SQRT($BF14)</f>
        <v>6.284587782637424E-3</v>
      </c>
    </row>
    <row r="15" spans="1:72" ht="13.5" customHeight="1" x14ac:dyDescent="0.2">
      <c r="B15" s="12">
        <v>205</v>
      </c>
      <c r="C15" s="12">
        <v>9.0180000000000007</v>
      </c>
      <c r="D15" s="12">
        <v>205.37575000000001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30</v>
      </c>
      <c r="Q15" s="56">
        <v>2.48</v>
      </c>
      <c r="R15" s="56">
        <v>1.76</v>
      </c>
      <c r="S15" s="56">
        <v>49.01</v>
      </c>
      <c r="T15" s="56">
        <v>91.68</v>
      </c>
      <c r="U15" s="12">
        <v>5</v>
      </c>
      <c r="V15" s="12">
        <v>2</v>
      </c>
      <c r="W15" s="12">
        <v>1</v>
      </c>
      <c r="X15" s="12">
        <v>2</v>
      </c>
      <c r="Y15" s="12">
        <v>7</v>
      </c>
      <c r="Z15" s="12">
        <v>1</v>
      </c>
      <c r="AA15" s="12">
        <v>360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0.49790000000000001</v>
      </c>
      <c r="AK15" s="12">
        <v>1.2699999999999999E-2</v>
      </c>
      <c r="AL15" s="14">
        <v>3.0300000000000001E-2</v>
      </c>
      <c r="AM15" s="14">
        <v>8.0000000000000004E-4</v>
      </c>
      <c r="AN15" s="14">
        <v>0.93969999999999998</v>
      </c>
      <c r="AO15" s="14">
        <v>1.6500000000000001E-2</v>
      </c>
      <c r="AP15" s="14">
        <v>0.1731</v>
      </c>
      <c r="AQ15" s="14">
        <v>3.0000000000000001E-3</v>
      </c>
      <c r="AR15" s="14">
        <v>0.96550000000000002</v>
      </c>
      <c r="AS15" s="14">
        <v>8.0000000000000002E-3</v>
      </c>
      <c r="AT15" s="14">
        <v>3.1800000000000002E-2</v>
      </c>
      <c r="AU15" s="14">
        <v>2.9999999999999997E-4</v>
      </c>
      <c r="AV15" s="14">
        <v>17.318100000000001</v>
      </c>
      <c r="AW15" s="14">
        <v>0.76129999999999998</v>
      </c>
      <c r="AX15" s="14">
        <v>0.43709999999999999</v>
      </c>
      <c r="AY15" s="14">
        <v>1.9199999999999998E-2</v>
      </c>
      <c r="AZ15" s="14">
        <v>0.43264503441494595</v>
      </c>
      <c r="BA15" s="14">
        <v>13.745283018867923</v>
      </c>
      <c r="BB15" s="14">
        <v>0.86436340371081255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3.6612499999999999E-2</v>
      </c>
      <c r="BH15" s="16">
        <f>DSTDEV(PlotSort,"PhxRed",$BL$35:$BL$36)/SQRT($BF15)</f>
        <v>3.3673027304611989E-3</v>
      </c>
      <c r="BI15" s="16">
        <f>DAVERAGE(PlotSort,"PhxRedEdge",$BL$35:$BL$36)</f>
        <v>0.23823749999999999</v>
      </c>
      <c r="BJ15" s="16">
        <f>DSTDEV(PlotSort,"PhxRedEdge",$BL$35:$BL$36)/SQRT($BF15)</f>
        <v>2.4427421195246952E-2</v>
      </c>
      <c r="BK15" s="16">
        <f>DAVERAGE(PlotSort,"TMRed",$BL$35:$BL$36)</f>
        <v>3.8399999999999997E-2</v>
      </c>
      <c r="BL15" s="16">
        <f>DSTDEV(PlotSort,"TMRed",$BL$35:$BL$36)/SQRT($BF15)</f>
        <v>3.7502380876800025E-3</v>
      </c>
      <c r="BM15" s="16">
        <f>DAVERAGE(PlotSort,"TMNIR",$BL$35:$BL$36)</f>
        <v>0.60070000000000001</v>
      </c>
      <c r="BN15" s="16">
        <f>DSTDEV(PlotSort,"TMNIR",$BL$35:$BL$36)/SQRT($BF15)</f>
        <v>6.0813306227220677E-2</v>
      </c>
      <c r="BO15" s="16">
        <f>DAVERAGE(PlotSort,"NRR",$BL$35:$BL$36)</f>
        <v>0.43222988258934847</v>
      </c>
      <c r="BP15" s="16">
        <f>DSTDEV(PlotSort,"NRR",$BL$35:$BL$36)/SQRT($BF15)</f>
        <v>4.0916925401936893E-3</v>
      </c>
      <c r="BQ15" s="16">
        <f>DAVERAGE(PlotSort,"rvi",$BL$35:$BL$36)</f>
        <v>15.680528763482085</v>
      </c>
      <c r="BR15" s="16">
        <f>DSTDEV(PlotSort,"rvi",$BL$35:$BL$36)/SQRT($BF15)</f>
        <v>0.51469632270807453</v>
      </c>
      <c r="BS15" s="17">
        <f>DAVERAGE(PlotSort,"ndvi",$BL$35:$BL$36)</f>
        <v>0.87926097346897591</v>
      </c>
      <c r="BT15" s="16">
        <f>DSTDEV(PlotSort,"ndvi",$BL$35:$BL$36)/SQRT($BF15)</f>
        <v>3.8939503747261917E-3</v>
      </c>
    </row>
    <row r="16" spans="1:72" ht="13.5" customHeight="1" x14ac:dyDescent="0.2">
      <c r="B16" s="12">
        <v>205</v>
      </c>
      <c r="C16" s="12">
        <v>9.01</v>
      </c>
      <c r="D16" s="12">
        <v>205.37541999999999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30</v>
      </c>
      <c r="Q16" s="56">
        <v>2.48</v>
      </c>
      <c r="R16" s="56">
        <v>1.76</v>
      </c>
      <c r="S16" s="56">
        <v>49.11</v>
      </c>
      <c r="T16" s="56">
        <v>91.61</v>
      </c>
      <c r="U16" s="12">
        <v>5</v>
      </c>
      <c r="V16" s="12">
        <v>2</v>
      </c>
      <c r="W16" s="12">
        <v>1</v>
      </c>
      <c r="X16" s="12">
        <v>2</v>
      </c>
      <c r="Y16" s="12">
        <v>7</v>
      </c>
      <c r="Z16" s="12">
        <v>1</v>
      </c>
      <c r="AA16" s="12">
        <v>360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0.5454</v>
      </c>
      <c r="AK16" s="12">
        <v>4.0399999999999998E-2</v>
      </c>
      <c r="AL16" s="14">
        <v>3.3300000000000003E-2</v>
      </c>
      <c r="AM16" s="14">
        <v>2.5000000000000001E-3</v>
      </c>
      <c r="AN16" s="14">
        <v>0.97119999999999995</v>
      </c>
      <c r="AO16" s="14">
        <v>8.8999999999999999E-3</v>
      </c>
      <c r="AP16" s="14">
        <v>0.17949999999999999</v>
      </c>
      <c r="AQ16" s="14">
        <v>1.6000000000000001E-3</v>
      </c>
      <c r="AR16" s="14">
        <v>1.0580000000000001</v>
      </c>
      <c r="AS16" s="14">
        <v>8.6300000000000002E-2</v>
      </c>
      <c r="AT16" s="14">
        <v>3.5000000000000003E-2</v>
      </c>
      <c r="AU16" s="14">
        <v>2.8999999999999998E-3</v>
      </c>
      <c r="AV16" s="14">
        <v>17.555199999999999</v>
      </c>
      <c r="AW16" s="14">
        <v>0.1331</v>
      </c>
      <c r="AX16" s="14">
        <v>0.44469999999999998</v>
      </c>
      <c r="AY16" s="14">
        <v>3.3999999999999998E-3</v>
      </c>
      <c r="AZ16" s="14">
        <v>0.42486382569689202</v>
      </c>
      <c r="BA16" s="14">
        <v>12.705714285714285</v>
      </c>
      <c r="BB16" s="14">
        <v>0.8540754638315613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3.7543750000000001E-2</v>
      </c>
      <c r="BH16" s="16">
        <f>DSTDEV(PlotSort,"PhxRed",$BI$31:$BI$32)/SQRT($BF16)</f>
        <v>2.0926452309218625E-3</v>
      </c>
      <c r="BI16" s="16">
        <f>DAVERAGE(PlotSort,"PhxRedEdge",$BI$31:$BI$32)</f>
        <v>0.20760625000000002</v>
      </c>
      <c r="BJ16" s="16">
        <f>DSTDEV(PlotSort,"PhxRedEdge",$BI$31:$BI$32)/SQRT($BF16)</f>
        <v>1.4428872873368619E-2</v>
      </c>
      <c r="BK16" s="16">
        <f>DAVERAGE(PlotSort,"TMRed",$BI$31:$BI$32)</f>
        <v>3.9206249999999998E-2</v>
      </c>
      <c r="BL16" s="16">
        <f>DSTDEV(PlotSort,"TMRed",$BI$31:$BI$32)/SQRT($BF16)</f>
        <v>2.2002929492456248E-3</v>
      </c>
      <c r="BM16" s="16">
        <f>DAVERAGE(PlotSort,"TMNIR",$BI$31:$BI$32)</f>
        <v>0.50691874999999997</v>
      </c>
      <c r="BN16" s="16">
        <f>DSTDEV(PlotSort,"TMNIR",$BI$31:$BI$32)/SQRT($BF16)</f>
        <v>3.739648069309686E-2</v>
      </c>
      <c r="BO16" s="16">
        <f>DAVERAGE(PlotSort,"NRR",$BI$31:$BI$32)</f>
        <v>0.41719077937774807</v>
      </c>
      <c r="BP16" s="16">
        <f>DSTDEV(PlotSort,"NRR",$BI$31:$BI$32)/SQRT($BF16)</f>
        <v>4.7082357899723443E-3</v>
      </c>
      <c r="BQ16" s="16">
        <f>DAVERAGE(PlotSort,"rvi",$BI$31:$BI$32)</f>
        <v>13.020957364364783</v>
      </c>
      <c r="BR16" s="16">
        <f>DSTDEV(PlotSort,"rvi",$BI$31:$BI$32)/SQRT($BF16)</f>
        <v>0.61068021165511344</v>
      </c>
      <c r="BS16" s="17">
        <f>DAVERAGE(PlotSort,"ndvi",$BI$31:$BI$32)</f>
        <v>0.85245870090917941</v>
      </c>
      <c r="BT16" s="16">
        <f>DSTDEV(PlotSort,"ndvi",$BI$31:$BI$32)/SQRT($BF16)</f>
        <v>7.6002707461187693E-3</v>
      </c>
    </row>
    <row r="17" spans="2:72" ht="13.5" customHeight="1" x14ac:dyDescent="0.2">
      <c r="B17" s="12">
        <v>205</v>
      </c>
      <c r="C17" s="12">
        <v>9.0020000000000007</v>
      </c>
      <c r="D17" s="12">
        <v>205.37508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30</v>
      </c>
      <c r="Q17" s="56">
        <v>2.48</v>
      </c>
      <c r="R17" s="56">
        <v>1.76</v>
      </c>
      <c r="S17" s="56">
        <v>49.21</v>
      </c>
      <c r="T17" s="56">
        <v>91.55</v>
      </c>
      <c r="U17" s="12">
        <v>5</v>
      </c>
      <c r="V17" s="12">
        <v>2</v>
      </c>
      <c r="W17" s="12">
        <v>1</v>
      </c>
      <c r="X17" s="12">
        <v>2</v>
      </c>
      <c r="Y17" s="12">
        <v>7</v>
      </c>
      <c r="Z17" s="12">
        <v>1</v>
      </c>
      <c r="AA17" s="12">
        <v>360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0.53220000000000001</v>
      </c>
      <c r="AK17" s="12">
        <v>2.76E-2</v>
      </c>
      <c r="AL17" s="14">
        <v>3.2599999999999997E-2</v>
      </c>
      <c r="AM17" s="14">
        <v>1.6999999999999999E-3</v>
      </c>
      <c r="AN17" s="14">
        <v>0.95279999999999998</v>
      </c>
      <c r="AO17" s="14">
        <v>2.92E-2</v>
      </c>
      <c r="AP17" s="14">
        <v>0.1767</v>
      </c>
      <c r="AQ17" s="14">
        <v>5.4000000000000003E-3</v>
      </c>
      <c r="AR17" s="14">
        <v>1.0017</v>
      </c>
      <c r="AS17" s="14">
        <v>8.1799999999999998E-2</v>
      </c>
      <c r="AT17" s="14">
        <v>3.32E-2</v>
      </c>
      <c r="AU17" s="14">
        <v>2.7000000000000001E-3</v>
      </c>
      <c r="AV17" s="14">
        <v>17.638400000000001</v>
      </c>
      <c r="AW17" s="14">
        <v>0.96930000000000005</v>
      </c>
      <c r="AX17" s="14">
        <v>0.44840000000000002</v>
      </c>
      <c r="AY17" s="14">
        <v>2.46E-2</v>
      </c>
      <c r="AZ17" s="14">
        <v>0.43465045592705176</v>
      </c>
      <c r="BA17" s="14">
        <v>13.506024096385543</v>
      </c>
      <c r="BB17" s="14">
        <v>0.86212624584717601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3.5725E-2</v>
      </c>
      <c r="BH17" s="16">
        <f>DSTDEV(PlotSort,"PhxRed",$BJ$31:$BJ$32)/SQRT($BF17)</f>
        <v>1.9527864706618623E-3</v>
      </c>
      <c r="BI17" s="16">
        <f>DAVERAGE(PlotSort,"PhxRedEdge",$BJ$31:$BJ$32)</f>
        <v>0.20609999999999998</v>
      </c>
      <c r="BJ17" s="16">
        <f>DSTDEV(PlotSort,"PhxRedEdge",$BJ$31:$BJ$32)/SQRT($BF17)</f>
        <v>9.2241214577143873E-3</v>
      </c>
      <c r="BK17" s="16">
        <f>DAVERAGE(PlotSort,"TMRed",$BJ$31:$BJ$32)</f>
        <v>3.6737500000000006E-2</v>
      </c>
      <c r="BL17" s="16">
        <f>DSTDEV(PlotSort,"TMRed",$BJ$31:$BJ$32)/SQRT($BF17)</f>
        <v>2.0137004701129952E-3</v>
      </c>
      <c r="BM17" s="16">
        <f>DAVERAGE(PlotSort,"TMNIR",$BJ$31:$BJ$32)</f>
        <v>0.52153125</v>
      </c>
      <c r="BN17" s="16">
        <f>DSTDEV(PlotSort,"TMNIR",$BJ$31:$BJ$32)/SQRT($BF17)</f>
        <v>2.335832777752949E-2</v>
      </c>
      <c r="BO17" s="16">
        <f>DAVERAGE(PlotSort,"NRR",$BJ$31:$BJ$32)</f>
        <v>0.43341438893383161</v>
      </c>
      <c r="BP17" s="16">
        <f>DSTDEV(PlotSort,"NRR",$BJ$31:$BJ$32)/SQRT($BF17)</f>
        <v>3.8430499046816714E-3</v>
      </c>
      <c r="BQ17" s="16">
        <f>DAVERAGE(PlotSort,"rvi",$BJ$31:$BJ$32)</f>
        <v>14.484060561429747</v>
      </c>
      <c r="BR17" s="16">
        <f>DSTDEV(PlotSort,"rvi",$BJ$31:$BJ$32)/SQRT($BF17)</f>
        <v>0.58026091598313478</v>
      </c>
      <c r="BS17" s="17">
        <f>DAVERAGE(PlotSort,"ndvi",$BJ$31:$BJ$32)</f>
        <v>0.86746283667671864</v>
      </c>
      <c r="BT17" s="16">
        <f>DSTDEV(PlotSort,"ndvi",$BJ$31:$BJ$32)/SQRT($BF17)</f>
        <v>6.153721418629559E-3</v>
      </c>
    </row>
    <row r="18" spans="2:72" ht="13.5" customHeight="1" x14ac:dyDescent="0.2">
      <c r="B18" s="12">
        <v>205</v>
      </c>
      <c r="C18" s="12">
        <v>9.09</v>
      </c>
      <c r="D18" s="12">
        <v>205.37875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30</v>
      </c>
      <c r="Q18" s="56">
        <v>2.48</v>
      </c>
      <c r="R18" s="56">
        <v>1.76</v>
      </c>
      <c r="S18" s="56">
        <v>48.1</v>
      </c>
      <c r="T18" s="56">
        <v>92.3</v>
      </c>
      <c r="U18" s="12">
        <v>5</v>
      </c>
      <c r="V18" s="12">
        <v>2</v>
      </c>
      <c r="W18" s="12">
        <v>1</v>
      </c>
      <c r="X18" s="12">
        <v>2</v>
      </c>
      <c r="Y18" s="12">
        <v>7</v>
      </c>
      <c r="Z18" s="12">
        <v>1</v>
      </c>
      <c r="AA18" s="12">
        <v>360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0.95520000000000005</v>
      </c>
      <c r="AK18" s="12">
        <v>0.13089999999999999</v>
      </c>
      <c r="AL18" s="14">
        <v>5.6500000000000002E-2</v>
      </c>
      <c r="AM18" s="14">
        <v>7.7000000000000002E-3</v>
      </c>
      <c r="AN18" s="14">
        <v>2.1398999999999999</v>
      </c>
      <c r="AO18" s="14">
        <v>0.27089999999999997</v>
      </c>
      <c r="AP18" s="14">
        <v>0.38279999999999997</v>
      </c>
      <c r="AQ18" s="14">
        <v>4.8399999999999999E-2</v>
      </c>
      <c r="AR18" s="14">
        <v>1.8926000000000001</v>
      </c>
      <c r="AS18" s="14">
        <v>0.25480000000000003</v>
      </c>
      <c r="AT18" s="14">
        <v>6.0499999999999998E-2</v>
      </c>
      <c r="AU18" s="14">
        <v>8.0999999999999996E-3</v>
      </c>
      <c r="AV18" s="14">
        <v>39.120600000000003</v>
      </c>
      <c r="AW18" s="14">
        <v>4.9005000000000001</v>
      </c>
      <c r="AX18" s="14">
        <v>0.95720000000000005</v>
      </c>
      <c r="AY18" s="14">
        <v>0.11990000000000001</v>
      </c>
      <c r="AZ18" s="14">
        <v>0.42865671641791042</v>
      </c>
      <c r="BA18" s="14">
        <v>15.821487603305787</v>
      </c>
      <c r="BB18" s="14">
        <v>0.88110445121352066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3.8218749999999996E-2</v>
      </c>
      <c r="BH18" s="16">
        <f>DSTDEV(PlotSort,"PhxRed",$BH$35:$BH$36)/SQRT($BF18)</f>
        <v>2.2205520850680344E-3</v>
      </c>
      <c r="BI18" s="16">
        <f>DAVERAGE(PlotSort,"PhxRedEdge",$BH$35:$BH$36)</f>
        <v>0.21993124999999999</v>
      </c>
      <c r="BJ18" s="16">
        <f>DSTDEV(PlotSort,"PhxRedEdge",$BH$35:$BH$36)/SQRT($BF18)</f>
        <v>1.4044455367243686E-2</v>
      </c>
      <c r="BK18" s="16">
        <f>DAVERAGE(PlotSort,"TMRed",$BH$35:$BH$36)</f>
        <v>3.9706250000000005E-2</v>
      </c>
      <c r="BL18" s="16">
        <f>DSTDEV(PlotSort,"TMRed",$BH$35:$BH$36)/SQRT($BF18)</f>
        <v>2.3323355381462555E-3</v>
      </c>
      <c r="BM18" s="16">
        <f>DAVERAGE(PlotSort,"TMNIR",$BH$35:$BH$36)</f>
        <v>0.55026875000000008</v>
      </c>
      <c r="BN18" s="16">
        <f>DSTDEV(PlotSort,"TMNIR",$BH$35:$BH$36)/SQRT($BF18)</f>
        <v>3.6052540038521007E-2</v>
      </c>
      <c r="BO18" s="16">
        <f>DAVERAGE(PlotSort,"NRR",$BH$35:$BH$36)</f>
        <v>0.42789634049541903</v>
      </c>
      <c r="BP18" s="16">
        <f>DSTDEV(PlotSort,"NRR",$BH$35:$BH$36)/SQRT($BF18)</f>
        <v>5.2636015392792416E-3</v>
      </c>
      <c r="BQ18" s="16">
        <f>DAVERAGE(PlotSort,"rvi",$BH$35:$BH$36)</f>
        <v>14.035862997873522</v>
      </c>
      <c r="BR18" s="16">
        <f>DSTDEV(PlotSort,"rvi",$BH$35:$BH$36)/SQRT($BF18)</f>
        <v>0.62436510661895095</v>
      </c>
      <c r="BS18" s="17">
        <f>DAVERAGE(PlotSort,"ndvi",$BH$35:$BH$36)</f>
        <v>0.8627603033518666</v>
      </c>
      <c r="BT18" s="16">
        <f>DSTDEV(PlotSort,"ndvi",$BH$35:$BH$36)/SQRT($BF18)</f>
        <v>6.9367007871313658E-3</v>
      </c>
    </row>
    <row r="19" spans="2:72" ht="13.5" customHeight="1" x14ac:dyDescent="0.2">
      <c r="B19" s="12">
        <v>205</v>
      </c>
      <c r="C19" s="12">
        <v>9.0969999999999995</v>
      </c>
      <c r="D19" s="12">
        <v>205.37904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30</v>
      </c>
      <c r="Q19" s="56">
        <v>2.48</v>
      </c>
      <c r="R19" s="56">
        <v>1.76</v>
      </c>
      <c r="S19" s="56">
        <v>48.01</v>
      </c>
      <c r="T19" s="56">
        <v>92.36</v>
      </c>
      <c r="U19" s="12">
        <v>5</v>
      </c>
      <c r="V19" s="12">
        <v>2</v>
      </c>
      <c r="W19" s="12">
        <v>1</v>
      </c>
      <c r="X19" s="12">
        <v>2</v>
      </c>
      <c r="Y19" s="12">
        <v>7</v>
      </c>
      <c r="Z19" s="12">
        <v>1</v>
      </c>
      <c r="AA19" s="12">
        <v>360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0.83609999999999995</v>
      </c>
      <c r="AK19" s="12">
        <v>0.16739999999999999</v>
      </c>
      <c r="AL19" s="14">
        <v>4.9299999999999997E-2</v>
      </c>
      <c r="AM19" s="14">
        <v>9.9000000000000008E-3</v>
      </c>
      <c r="AN19" s="14">
        <v>1.4174</v>
      </c>
      <c r="AO19" s="14">
        <v>0.2964</v>
      </c>
      <c r="AP19" s="14">
        <v>0.25280000000000002</v>
      </c>
      <c r="AQ19" s="14">
        <v>5.2900000000000003E-2</v>
      </c>
      <c r="AR19" s="14">
        <v>1.6204000000000001</v>
      </c>
      <c r="AS19" s="14">
        <v>0.31509999999999999</v>
      </c>
      <c r="AT19" s="14">
        <v>5.16E-2</v>
      </c>
      <c r="AU19" s="14">
        <v>0.01</v>
      </c>
      <c r="AV19" s="14">
        <v>26.103999999999999</v>
      </c>
      <c r="AW19" s="14">
        <v>4.4762000000000004</v>
      </c>
      <c r="AX19" s="14">
        <v>0.63680000000000003</v>
      </c>
      <c r="AY19" s="14">
        <v>0.10920000000000001</v>
      </c>
      <c r="AZ19" s="14">
        <v>0.43165467625899279</v>
      </c>
      <c r="BA19" s="14">
        <v>12.34108527131783</v>
      </c>
      <c r="BB19" s="14">
        <v>0.85008715862870432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3.5049999999999998E-2</v>
      </c>
      <c r="BH19" s="16">
        <f>DSTDEV(PlotSort,"PhxRed",$BI$35:$BI$36)/SQRT($BF19)</f>
        <v>1.7427707824036996E-3</v>
      </c>
      <c r="BI19" s="16">
        <f>DAVERAGE(PlotSort,"PhxRedEdge",$BI$35:$BI$36)</f>
        <v>0.19377499999999995</v>
      </c>
      <c r="BJ19" s="16">
        <f>DSTDEV(PlotSort,"PhxRedEdge",$BI$35:$BI$36)/SQRT($BF19)</f>
        <v>8.5615832842608503E-3</v>
      </c>
      <c r="BK19" s="16">
        <f>DAVERAGE(PlotSort,"TMRed",$BI$35:$BI$36)</f>
        <v>3.6237499999999999E-2</v>
      </c>
      <c r="BL19" s="16">
        <f>DSTDEV(PlotSort,"TMRed",$BI$35:$BI$36)/SQRT($BF19)</f>
        <v>1.8051517710892518E-3</v>
      </c>
      <c r="BM19" s="16">
        <f>DAVERAGE(PlotSort,"TMNIR",$BI$35:$BI$36)</f>
        <v>0.47818124999999995</v>
      </c>
      <c r="BN19" s="16">
        <f>DSTDEV(PlotSort,"TMNIR",$BI$35:$BI$36)/SQRT($BF19)</f>
        <v>2.1868238419280647E-2</v>
      </c>
      <c r="BO19" s="16">
        <f>DAVERAGE(PlotSort,"NRR",$BI$35:$BI$36)</f>
        <v>0.4227088278161607</v>
      </c>
      <c r="BP19" s="16">
        <f>DSTDEV(PlotSort,"NRR",$BI$35:$BI$36)/SQRT($BF19)</f>
        <v>4.1361241479481933E-3</v>
      </c>
      <c r="BQ19" s="16">
        <f>DAVERAGE(PlotSort,"rvi",$BI$35:$BI$36)</f>
        <v>13.469154927921007</v>
      </c>
      <c r="BR19" s="16">
        <f>DSTDEV(PlotSort,"rvi",$BI$35:$BI$36)/SQRT($BF19)</f>
        <v>0.61680766541808418</v>
      </c>
      <c r="BS19" s="17">
        <f>DAVERAGE(PlotSort,"ndvi",$BI$35:$BI$36)</f>
        <v>0.85716123423403145</v>
      </c>
      <c r="BT19" s="16">
        <f>DSTDEV(PlotSort,"ndvi",$BI$35:$BI$36)/SQRT($BF19)</f>
        <v>7.3466819317999149E-3</v>
      </c>
    </row>
    <row r="20" spans="2:72" ht="13.5" customHeight="1" x14ac:dyDescent="0.2">
      <c r="B20" s="12">
        <v>205</v>
      </c>
      <c r="C20" s="12">
        <v>9.1050000000000004</v>
      </c>
      <c r="D20" s="12">
        <v>205.37938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30</v>
      </c>
      <c r="Q20" s="56">
        <v>2.48</v>
      </c>
      <c r="R20" s="56">
        <v>1.76</v>
      </c>
      <c r="S20" s="56">
        <v>47.91</v>
      </c>
      <c r="T20" s="56">
        <v>92.43</v>
      </c>
      <c r="U20" s="12">
        <v>5</v>
      </c>
      <c r="V20" s="12">
        <v>2</v>
      </c>
      <c r="W20" s="12">
        <v>1</v>
      </c>
      <c r="X20" s="12">
        <v>2</v>
      </c>
      <c r="Y20" s="12">
        <v>7</v>
      </c>
      <c r="Z20" s="12">
        <v>1</v>
      </c>
      <c r="AA20" s="12">
        <v>360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0.61499999999999999</v>
      </c>
      <c r="AK20" s="12">
        <v>2.8299999999999999E-2</v>
      </c>
      <c r="AL20" s="14">
        <v>3.6200000000000003E-2</v>
      </c>
      <c r="AM20" s="14">
        <v>1.6999999999999999E-3</v>
      </c>
      <c r="AN20" s="14">
        <v>1.2169000000000001</v>
      </c>
      <c r="AO20" s="14">
        <v>5.0999999999999997E-2</v>
      </c>
      <c r="AP20" s="14">
        <v>0.21629999999999999</v>
      </c>
      <c r="AQ20" s="14">
        <v>9.1000000000000004E-3</v>
      </c>
      <c r="AR20" s="14">
        <v>1.2114</v>
      </c>
      <c r="AS20" s="14">
        <v>7.2400000000000006E-2</v>
      </c>
      <c r="AT20" s="14">
        <v>3.8399999999999997E-2</v>
      </c>
      <c r="AU20" s="14">
        <v>2.3E-3</v>
      </c>
      <c r="AV20" s="14">
        <v>23.4208</v>
      </c>
      <c r="AW20" s="14">
        <v>1.0815999999999999</v>
      </c>
      <c r="AX20" s="14">
        <v>0.56940000000000002</v>
      </c>
      <c r="AY20" s="14">
        <v>2.63E-2</v>
      </c>
      <c r="AZ20" s="14">
        <v>0.44940817105765557</v>
      </c>
      <c r="BA20" s="14">
        <v>14.828125000000002</v>
      </c>
      <c r="BB20" s="14">
        <v>0.87364264560710758</v>
      </c>
      <c r="BC20" s="15"/>
    </row>
    <row r="21" spans="2:72" ht="13.5" customHeight="1" x14ac:dyDescent="0.2">
      <c r="B21" s="12">
        <v>205</v>
      </c>
      <c r="C21" s="12">
        <v>9.1129999999999995</v>
      </c>
      <c r="D21" s="12">
        <v>205.37970999999999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30</v>
      </c>
      <c r="Q21" s="56">
        <v>2.48</v>
      </c>
      <c r="R21" s="56">
        <v>1.76</v>
      </c>
      <c r="S21" s="56">
        <v>47.81</v>
      </c>
      <c r="T21" s="56">
        <v>92.5</v>
      </c>
      <c r="U21" s="12">
        <v>5</v>
      </c>
      <c r="V21" s="12">
        <v>2</v>
      </c>
      <c r="W21" s="12">
        <v>1</v>
      </c>
      <c r="X21" s="12">
        <v>2</v>
      </c>
      <c r="Y21" s="12">
        <v>7</v>
      </c>
      <c r="Z21" s="12">
        <v>1</v>
      </c>
      <c r="AA21" s="12">
        <v>360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0.69510000000000005</v>
      </c>
      <c r="AK21" s="12">
        <v>5.0099999999999999E-2</v>
      </c>
      <c r="AL21" s="14">
        <v>4.07E-2</v>
      </c>
      <c r="AM21" s="14">
        <v>2.8999999999999998E-3</v>
      </c>
      <c r="AN21" s="14">
        <v>1.5759000000000001</v>
      </c>
      <c r="AO21" s="14">
        <v>7.1099999999999997E-2</v>
      </c>
      <c r="AP21" s="14">
        <v>0.27929999999999999</v>
      </c>
      <c r="AQ21" s="14">
        <v>1.26E-2</v>
      </c>
      <c r="AR21" s="14">
        <v>1.3298000000000001</v>
      </c>
      <c r="AS21" s="14">
        <v>0.13009999999999999</v>
      </c>
      <c r="AT21" s="14">
        <v>4.2099999999999999E-2</v>
      </c>
      <c r="AU21" s="14">
        <v>4.1000000000000003E-3</v>
      </c>
      <c r="AV21" s="14">
        <v>29.440300000000001</v>
      </c>
      <c r="AW21" s="14">
        <v>1.3104</v>
      </c>
      <c r="AX21" s="14">
        <v>0.71340000000000003</v>
      </c>
      <c r="AY21" s="14">
        <v>3.1800000000000002E-2</v>
      </c>
      <c r="AZ21" s="14">
        <v>0.43729223330311273</v>
      </c>
      <c r="BA21" s="14">
        <v>16.945368171021379</v>
      </c>
      <c r="BB21" s="14">
        <v>0.88855062872270019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0.26350000000000001</v>
      </c>
      <c r="BH21" s="16"/>
      <c r="BI21" s="16">
        <f>DAVERAGE(PlotSort2,"PhxRedEdge",$BM$31:$BM$32)</f>
        <v>0.28799999999999998</v>
      </c>
      <c r="BJ21" s="16"/>
      <c r="BK21" s="16">
        <f>DAVERAGE(PlotSort2,"TMRed",$BM$31:$BM$32)</f>
        <v>0.26040000000000002</v>
      </c>
      <c r="BL21" s="16"/>
      <c r="BM21" s="16">
        <f>DAVERAGE(PlotSort2,"TMNIR",$BM$31:$BM$32)</f>
        <v>0.32250000000000001</v>
      </c>
      <c r="BN21" s="16"/>
      <c r="BO21" s="16">
        <f>DAVERAGE(PlotSort2,"NRR",$BM$31:$BM$32)</f>
        <v>5.6511056511056555E-2</v>
      </c>
      <c r="BP21" s="16"/>
      <c r="BQ21" s="16">
        <f>DAVERAGE(PlotSort2,"rvi",$BM$31:$BM$32)</f>
        <v>1.2384792626728109</v>
      </c>
      <c r="BR21" s="16"/>
      <c r="BS21" s="17">
        <f>DAVERAGE(PlotSort2,"ndvi",$BM$31:$BM$32)</f>
        <v>0.10653628409675758</v>
      </c>
      <c r="BT21" s="16"/>
    </row>
    <row r="22" spans="2:72" ht="13.5" customHeight="1" x14ac:dyDescent="0.2">
      <c r="B22" s="12">
        <v>205</v>
      </c>
      <c r="C22" s="12">
        <v>9.1210000000000004</v>
      </c>
      <c r="D22" s="12">
        <v>205.38004000000001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30</v>
      </c>
      <c r="Q22" s="56">
        <v>2.48</v>
      </c>
      <c r="R22" s="56">
        <v>1.76</v>
      </c>
      <c r="S22" s="56">
        <v>47.71</v>
      </c>
      <c r="T22" s="56">
        <v>92.57</v>
      </c>
      <c r="U22" s="12">
        <v>5</v>
      </c>
      <c r="V22" s="12">
        <v>2</v>
      </c>
      <c r="W22" s="12">
        <v>1</v>
      </c>
      <c r="X22" s="12">
        <v>2</v>
      </c>
      <c r="Y22" s="12">
        <v>7</v>
      </c>
      <c r="Z22" s="12">
        <v>1</v>
      </c>
      <c r="AA22" s="12">
        <v>360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0.64859999999999995</v>
      </c>
      <c r="AK22" s="12">
        <v>2.0500000000000001E-2</v>
      </c>
      <c r="AL22" s="14">
        <v>3.7900000000000003E-2</v>
      </c>
      <c r="AM22" s="14">
        <v>1.1999999999999999E-3</v>
      </c>
      <c r="AN22" s="14">
        <v>1.4497</v>
      </c>
      <c r="AO22" s="14">
        <v>1.23E-2</v>
      </c>
      <c r="AP22" s="14">
        <v>0.25609999999999999</v>
      </c>
      <c r="AQ22" s="14">
        <v>2.2000000000000001E-3</v>
      </c>
      <c r="AR22" s="14">
        <v>1.1975</v>
      </c>
      <c r="AS22" s="14">
        <v>4.07E-2</v>
      </c>
      <c r="AT22" s="14">
        <v>3.78E-2</v>
      </c>
      <c r="AU22" s="14">
        <v>1.2999999999999999E-3</v>
      </c>
      <c r="AV22" s="14">
        <v>26.8736</v>
      </c>
      <c r="AW22" s="14">
        <v>0.27460000000000001</v>
      </c>
      <c r="AX22" s="14">
        <v>0.64900000000000002</v>
      </c>
      <c r="AY22" s="14">
        <v>6.6E-3</v>
      </c>
      <c r="AZ22" s="14">
        <v>0.43409568003535526</v>
      </c>
      <c r="BA22" s="14">
        <v>17.169312169312171</v>
      </c>
      <c r="BB22" s="14">
        <v>0.88992428654630151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0.27539999999999998</v>
      </c>
      <c r="BH22" s="16">
        <f>DSTDEV(PlotSort2,"PhxRed",$BN$31:$BN$32)/SQRT($BF22)</f>
        <v>1.1800000000000003E-2</v>
      </c>
      <c r="BI22" s="16">
        <f>DAVERAGE(PlotSort2,"PhxRedEdge",$BN$31:$BN$32)</f>
        <v>0.29400000000000004</v>
      </c>
      <c r="BJ22" s="16">
        <f>DSTDEV(PlotSort2,"PhxRedEdge",$BN$31:$BN$32)/SQRT($BF22)</f>
        <v>1.2800000000000008E-2</v>
      </c>
      <c r="BK22" s="16">
        <f>DAVERAGE(PlotSort2,"TMRed",$BN$31:$BN$32)</f>
        <v>0.27224999999999999</v>
      </c>
      <c r="BL22" s="16">
        <f>DSTDEV(PlotSort2,"TMRed",$BN$31:$BN$32)/SQRT($BF22)</f>
        <v>1.1749999999999983E-2</v>
      </c>
      <c r="BM22" s="16">
        <f>DAVERAGE(PlotSort2,"TMNIR",$BN$31:$BN$32)</f>
        <v>0.32815000000000005</v>
      </c>
      <c r="BN22" s="16">
        <f>DSTDEV(PlotSort2,"TMNIR",$BN$31:$BN$32)/SQRT($BF22)</f>
        <v>1.2849999999999999E-2</v>
      </c>
      <c r="BO22" s="16">
        <f>DAVERAGE(PlotSort2,"NRR",$BN$31:$BN$32)</f>
        <v>5.4980439307507248E-2</v>
      </c>
      <c r="BP22" s="16">
        <f>DSTDEV(PlotSort2,"NRR",$BN$31:$BN$32)/SQRT($BF22)</f>
        <v>2.1863670629873287E-3</v>
      </c>
      <c r="BQ22" s="16">
        <f>DAVERAGE(PlotSort2,"rvi",$BN$31:$BN$32)</f>
        <v>1.2055344543267283</v>
      </c>
      <c r="BR22" s="16">
        <f>DSTDEV(PlotSort2,"rvi",$BN$31:$BN$32)/SQRT($BF22)</f>
        <v>4.8302289746153804E-3</v>
      </c>
      <c r="BS22" s="17">
        <f>DAVERAGE(PlotSort2,"ndvi",$BN$31:$BN$32)</f>
        <v>9.3185967349774274E-2</v>
      </c>
      <c r="BT22" s="16">
        <f>DSTDEV(PlotSort2,"ndvi",$BN$31:$BN$32)/SQRT($BF22)</f>
        <v>1.985967349774187E-3</v>
      </c>
    </row>
    <row r="23" spans="2:72" ht="13.5" customHeight="1" x14ac:dyDescent="0.2">
      <c r="B23" s="12">
        <v>205</v>
      </c>
      <c r="C23" s="12">
        <v>9.1300000000000008</v>
      </c>
      <c r="D23" s="12">
        <v>205.38041999999999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30</v>
      </c>
      <c r="Q23" s="56">
        <v>2.48</v>
      </c>
      <c r="R23" s="56">
        <v>1.76</v>
      </c>
      <c r="S23" s="56">
        <v>47.6</v>
      </c>
      <c r="T23" s="56">
        <v>92.65</v>
      </c>
      <c r="U23" s="12">
        <v>5</v>
      </c>
      <c r="V23" s="12">
        <v>2</v>
      </c>
      <c r="W23" s="12">
        <v>1</v>
      </c>
      <c r="X23" s="12">
        <v>2</v>
      </c>
      <c r="Y23" s="12">
        <v>7</v>
      </c>
      <c r="Z23" s="12">
        <v>1</v>
      </c>
      <c r="AA23" s="12">
        <v>360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0.95450000000000002</v>
      </c>
      <c r="AK23" s="12">
        <v>1.23E-2</v>
      </c>
      <c r="AL23" s="14">
        <v>5.5599999999999997E-2</v>
      </c>
      <c r="AM23" s="14">
        <v>6.9999999999999999E-4</v>
      </c>
      <c r="AN23" s="14">
        <v>1.2190000000000001</v>
      </c>
      <c r="AO23" s="14">
        <v>3.9399999999999998E-2</v>
      </c>
      <c r="AP23" s="14">
        <v>0.21460000000000001</v>
      </c>
      <c r="AQ23" s="14">
        <v>6.8999999999999999E-3</v>
      </c>
      <c r="AR23" s="14">
        <v>1.7978000000000001</v>
      </c>
      <c r="AS23" s="14">
        <v>4.02E-2</v>
      </c>
      <c r="AT23" s="14">
        <v>5.6500000000000002E-2</v>
      </c>
      <c r="AU23" s="14">
        <v>1.2999999999999999E-3</v>
      </c>
      <c r="AV23" s="14">
        <v>19.868200000000002</v>
      </c>
      <c r="AW23" s="14">
        <v>1.0773999999999999</v>
      </c>
      <c r="AX23" s="14">
        <v>0.47799999999999998</v>
      </c>
      <c r="AY23" s="14">
        <v>2.5899999999999999E-2</v>
      </c>
      <c r="AZ23" s="14">
        <v>0.3803060929829627</v>
      </c>
      <c r="BA23" s="14">
        <v>8.4601769911504423</v>
      </c>
      <c r="BB23" s="14">
        <v>0.78858746492048648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0.12045</v>
      </c>
      <c r="BH23" s="16">
        <f>DSTDEV(PlotSort2,"PhxRed",$BR$31:$BR$32)/SQRT($BF23)</f>
        <v>5.4500000000000026E-3</v>
      </c>
      <c r="BI23" s="16">
        <f>DAVERAGE(PlotSort2,"PhxRedEdge",$BR$31:$BR$32)</f>
        <v>0.19950000000000001</v>
      </c>
      <c r="BJ23" s="16">
        <f>DSTDEV(PlotSort2,"PhxRedEdge",$BR$31:$BR$32)/SQRT($BF23)</f>
        <v>7.6999999999999985E-3</v>
      </c>
      <c r="BK23" s="16">
        <f>DAVERAGE(PlotSort2,"TMRed",$BR$31:$BR$32)</f>
        <v>0.12175</v>
      </c>
      <c r="BL23" s="16">
        <f>DSTDEV(PlotSort2,"TMRed",$BR$31:$BR$32)/SQRT($BF23)</f>
        <v>5.4500000000000026E-3</v>
      </c>
      <c r="BM23" s="16">
        <f>DAVERAGE(PlotSort2,"TMNIR",$BR$31:$BR$32)</f>
        <v>0.34904999999999997</v>
      </c>
      <c r="BN23" s="16">
        <f>DSTDEV(PlotSort2,"TMNIR",$BR$31:$BR$32)/SQRT($BF23)</f>
        <v>5.4499999999999826E-3</v>
      </c>
      <c r="BO23" s="16">
        <f>DAVERAGE(PlotSort2,"NRR",$BR$31:$BR$32)</f>
        <v>0.27288298257284893</v>
      </c>
      <c r="BP23" s="16">
        <f>DSTDEV(PlotSort2,"NRR",$BR$31:$BR$32)/SQRT($BF23)</f>
        <v>1.0643352877281881E-2</v>
      </c>
      <c r="BQ23" s="16">
        <f>DAVERAGE(PlotSort2,"rvi",$BR$31:$BR$32)</f>
        <v>2.8706889442290322</v>
      </c>
      <c r="BR23" s="16">
        <f>DSTDEV(PlotSort2,"rvi",$BR$31:$BR$32)/SQRT($BF23)</f>
        <v>8.373925869444164E-2</v>
      </c>
      <c r="BS23" s="17">
        <f>DAVERAGE(PlotSort2,"ndvi",$BR$31:$BR$32)</f>
        <v>0.48305416829565029</v>
      </c>
      <c r="BT23" s="16">
        <f>DSTDEV(PlotSort2,"ndvi",$BR$31:$BR$32)/SQRT($BF23)</f>
        <v>1.118370950387129E-2</v>
      </c>
    </row>
    <row r="24" spans="2:72" ht="13.5" customHeight="1" x14ac:dyDescent="0.2">
      <c r="B24" s="12">
        <v>205</v>
      </c>
      <c r="C24" s="12">
        <v>9.1389999999999993</v>
      </c>
      <c r="D24" s="12">
        <v>205.38078999999999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30</v>
      </c>
      <c r="Q24" s="56">
        <v>2.48</v>
      </c>
      <c r="R24" s="56">
        <v>1.76</v>
      </c>
      <c r="S24" s="56">
        <v>47.49</v>
      </c>
      <c r="T24" s="56">
        <v>92.73</v>
      </c>
      <c r="U24" s="12">
        <v>5</v>
      </c>
      <c r="V24" s="12">
        <v>2</v>
      </c>
      <c r="W24" s="12">
        <v>1</v>
      </c>
      <c r="X24" s="12">
        <v>2</v>
      </c>
      <c r="Y24" s="12">
        <v>7</v>
      </c>
      <c r="Z24" s="12">
        <v>1</v>
      </c>
      <c r="AA24" s="12">
        <v>360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0.71709999999999996</v>
      </c>
      <c r="AK24" s="12">
        <v>3.9699999999999999E-2</v>
      </c>
      <c r="AL24" s="14">
        <v>4.1599999999999998E-2</v>
      </c>
      <c r="AM24" s="14">
        <v>2.3E-3</v>
      </c>
      <c r="AN24" s="14">
        <v>1.4897</v>
      </c>
      <c r="AO24" s="14">
        <v>3.1E-2</v>
      </c>
      <c r="AP24" s="14">
        <v>0.26129999999999998</v>
      </c>
      <c r="AQ24" s="14">
        <v>5.4000000000000003E-3</v>
      </c>
      <c r="AR24" s="14">
        <v>1.3534999999999999</v>
      </c>
      <c r="AS24" s="14">
        <v>8.8499999999999995E-2</v>
      </c>
      <c r="AT24" s="14">
        <v>4.24E-2</v>
      </c>
      <c r="AU24" s="14">
        <v>2.8E-3</v>
      </c>
      <c r="AV24" s="14">
        <v>26.904800000000002</v>
      </c>
      <c r="AW24" s="14">
        <v>0.28910000000000002</v>
      </c>
      <c r="AX24" s="14">
        <v>0.64490000000000003</v>
      </c>
      <c r="AY24" s="14">
        <v>6.8999999999999999E-3</v>
      </c>
      <c r="AZ24" s="14">
        <v>0.42330611344074159</v>
      </c>
      <c r="BA24" s="14">
        <v>15.209905660377359</v>
      </c>
      <c r="BB24" s="14">
        <v>0.87661865269896699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0.6725000000000001</v>
      </c>
      <c r="BH24" s="16"/>
      <c r="BI24" s="16">
        <f>DAVERAGE(PlotSort2,"PhxRedEdge",$BP$31:$BP$32)</f>
        <v>0.65949999999999998</v>
      </c>
      <c r="BJ24" s="16"/>
      <c r="BK24" s="16">
        <f>DAVERAGE(PlotSort2,"TMRed",$BP$31:$BP$32)</f>
        <v>0.67199999999999993</v>
      </c>
      <c r="BL24" s="16"/>
      <c r="BM24" s="16">
        <f>DAVERAGE(PlotSort2,"TMNIR",$BP$31:$BP$32)</f>
        <v>0.64359999999999995</v>
      </c>
      <c r="BN24" s="16"/>
      <c r="BO24" s="16">
        <f>DAVERAGE(PlotSort2,"NRR",$BP$31:$BP$32)</f>
        <v>-1.220167293377333E-2</v>
      </c>
      <c r="BP24" s="16"/>
      <c r="BQ24" s="16">
        <f>DAVERAGE(PlotSort2,"rvi",$BP$31:$BP$32)</f>
        <v>23.94345238095238</v>
      </c>
      <c r="BR24" s="16"/>
      <c r="BS24" s="17">
        <f>DAVERAGE(PlotSort2,"ndvi",$BP$31:$BP$32)</f>
        <v>-2.158710854363027E-2</v>
      </c>
      <c r="BT24" s="16"/>
    </row>
    <row r="25" spans="2:72" ht="13.5" customHeight="1" x14ac:dyDescent="0.2">
      <c r="B25" s="12">
        <v>205</v>
      </c>
      <c r="C25" s="12">
        <v>9.1470000000000002</v>
      </c>
      <c r="D25" s="12">
        <v>205.38112000000001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30</v>
      </c>
      <c r="Q25" s="56">
        <v>2.48</v>
      </c>
      <c r="R25" s="56">
        <v>1.76</v>
      </c>
      <c r="S25" s="56">
        <v>47.39</v>
      </c>
      <c r="T25" s="56">
        <v>92.8</v>
      </c>
      <c r="U25" s="12">
        <v>5</v>
      </c>
      <c r="V25" s="12">
        <v>2</v>
      </c>
      <c r="W25" s="12">
        <v>1</v>
      </c>
      <c r="X25" s="12">
        <v>2</v>
      </c>
      <c r="Y25" s="12">
        <v>7</v>
      </c>
      <c r="Z25" s="12">
        <v>1</v>
      </c>
      <c r="AA25" s="12">
        <v>360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0.68259999999999998</v>
      </c>
      <c r="AK25" s="12">
        <v>3.3700000000000001E-2</v>
      </c>
      <c r="AL25" s="14">
        <v>3.95E-2</v>
      </c>
      <c r="AM25" s="14">
        <v>2E-3</v>
      </c>
      <c r="AN25" s="14">
        <v>1.22</v>
      </c>
      <c r="AO25" s="14">
        <v>1.14E-2</v>
      </c>
      <c r="AP25" s="14">
        <v>0.21329999999999999</v>
      </c>
      <c r="AQ25" s="14">
        <v>2E-3</v>
      </c>
      <c r="AR25" s="14">
        <v>1.3482000000000001</v>
      </c>
      <c r="AS25" s="14">
        <v>3.3099999999999997E-2</v>
      </c>
      <c r="AT25" s="14">
        <v>4.2000000000000003E-2</v>
      </c>
      <c r="AU25" s="14">
        <v>1E-3</v>
      </c>
      <c r="AV25" s="14">
        <v>22.794699999999999</v>
      </c>
      <c r="AW25" s="14">
        <v>0.80910000000000004</v>
      </c>
      <c r="AX25" s="14">
        <v>0.54459999999999997</v>
      </c>
      <c r="AY25" s="14">
        <v>1.9300000000000001E-2</v>
      </c>
      <c r="AZ25" s="14">
        <v>0.43712890882702199</v>
      </c>
      <c r="BA25" s="14">
        <v>12.966666666666665</v>
      </c>
      <c r="BB25" s="14">
        <v>0.85680190930787581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0.99916666666666665</v>
      </c>
      <c r="BH25" s="16">
        <f>DSTDEV(PlotSort2,"PhxRed",$BQ$31:$BQ$32)/SQRT($BF25)</f>
        <v>4.8868303747021113E-3</v>
      </c>
      <c r="BI25" s="16">
        <f>DAVERAGE(PlotSort2,"PhxRedEdge",$BQ$31:$BQ$32)</f>
        <v>0.9988999999999999</v>
      </c>
      <c r="BJ25" s="16">
        <f>DSTDEV(PlotSort2,"PhxRedEdge",$BQ$31:$BQ$32)/SQRT($BF25)</f>
        <v>4.9166384179979514E-3</v>
      </c>
      <c r="BK25" s="16">
        <f>DAVERAGE(PlotSort2,"TMRed",$BQ$31:$BQ$32)</f>
        <v>0.99916666666666665</v>
      </c>
      <c r="BL25" s="16">
        <f>DSTDEV(PlotSort2,"TMRed",$BQ$31:$BQ$32)/SQRT($BF25)</f>
        <v>4.8868303747021113E-3</v>
      </c>
      <c r="BM25" s="16">
        <f>DAVERAGE(PlotSort2,"TMNIR",$BQ$31:$BQ$32)</f>
        <v>0.9988999999999999</v>
      </c>
      <c r="BN25" s="16">
        <f>DSTDEV(PlotSort2,"TMNIR",$BQ$31:$BQ$32)/SQRT($BF25)</f>
        <v>4.9166384179979514E-3</v>
      </c>
      <c r="BO25" s="16">
        <f>DAVERAGE(PlotSort2,"NRR",$BQ$31:$BQ$32)</f>
        <v>0.75752811288153465</v>
      </c>
      <c r="BP25" s="16">
        <f>DSTDEV(PlotSort2,"NRR",$BQ$31:$BQ$32)/SQRT($BF25)</f>
        <v>1.6794523129865266E-3</v>
      </c>
      <c r="BQ25" s="16">
        <f>DAVERAGE(PlotSort2,"rvi",$BQ$31:$BQ$32)</f>
        <v>1.3044039078482683</v>
      </c>
      <c r="BR25" s="16">
        <f>DSTDEV(PlotSort2,"rvi",$BQ$31:$BQ$32)/SQRT($BF25)</f>
        <v>5.6266068910884614E-4</v>
      </c>
      <c r="BS25" s="17">
        <f>DAVERAGE(PlotSort2,"ndvi",$BQ$31:$BQ$32)</f>
        <v>0.13209649068274687</v>
      </c>
      <c r="BT25" s="16">
        <f>DSTDEV(PlotSort2,"ndvi",$BQ$31:$BQ$32)/SQRT($BF25)</f>
        <v>2.1194470595863217E-4</v>
      </c>
    </row>
    <row r="26" spans="2:72" ht="13.5" customHeight="1" x14ac:dyDescent="0.2">
      <c r="B26" s="12">
        <v>205</v>
      </c>
      <c r="C26" s="12">
        <v>9.3870000000000005</v>
      </c>
      <c r="D26" s="12">
        <v>205.39113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30</v>
      </c>
      <c r="Q26" s="56">
        <v>2.48</v>
      </c>
      <c r="R26" s="56">
        <v>1.76</v>
      </c>
      <c r="S26" s="56">
        <v>44.38</v>
      </c>
      <c r="T26" s="56">
        <v>94.96</v>
      </c>
      <c r="U26" s="12">
        <v>5</v>
      </c>
      <c r="V26" s="12">
        <v>2</v>
      </c>
      <c r="W26" s="12">
        <v>1</v>
      </c>
      <c r="X26" s="12">
        <v>2</v>
      </c>
      <c r="Y26" s="12">
        <v>7</v>
      </c>
      <c r="Z26" s="12">
        <v>1</v>
      </c>
      <c r="AA26" s="12">
        <v>360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0.76200000000000001</v>
      </c>
      <c r="AK26" s="12">
        <v>4.0000000000000002E-4</v>
      </c>
      <c r="AL26" s="14">
        <v>3.5999999999999997E-2</v>
      </c>
      <c r="AM26" s="14">
        <v>0</v>
      </c>
      <c r="AN26" s="14">
        <v>1.2495000000000001</v>
      </c>
      <c r="AO26" s="14">
        <v>4.1799999999999997E-2</v>
      </c>
      <c r="AP26" s="14">
        <v>0.17469999999999999</v>
      </c>
      <c r="AQ26" s="14">
        <v>5.7999999999999996E-3</v>
      </c>
      <c r="AR26" s="14">
        <v>1.4595</v>
      </c>
      <c r="AS26" s="14">
        <v>5.3199999999999997E-2</v>
      </c>
      <c r="AT26" s="14">
        <v>3.6999999999999998E-2</v>
      </c>
      <c r="AU26" s="14">
        <v>1.2999999999999999E-3</v>
      </c>
      <c r="AV26" s="14">
        <v>21.442699999999999</v>
      </c>
      <c r="AW26" s="14">
        <v>0.4098</v>
      </c>
      <c r="AX26" s="14">
        <v>0.41670000000000001</v>
      </c>
      <c r="AY26" s="14">
        <v>8.0000000000000002E-3</v>
      </c>
      <c r="AZ26" s="14">
        <v>0.40919851200541091</v>
      </c>
      <c r="BA26" s="14">
        <v>11.262162162162163</v>
      </c>
      <c r="BB26" s="14">
        <v>0.83689662772757334</v>
      </c>
      <c r="BC26" s="15"/>
    </row>
    <row r="27" spans="2:72" ht="13.5" customHeight="1" x14ac:dyDescent="0.2">
      <c r="B27" s="12">
        <v>205</v>
      </c>
      <c r="C27" s="12">
        <v>9.3770000000000007</v>
      </c>
      <c r="D27" s="12">
        <v>205.39071000000001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30</v>
      </c>
      <c r="Q27" s="56">
        <v>2.48</v>
      </c>
      <c r="R27" s="56">
        <v>1.76</v>
      </c>
      <c r="S27" s="56">
        <v>44.5</v>
      </c>
      <c r="T27" s="56">
        <v>94.87</v>
      </c>
      <c r="U27" s="12">
        <v>5</v>
      </c>
      <c r="V27" s="12">
        <v>2</v>
      </c>
      <c r="W27" s="12">
        <v>1</v>
      </c>
      <c r="X27" s="12">
        <v>2</v>
      </c>
      <c r="Y27" s="12">
        <v>7</v>
      </c>
      <c r="Z27" s="12">
        <v>1</v>
      </c>
      <c r="AA27" s="12">
        <v>360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0.71279999999999999</v>
      </c>
      <c r="AK27" s="12">
        <v>1.77E-2</v>
      </c>
      <c r="AL27" s="14">
        <v>3.39E-2</v>
      </c>
      <c r="AM27" s="14">
        <v>8.0000000000000004E-4</v>
      </c>
      <c r="AN27" s="14">
        <v>1.5588</v>
      </c>
      <c r="AO27" s="14">
        <v>3.7000000000000002E-3</v>
      </c>
      <c r="AP27" s="14">
        <v>0.22</v>
      </c>
      <c r="AQ27" s="14">
        <v>5.0000000000000001E-4</v>
      </c>
      <c r="AR27" s="14">
        <v>1.4005000000000001</v>
      </c>
      <c r="AS27" s="14">
        <v>2.64E-2</v>
      </c>
      <c r="AT27" s="14">
        <v>3.5799999999999998E-2</v>
      </c>
      <c r="AU27" s="14">
        <v>6.9999999999999999E-4</v>
      </c>
      <c r="AV27" s="14">
        <v>27.362400000000001</v>
      </c>
      <c r="AW27" s="14">
        <v>1.1418999999999999</v>
      </c>
      <c r="AX27" s="14">
        <v>0.5363</v>
      </c>
      <c r="AY27" s="14">
        <v>2.24E-2</v>
      </c>
      <c r="AZ27" s="14">
        <v>0.41822028295649877</v>
      </c>
      <c r="BA27" s="14">
        <v>14.980446927374302</v>
      </c>
      <c r="BB27" s="14">
        <v>0.87484705471071478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0.12045</v>
      </c>
      <c r="BH27" s="16">
        <f>DSTDEV(PlotSort2,"PhxRed",$BR$31:$BR$32)/SQRT($BF27)</f>
        <v>5.4500000000000026E-3</v>
      </c>
      <c r="BI27" s="16">
        <f>DAVERAGE(PlotSort2,"PhxRedEdge",$BR$31:$BR$32)</f>
        <v>0.19950000000000001</v>
      </c>
      <c r="BJ27" s="16">
        <f>DSTDEV(PlotSort2,"PhxRedEdge",$BR$31:$BR$32)/SQRT($BF27)</f>
        <v>7.6999999999999985E-3</v>
      </c>
      <c r="BK27" s="16">
        <f>DAVERAGE(PlotSort2,"TMRed",$BR$31:$BR$32)</f>
        <v>0.12175</v>
      </c>
      <c r="BL27" s="16">
        <f>DSTDEV(PlotSort2,"TMRed",$BR$31:$BR$32)/SQRT($BF27)</f>
        <v>5.4500000000000026E-3</v>
      </c>
      <c r="BM27" s="16">
        <f>DAVERAGE(PlotSort2,"TMNIR",$BR$31:$BR$32)</f>
        <v>0.34904999999999997</v>
      </c>
      <c r="BN27" s="16">
        <f>DSTDEV(PlotSort2,"TMNIR",$BR$31:$BR$32)/SQRT($BF27)</f>
        <v>5.4499999999999826E-3</v>
      </c>
      <c r="BO27" s="16">
        <f>DAVERAGE(PlotSort2,"NRR",$BR$31:$BR$32)</f>
        <v>0.27288298257284893</v>
      </c>
      <c r="BP27" s="16">
        <f>DSTDEV(PlotSort2,"NRR",$BR$31:$BR$32)/SQRT($BF27)</f>
        <v>1.0643352877281881E-2</v>
      </c>
      <c r="BQ27" s="16">
        <f>DAVERAGE(PlotSort2,"rvi",$BR$31:$BR$32)</f>
        <v>2.8706889442290322</v>
      </c>
      <c r="BR27" s="16">
        <f>DSTDEV(PlotSort2,"rvi",$BR$31:$BR$32)/SQRT($BF27)</f>
        <v>8.373925869444164E-2</v>
      </c>
      <c r="BS27" s="17">
        <f>DAVERAGE(PlotSort2,"ndvi",$BR$31:$BR$32)</f>
        <v>0.48305416829565029</v>
      </c>
      <c r="BT27" s="16">
        <f>DSTDEV(PlotSort2,"ndvi",$BR$31:$BR$32)/SQRT($BF27)</f>
        <v>1.118370950387129E-2</v>
      </c>
    </row>
    <row r="28" spans="2:72" ht="13.5" customHeight="1" x14ac:dyDescent="0.2">
      <c r="B28" s="12">
        <v>205</v>
      </c>
      <c r="C28" s="12">
        <v>9.3659999999999997</v>
      </c>
      <c r="D28" s="12">
        <v>205.39025000000001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30</v>
      </c>
      <c r="Q28" s="56">
        <v>2.48</v>
      </c>
      <c r="R28" s="56">
        <v>1.76</v>
      </c>
      <c r="S28" s="56">
        <v>44.64</v>
      </c>
      <c r="T28" s="56">
        <v>94.77</v>
      </c>
      <c r="U28" s="12">
        <v>5</v>
      </c>
      <c r="V28" s="12">
        <v>2</v>
      </c>
      <c r="W28" s="12">
        <v>1</v>
      </c>
      <c r="X28" s="12">
        <v>2</v>
      </c>
      <c r="Y28" s="12">
        <v>7</v>
      </c>
      <c r="Z28" s="12">
        <v>1</v>
      </c>
      <c r="AA28" s="12">
        <v>360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0.64319999999999999</v>
      </c>
      <c r="AK28" s="12">
        <v>1.2999999999999999E-3</v>
      </c>
      <c r="AL28" s="14">
        <v>3.09E-2</v>
      </c>
      <c r="AM28" s="14">
        <v>1E-4</v>
      </c>
      <c r="AN28" s="14">
        <v>1.2090000000000001</v>
      </c>
      <c r="AO28" s="14">
        <v>4.7199999999999999E-2</v>
      </c>
      <c r="AP28" s="14">
        <v>0.1724</v>
      </c>
      <c r="AQ28" s="14">
        <v>6.7000000000000002E-3</v>
      </c>
      <c r="AR28" s="14">
        <v>1.3043</v>
      </c>
      <c r="AS28" s="14">
        <v>1.2500000000000001E-2</v>
      </c>
      <c r="AT28" s="14">
        <v>3.3700000000000001E-2</v>
      </c>
      <c r="AU28" s="14">
        <v>2.9999999999999997E-4</v>
      </c>
      <c r="AV28" s="14">
        <v>22.418199999999999</v>
      </c>
      <c r="AW28" s="14">
        <v>0.84860000000000002</v>
      </c>
      <c r="AX28" s="14">
        <v>0.44359999999999999</v>
      </c>
      <c r="AY28" s="14">
        <v>1.6799999999999999E-2</v>
      </c>
      <c r="AZ28" s="14">
        <v>0.44025974025974024</v>
      </c>
      <c r="BA28" s="14">
        <v>13.163204747774481</v>
      </c>
      <c r="BB28" s="14">
        <v>0.85878902157971926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3.7449999999999997E-2</v>
      </c>
      <c r="BH28" s="16">
        <f>DSTDEV(PlotSort2,"PhxRed",$BS$31:$BS$32)/SQRT($BF28)</f>
        <v>8.8500000000000106E-3</v>
      </c>
      <c r="BI28" s="16">
        <f>DAVERAGE(PlotSort2,"PhxRedEdge",$BS$31:$BS$32)</f>
        <v>0.17130000000000001</v>
      </c>
      <c r="BJ28" s="16">
        <f>DSTDEV(PlotSort2,"PhxRedEdge",$BS$31:$BS$32)/SQRT($BF28)</f>
        <v>1.0800000000000002E-2</v>
      </c>
      <c r="BK28" s="16">
        <f>DAVERAGE(PlotSort2,"TMRed",$BS$31:$BS$32)</f>
        <v>3.7999999999999999E-2</v>
      </c>
      <c r="BL28" s="16">
        <f>DSTDEV(PlotSort2,"TMRed",$BS$31:$BS$32)/SQRT($BF28)</f>
        <v>8.6999999999999994E-3</v>
      </c>
      <c r="BM28" s="16">
        <f>DAVERAGE(PlotSort2,"TMNIR",$BS$31:$BS$32)</f>
        <v>0.44225000000000003</v>
      </c>
      <c r="BN28" s="16">
        <f>DSTDEV(PlotSort2,"TMNIR",$BS$31:$BS$32)/SQRT($BF28)</f>
        <v>8.849999999999995E-3</v>
      </c>
      <c r="BO28" s="16">
        <f>DAVERAGE(PlotSort2,"NRR",$BS$31:$BS$32)</f>
        <v>0.44216562319143343</v>
      </c>
      <c r="BP28" s="16">
        <f>DSTDEV(PlotSort2,"NRR",$BS$31:$BS$32)/SQRT($BF28)</f>
        <v>1.7339343974756227E-2</v>
      </c>
      <c r="BQ28" s="16">
        <f>DAVERAGE(PlotSort2,"rvi",$BS$31:$BS$32)</f>
        <v>12.225668890821524</v>
      </c>
      <c r="BR28" s="16">
        <f>DSTDEV(PlotSort2,"rvi",$BS$31:$BS$32)/SQRT($BF28)</f>
        <v>2.5661399828986147</v>
      </c>
      <c r="BS28" s="17">
        <f>DAVERAGE(PlotSort2,"ndvi",$BS$31:$BS$32)</f>
        <v>0.84286325577082066</v>
      </c>
      <c r="BT28" s="16">
        <f>DSTDEV(PlotSort2,"ndvi",$BS$31:$BS$32)/SQRT($BF28)</f>
        <v>3.0488808201515723E-2</v>
      </c>
    </row>
    <row r="29" spans="2:72" ht="13.5" customHeight="1" x14ac:dyDescent="0.2">
      <c r="B29" s="12">
        <v>205</v>
      </c>
      <c r="C29" s="12">
        <v>9.3550000000000004</v>
      </c>
      <c r="D29" s="12">
        <v>205.38979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30</v>
      </c>
      <c r="Q29" s="56">
        <v>2.48</v>
      </c>
      <c r="R29" s="56">
        <v>1.76</v>
      </c>
      <c r="S29" s="56">
        <v>44.78</v>
      </c>
      <c r="T29" s="56">
        <v>94.66</v>
      </c>
      <c r="U29" s="12">
        <v>5</v>
      </c>
      <c r="V29" s="12">
        <v>2</v>
      </c>
      <c r="W29" s="12">
        <v>1</v>
      </c>
      <c r="X29" s="12">
        <v>2</v>
      </c>
      <c r="Y29" s="12">
        <v>7</v>
      </c>
      <c r="Z29" s="12">
        <v>1</v>
      </c>
      <c r="AA29" s="12">
        <v>360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0.56140000000000001</v>
      </c>
      <c r="AK29" s="12">
        <v>4.99E-2</v>
      </c>
      <c r="AL29" s="14">
        <v>2.7199999999999998E-2</v>
      </c>
      <c r="AM29" s="14">
        <v>2.3999999999999998E-3</v>
      </c>
      <c r="AN29" s="14">
        <v>1.1565000000000001</v>
      </c>
      <c r="AO29" s="14">
        <v>4.7100000000000003E-2</v>
      </c>
      <c r="AP29" s="14">
        <v>0.1666</v>
      </c>
      <c r="AQ29" s="14">
        <v>6.7999999999999996E-3</v>
      </c>
      <c r="AR29" s="14">
        <v>1.0375000000000001</v>
      </c>
      <c r="AS29" s="14">
        <v>0.1158</v>
      </c>
      <c r="AT29" s="14">
        <v>2.7E-2</v>
      </c>
      <c r="AU29" s="14">
        <v>3.0000000000000001E-3</v>
      </c>
      <c r="AV29" s="14">
        <v>20.770900000000001</v>
      </c>
      <c r="AW29" s="14">
        <v>1.0608</v>
      </c>
      <c r="AX29" s="14">
        <v>0.41499999999999998</v>
      </c>
      <c r="AY29" s="14">
        <v>2.12E-2</v>
      </c>
      <c r="AZ29" s="14">
        <v>0.42709766162310864</v>
      </c>
      <c r="BA29" s="14">
        <v>15.37037037037037</v>
      </c>
      <c r="BB29" s="14">
        <v>0.87782805429864241</v>
      </c>
      <c r="BC29" s="15"/>
      <c r="BD29" s="28"/>
    </row>
    <row r="30" spans="2:72" ht="13.5" customHeight="1" x14ac:dyDescent="0.2">
      <c r="B30" s="12">
        <v>205</v>
      </c>
      <c r="C30" s="12">
        <v>9.3469999999999995</v>
      </c>
      <c r="D30" s="12">
        <v>205.38946000000001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30</v>
      </c>
      <c r="Q30" s="56">
        <v>2.48</v>
      </c>
      <c r="R30" s="56">
        <v>1.76</v>
      </c>
      <c r="S30" s="56">
        <v>44.88</v>
      </c>
      <c r="T30" s="56">
        <v>94.59</v>
      </c>
      <c r="U30" s="12">
        <v>5</v>
      </c>
      <c r="V30" s="12">
        <v>2</v>
      </c>
      <c r="W30" s="12">
        <v>1</v>
      </c>
      <c r="X30" s="12">
        <v>2</v>
      </c>
      <c r="Y30" s="12">
        <v>7</v>
      </c>
      <c r="Z30" s="12">
        <v>1</v>
      </c>
      <c r="AA30" s="12">
        <v>360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0.57689999999999997</v>
      </c>
      <c r="AK30" s="12">
        <v>5.3800000000000001E-2</v>
      </c>
      <c r="AL30" s="14">
        <v>2.8199999999999999E-2</v>
      </c>
      <c r="AM30" s="14">
        <v>2.5999999999999999E-3</v>
      </c>
      <c r="AN30" s="14">
        <v>1.3264</v>
      </c>
      <c r="AO30" s="14">
        <v>9.5600000000000004E-2</v>
      </c>
      <c r="AP30" s="14">
        <v>0.19259999999999999</v>
      </c>
      <c r="AQ30" s="14">
        <v>1.3899999999999999E-2</v>
      </c>
      <c r="AR30" s="14">
        <v>1.0925</v>
      </c>
      <c r="AS30" s="14">
        <v>1.7899999999999999E-2</v>
      </c>
      <c r="AT30" s="14">
        <v>2.87E-2</v>
      </c>
      <c r="AU30" s="14">
        <v>5.0000000000000001E-4</v>
      </c>
      <c r="AV30" s="14">
        <v>24.583500000000001</v>
      </c>
      <c r="AW30" s="14">
        <v>0.50129999999999997</v>
      </c>
      <c r="AX30" s="14">
        <v>0.49459999999999998</v>
      </c>
      <c r="AY30" s="14">
        <v>1.01E-2</v>
      </c>
      <c r="AZ30" s="14">
        <v>0.43946449359720602</v>
      </c>
      <c r="BA30" s="14">
        <v>17.233449477351915</v>
      </c>
      <c r="BB30" s="14">
        <v>0.89031148480794953</v>
      </c>
      <c r="BC30" s="15"/>
      <c r="BD30" s="28"/>
      <c r="BF30" s="29" t="s">
        <v>175</v>
      </c>
    </row>
    <row r="31" spans="2:72" ht="13.5" customHeight="1" x14ac:dyDescent="0.2">
      <c r="B31" s="12">
        <v>205</v>
      </c>
      <c r="C31" s="12">
        <v>9.3369999999999997</v>
      </c>
      <c r="D31" s="12">
        <v>205.38903999999999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30</v>
      </c>
      <c r="Q31" s="56">
        <v>2.48</v>
      </c>
      <c r="R31" s="56">
        <v>1.76</v>
      </c>
      <c r="S31" s="56">
        <v>45</v>
      </c>
      <c r="T31" s="56">
        <v>94.5</v>
      </c>
      <c r="U31" s="12">
        <v>5</v>
      </c>
      <c r="V31" s="12">
        <v>2</v>
      </c>
      <c r="W31" s="12">
        <v>1</v>
      </c>
      <c r="X31" s="12">
        <v>2</v>
      </c>
      <c r="Y31" s="12">
        <v>7</v>
      </c>
      <c r="Z31" s="12">
        <v>1</v>
      </c>
      <c r="AA31" s="12">
        <v>360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0.65359999999999996</v>
      </c>
      <c r="AK31" s="12">
        <v>7.3000000000000001E-3</v>
      </c>
      <c r="AL31" s="14">
        <v>3.2199999999999999E-2</v>
      </c>
      <c r="AM31" s="14">
        <v>4.0000000000000002E-4</v>
      </c>
      <c r="AN31" s="14">
        <v>1.2019</v>
      </c>
      <c r="AO31" s="14">
        <v>2.6499999999999999E-2</v>
      </c>
      <c r="AP31" s="14">
        <v>0.1762</v>
      </c>
      <c r="AQ31" s="14">
        <v>3.8999999999999998E-3</v>
      </c>
      <c r="AR31" s="14">
        <v>1.2685999999999999</v>
      </c>
      <c r="AS31" s="14">
        <v>4.65E-2</v>
      </c>
      <c r="AT31" s="14">
        <v>3.3599999999999998E-2</v>
      </c>
      <c r="AU31" s="14">
        <v>1.1999999999999999E-3</v>
      </c>
      <c r="AV31" s="14">
        <v>20.843699999999998</v>
      </c>
      <c r="AW31" s="14">
        <v>0.26419999999999999</v>
      </c>
      <c r="AX31" s="14">
        <v>0.42309999999999998</v>
      </c>
      <c r="AY31" s="14">
        <v>5.4000000000000003E-3</v>
      </c>
      <c r="AZ31" s="14">
        <v>0.41198064408476559</v>
      </c>
      <c r="BA31" s="14">
        <v>12.592261904761905</v>
      </c>
      <c r="BB31" s="14">
        <v>0.85285745566017068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205</v>
      </c>
      <c r="C32" s="12">
        <v>9.3290000000000006</v>
      </c>
      <c r="D32" s="12">
        <v>205.38871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30</v>
      </c>
      <c r="Q32" s="56">
        <v>2.48</v>
      </c>
      <c r="R32" s="56">
        <v>1.76</v>
      </c>
      <c r="S32" s="56">
        <v>45.1</v>
      </c>
      <c r="T32" s="56">
        <v>94.43</v>
      </c>
      <c r="U32" s="12">
        <v>5</v>
      </c>
      <c r="V32" s="12">
        <v>2</v>
      </c>
      <c r="W32" s="12">
        <v>1</v>
      </c>
      <c r="X32" s="12">
        <v>2</v>
      </c>
      <c r="Y32" s="12">
        <v>7</v>
      </c>
      <c r="Z32" s="12">
        <v>1</v>
      </c>
      <c r="AA32" s="12">
        <v>360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0.80330000000000001</v>
      </c>
      <c r="AK32" s="12">
        <v>7.1099999999999997E-2</v>
      </c>
      <c r="AL32" s="14">
        <v>3.9899999999999998E-2</v>
      </c>
      <c r="AM32" s="14">
        <v>3.5000000000000001E-3</v>
      </c>
      <c r="AN32" s="14">
        <v>1.2522</v>
      </c>
      <c r="AO32" s="14">
        <v>6.6400000000000001E-2</v>
      </c>
      <c r="AP32" s="14">
        <v>0.185</v>
      </c>
      <c r="AQ32" s="14">
        <v>9.7999999999999997E-3</v>
      </c>
      <c r="AR32" s="14">
        <v>1.4679</v>
      </c>
      <c r="AS32" s="14">
        <v>9.6600000000000005E-2</v>
      </c>
      <c r="AT32" s="14">
        <v>3.9199999999999999E-2</v>
      </c>
      <c r="AU32" s="14">
        <v>2.5999999999999999E-3</v>
      </c>
      <c r="AV32" s="14">
        <v>22.0626</v>
      </c>
      <c r="AW32" s="14">
        <v>1.7077</v>
      </c>
      <c r="AX32" s="14">
        <v>0.4511</v>
      </c>
      <c r="AY32" s="14">
        <v>3.49E-2</v>
      </c>
      <c r="AZ32" s="14">
        <v>0.4183304511869203</v>
      </c>
      <c r="BA32" s="14">
        <v>11.50765306122449</v>
      </c>
      <c r="BB32" s="14">
        <v>0.84009789924535994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205</v>
      </c>
      <c r="C33" s="12">
        <v>9.3209999999999997</v>
      </c>
      <c r="D33" s="12">
        <v>205.38838000000001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30</v>
      </c>
      <c r="Q33" s="56">
        <v>2.48</v>
      </c>
      <c r="R33" s="56">
        <v>1.76</v>
      </c>
      <c r="S33" s="56">
        <v>45.2</v>
      </c>
      <c r="T33" s="56">
        <v>94.35</v>
      </c>
      <c r="U33" s="12">
        <v>5</v>
      </c>
      <c r="V33" s="12">
        <v>2</v>
      </c>
      <c r="W33" s="12">
        <v>1</v>
      </c>
      <c r="X33" s="12">
        <v>2</v>
      </c>
      <c r="Y33" s="12">
        <v>7</v>
      </c>
      <c r="Z33" s="12">
        <v>1</v>
      </c>
      <c r="AA33" s="12">
        <v>360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0.67589999999999995</v>
      </c>
      <c r="AK33" s="12">
        <v>3.2599999999999997E-2</v>
      </c>
      <c r="AL33" s="14">
        <v>3.3799999999999997E-2</v>
      </c>
      <c r="AM33" s="14">
        <v>1.6000000000000001E-3</v>
      </c>
      <c r="AN33" s="14">
        <v>1.3044</v>
      </c>
      <c r="AO33" s="14">
        <v>5.8900000000000001E-2</v>
      </c>
      <c r="AP33" s="14">
        <v>0.1943</v>
      </c>
      <c r="AQ33" s="14">
        <v>8.8000000000000005E-3</v>
      </c>
      <c r="AR33" s="14">
        <v>1.3011999999999999</v>
      </c>
      <c r="AS33" s="14">
        <v>5.5899999999999998E-2</v>
      </c>
      <c r="AT33" s="14">
        <v>3.5000000000000003E-2</v>
      </c>
      <c r="AU33" s="14">
        <v>1.5E-3</v>
      </c>
      <c r="AV33" s="14">
        <v>23.978200000000001</v>
      </c>
      <c r="AW33" s="14">
        <v>1.3062</v>
      </c>
      <c r="AX33" s="14">
        <v>0.49380000000000002</v>
      </c>
      <c r="AY33" s="14">
        <v>2.69E-2</v>
      </c>
      <c r="AZ33" s="14">
        <v>0.43525650341520122</v>
      </c>
      <c r="BA33" s="14">
        <v>14.108571428571429</v>
      </c>
      <c r="BB33" s="14">
        <v>0.86762481089258692</v>
      </c>
      <c r="BC33" s="15"/>
      <c r="BD33" s="28"/>
    </row>
    <row r="34" spans="2:64" ht="13.5" customHeight="1" x14ac:dyDescent="0.2">
      <c r="B34" s="12">
        <v>205</v>
      </c>
      <c r="C34" s="12">
        <v>9.4039999999999999</v>
      </c>
      <c r="D34" s="12">
        <v>205.39183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30</v>
      </c>
      <c r="Q34" s="56">
        <v>2.48</v>
      </c>
      <c r="R34" s="56">
        <v>1.76</v>
      </c>
      <c r="S34" s="56">
        <v>44.16</v>
      </c>
      <c r="T34" s="56">
        <v>95.12</v>
      </c>
      <c r="U34" s="12">
        <v>5</v>
      </c>
      <c r="V34" s="12">
        <v>2</v>
      </c>
      <c r="W34" s="12">
        <v>1</v>
      </c>
      <c r="X34" s="12">
        <v>2</v>
      </c>
      <c r="Y34" s="12">
        <v>7</v>
      </c>
      <c r="Z34" s="12">
        <v>1</v>
      </c>
      <c r="AA34" s="12">
        <v>360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1.1545000000000001</v>
      </c>
      <c r="AK34" s="12">
        <v>4.6899999999999997E-2</v>
      </c>
      <c r="AL34" s="14">
        <v>5.3699999999999998E-2</v>
      </c>
      <c r="AM34" s="14">
        <v>2.2000000000000001E-3</v>
      </c>
      <c r="AN34" s="14">
        <v>1.5544</v>
      </c>
      <c r="AO34" s="14">
        <v>9.11E-2</v>
      </c>
      <c r="AP34" s="14">
        <v>0.214</v>
      </c>
      <c r="AQ34" s="14">
        <v>1.2500000000000001E-2</v>
      </c>
      <c r="AR34" s="14">
        <v>2.2256</v>
      </c>
      <c r="AS34" s="14">
        <v>7.9100000000000004E-2</v>
      </c>
      <c r="AT34" s="14">
        <v>5.5599999999999997E-2</v>
      </c>
      <c r="AU34" s="14">
        <v>2E-3</v>
      </c>
      <c r="AV34" s="14">
        <v>25.0931</v>
      </c>
      <c r="AW34" s="14">
        <v>0.15390000000000001</v>
      </c>
      <c r="AX34" s="14">
        <v>0.48070000000000002</v>
      </c>
      <c r="AY34" s="14">
        <v>2.8999999999999998E-3</v>
      </c>
      <c r="AZ34" s="14">
        <v>0.38390672232618406</v>
      </c>
      <c r="BA34" s="14">
        <v>8.6456834532374103</v>
      </c>
      <c r="BB34" s="14">
        <v>0.79265336565355216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205</v>
      </c>
      <c r="C35" s="12">
        <v>9.4109999999999996</v>
      </c>
      <c r="D35" s="12">
        <v>205.39213000000001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30</v>
      </c>
      <c r="Q35" s="56">
        <v>2.48</v>
      </c>
      <c r="R35" s="56">
        <v>1.76</v>
      </c>
      <c r="S35" s="56">
        <v>44.08</v>
      </c>
      <c r="T35" s="56">
        <v>95.18</v>
      </c>
      <c r="U35" s="12">
        <v>5</v>
      </c>
      <c r="V35" s="12">
        <v>2</v>
      </c>
      <c r="W35" s="12">
        <v>1</v>
      </c>
      <c r="X35" s="12">
        <v>2</v>
      </c>
      <c r="Y35" s="12">
        <v>7</v>
      </c>
      <c r="Z35" s="12">
        <v>1</v>
      </c>
      <c r="AA35" s="12">
        <v>360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0.90500000000000003</v>
      </c>
      <c r="AK35" s="12">
        <v>4.2299999999999997E-2</v>
      </c>
      <c r="AL35" s="14">
        <v>4.1799999999999997E-2</v>
      </c>
      <c r="AM35" s="14">
        <v>2E-3</v>
      </c>
      <c r="AN35" s="14">
        <v>1.8714</v>
      </c>
      <c r="AO35" s="14">
        <v>0.12820000000000001</v>
      </c>
      <c r="AP35" s="14">
        <v>0.25600000000000001</v>
      </c>
      <c r="AQ35" s="14">
        <v>1.7500000000000002E-2</v>
      </c>
      <c r="AR35" s="14">
        <v>1.6955</v>
      </c>
      <c r="AS35" s="14">
        <v>4.87E-2</v>
      </c>
      <c r="AT35" s="14">
        <v>4.2099999999999999E-2</v>
      </c>
      <c r="AU35" s="14">
        <v>1.1999999999999999E-3</v>
      </c>
      <c r="AV35" s="14">
        <v>33.587800000000001</v>
      </c>
      <c r="AW35" s="14">
        <v>2.6623999999999999</v>
      </c>
      <c r="AX35" s="14">
        <v>0.63959999999999995</v>
      </c>
      <c r="AY35" s="14">
        <v>5.0700000000000002E-2</v>
      </c>
      <c r="AZ35" s="14">
        <v>0.42831621259490837</v>
      </c>
      <c r="BA35" s="14">
        <v>15.192399049881235</v>
      </c>
      <c r="BB35" s="14">
        <v>0.87648525744462369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205</v>
      </c>
      <c r="C36" s="12">
        <v>9.4220000000000006</v>
      </c>
      <c r="D36" s="12">
        <v>205.39258000000001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30</v>
      </c>
      <c r="Q36" s="56">
        <v>2.48</v>
      </c>
      <c r="R36" s="56">
        <v>1.76</v>
      </c>
      <c r="S36" s="56">
        <v>43.94</v>
      </c>
      <c r="T36" s="56">
        <v>95.29</v>
      </c>
      <c r="U36" s="12">
        <v>5</v>
      </c>
      <c r="V36" s="12">
        <v>2</v>
      </c>
      <c r="W36" s="12">
        <v>1</v>
      </c>
      <c r="X36" s="12">
        <v>2</v>
      </c>
      <c r="Y36" s="12">
        <v>7</v>
      </c>
      <c r="Z36" s="12">
        <v>1</v>
      </c>
      <c r="AA36" s="12">
        <v>360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0.90500000000000003</v>
      </c>
      <c r="AK36" s="12">
        <v>4.9700000000000001E-2</v>
      </c>
      <c r="AL36" s="14">
        <v>4.1500000000000002E-2</v>
      </c>
      <c r="AM36" s="14">
        <v>2.3E-3</v>
      </c>
      <c r="AN36" s="14">
        <v>2.0099</v>
      </c>
      <c r="AO36" s="14">
        <v>0.1903</v>
      </c>
      <c r="AP36" s="14">
        <v>0.2722</v>
      </c>
      <c r="AQ36" s="14">
        <v>2.58E-2</v>
      </c>
      <c r="AR36" s="14">
        <v>1.8108</v>
      </c>
      <c r="AS36" s="14">
        <v>8.5400000000000004E-2</v>
      </c>
      <c r="AT36" s="14">
        <v>4.4600000000000001E-2</v>
      </c>
      <c r="AU36" s="14">
        <v>2.0999999999999999E-3</v>
      </c>
      <c r="AV36" s="14">
        <v>36.088000000000001</v>
      </c>
      <c r="AW36" s="14">
        <v>2.2090000000000001</v>
      </c>
      <c r="AX36" s="14">
        <v>0.68100000000000005</v>
      </c>
      <c r="AY36" s="14">
        <v>4.1700000000000001E-2</v>
      </c>
      <c r="AZ36" s="14">
        <v>0.42887117079311793</v>
      </c>
      <c r="BA36" s="14">
        <v>15.269058295964127</v>
      </c>
      <c r="BB36" s="14">
        <v>0.8770672546857774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205</v>
      </c>
      <c r="C37" s="12">
        <v>9.4320000000000004</v>
      </c>
      <c r="D37" s="12">
        <v>205.393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30</v>
      </c>
      <c r="Q37" s="56">
        <v>2.48</v>
      </c>
      <c r="R37" s="56">
        <v>1.76</v>
      </c>
      <c r="S37" s="56">
        <v>43.81</v>
      </c>
      <c r="T37" s="56">
        <v>95.38</v>
      </c>
      <c r="U37" s="12">
        <v>5</v>
      </c>
      <c r="V37" s="12">
        <v>2</v>
      </c>
      <c r="W37" s="12">
        <v>1</v>
      </c>
      <c r="X37" s="12">
        <v>2</v>
      </c>
      <c r="Y37" s="12">
        <v>7</v>
      </c>
      <c r="Z37" s="12">
        <v>1</v>
      </c>
      <c r="AA37" s="12">
        <v>360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0.73380000000000001</v>
      </c>
      <c r="AK37" s="12">
        <v>3.8699999999999998E-2</v>
      </c>
      <c r="AL37" s="14">
        <v>3.3300000000000003E-2</v>
      </c>
      <c r="AM37" s="14">
        <v>1.8E-3</v>
      </c>
      <c r="AN37" s="14">
        <v>1.5577000000000001</v>
      </c>
      <c r="AO37" s="14">
        <v>0.1658</v>
      </c>
      <c r="AP37" s="14">
        <v>0.20910000000000001</v>
      </c>
      <c r="AQ37" s="14">
        <v>2.23E-2</v>
      </c>
      <c r="AR37" s="14">
        <v>1.4072</v>
      </c>
      <c r="AS37" s="14">
        <v>3.7499999999999999E-2</v>
      </c>
      <c r="AT37" s="14">
        <v>3.4299999999999997E-2</v>
      </c>
      <c r="AU37" s="14">
        <v>8.9999999999999998E-4</v>
      </c>
      <c r="AV37" s="14">
        <v>28.6541</v>
      </c>
      <c r="AW37" s="14">
        <v>3.0409999999999999</v>
      </c>
      <c r="AX37" s="14">
        <v>0.5363</v>
      </c>
      <c r="AY37" s="14">
        <v>5.6899999999999999E-2</v>
      </c>
      <c r="AZ37" s="14">
        <v>0.43895894821572307</v>
      </c>
      <c r="BA37" s="14">
        <v>15.635568513119535</v>
      </c>
      <c r="BB37" s="14">
        <v>0.87977567472835616</v>
      </c>
      <c r="BC37" s="15"/>
      <c r="BD37" s="28"/>
      <c r="BG37" s="30">
        <v>2</v>
      </c>
    </row>
    <row r="38" spans="2:64" ht="13.5" customHeight="1" x14ac:dyDescent="0.2">
      <c r="B38" s="12">
        <v>205</v>
      </c>
      <c r="C38" s="12">
        <v>9.4440000000000008</v>
      </c>
      <c r="D38" s="12">
        <v>205.39349999999999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30</v>
      </c>
      <c r="Q38" s="56">
        <v>2.48</v>
      </c>
      <c r="R38" s="56">
        <v>1.76</v>
      </c>
      <c r="S38" s="56">
        <v>43.66</v>
      </c>
      <c r="T38" s="56">
        <v>95.5</v>
      </c>
      <c r="U38" s="12">
        <v>5</v>
      </c>
      <c r="V38" s="12">
        <v>2</v>
      </c>
      <c r="W38" s="12">
        <v>1</v>
      </c>
      <c r="X38" s="12">
        <v>2</v>
      </c>
      <c r="Y38" s="12">
        <v>7</v>
      </c>
      <c r="Z38" s="12">
        <v>1</v>
      </c>
      <c r="AA38" s="12">
        <v>360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0.75319999999999998</v>
      </c>
      <c r="AK38" s="12">
        <v>1.5800000000000002E-2</v>
      </c>
      <c r="AL38" s="14">
        <v>3.39E-2</v>
      </c>
      <c r="AM38" s="14">
        <v>6.9999999999999999E-4</v>
      </c>
      <c r="AN38" s="14">
        <v>1.4877</v>
      </c>
      <c r="AO38" s="14">
        <v>4.41E-2</v>
      </c>
      <c r="AP38" s="14">
        <v>0.1976</v>
      </c>
      <c r="AQ38" s="14">
        <v>5.8999999999999999E-3</v>
      </c>
      <c r="AR38" s="14">
        <v>1.4809000000000001</v>
      </c>
      <c r="AS38" s="14">
        <v>1.03E-2</v>
      </c>
      <c r="AT38" s="14">
        <v>3.5799999999999998E-2</v>
      </c>
      <c r="AU38" s="14">
        <v>2.0000000000000001E-4</v>
      </c>
      <c r="AV38" s="14">
        <v>25.625599999999999</v>
      </c>
      <c r="AW38" s="14">
        <v>1.1107</v>
      </c>
      <c r="AX38" s="14">
        <v>0.47489999999999999</v>
      </c>
      <c r="AY38" s="14">
        <v>2.06E-2</v>
      </c>
      <c r="AZ38" s="14">
        <v>0.41234200743494426</v>
      </c>
      <c r="BA38" s="14">
        <v>13.26536312849162</v>
      </c>
      <c r="BB38" s="14">
        <v>0.85980027413354232</v>
      </c>
      <c r="BC38" s="15"/>
      <c r="BD38" s="28"/>
      <c r="BG38" s="30">
        <v>3</v>
      </c>
      <c r="BH38" s="34"/>
    </row>
    <row r="39" spans="2:64" ht="13.5" customHeight="1" x14ac:dyDescent="0.2">
      <c r="B39" s="12">
        <v>205</v>
      </c>
      <c r="C39" s="12">
        <v>9.452</v>
      </c>
      <c r="D39" s="12">
        <v>205.39383000000001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30</v>
      </c>
      <c r="Q39" s="56">
        <v>2.48</v>
      </c>
      <c r="R39" s="56">
        <v>1.76</v>
      </c>
      <c r="S39" s="56">
        <v>43.56</v>
      </c>
      <c r="T39" s="56">
        <v>95.57</v>
      </c>
      <c r="U39" s="12">
        <v>5</v>
      </c>
      <c r="V39" s="12">
        <v>2</v>
      </c>
      <c r="W39" s="12">
        <v>1</v>
      </c>
      <c r="X39" s="12">
        <v>2</v>
      </c>
      <c r="Y39" s="12">
        <v>7</v>
      </c>
      <c r="Z39" s="12">
        <v>1</v>
      </c>
      <c r="AA39" s="12">
        <v>360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0.58899999999999997</v>
      </c>
      <c r="AK39" s="12">
        <v>7.1000000000000004E-3</v>
      </c>
      <c r="AL39" s="14">
        <v>2.63E-2</v>
      </c>
      <c r="AM39" s="14">
        <v>2.9999999999999997E-4</v>
      </c>
      <c r="AN39" s="14">
        <v>1.2209000000000001</v>
      </c>
      <c r="AO39" s="14">
        <v>2.7300000000000001E-2</v>
      </c>
      <c r="AP39" s="14">
        <v>0.16109999999999999</v>
      </c>
      <c r="AQ39" s="14">
        <v>3.5999999999999999E-3</v>
      </c>
      <c r="AR39" s="14">
        <v>1.1309</v>
      </c>
      <c r="AS39" s="14">
        <v>4.4999999999999997E-3</v>
      </c>
      <c r="AT39" s="14">
        <v>2.7199999999999998E-2</v>
      </c>
      <c r="AU39" s="14">
        <v>1E-4</v>
      </c>
      <c r="AV39" s="14">
        <v>22.368300000000001</v>
      </c>
      <c r="AW39" s="14">
        <v>2.0799999999999999E-2</v>
      </c>
      <c r="AX39" s="14">
        <v>0.41189999999999999</v>
      </c>
      <c r="AY39" s="14">
        <v>4.0000000000000002E-4</v>
      </c>
      <c r="AZ39" s="14">
        <v>0.43769633507853412</v>
      </c>
      <c r="BA39" s="14">
        <v>15.143382352941178</v>
      </c>
      <c r="BB39" s="14">
        <v>0.87611022546117057</v>
      </c>
      <c r="BC39" s="15"/>
      <c r="BD39" s="28"/>
    </row>
    <row r="40" spans="2:64" ht="13.5" customHeight="1" x14ac:dyDescent="0.2">
      <c r="B40" s="12">
        <v>205</v>
      </c>
      <c r="C40" s="12">
        <v>9.4670000000000005</v>
      </c>
      <c r="D40" s="12">
        <v>205.39446000000001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30</v>
      </c>
      <c r="Q40" s="56">
        <v>2.48</v>
      </c>
      <c r="R40" s="56">
        <v>1.76</v>
      </c>
      <c r="S40" s="56">
        <v>43.38</v>
      </c>
      <c r="T40" s="56">
        <v>95.71</v>
      </c>
      <c r="U40" s="12">
        <v>5</v>
      </c>
      <c r="V40" s="12">
        <v>2</v>
      </c>
      <c r="W40" s="12">
        <v>1</v>
      </c>
      <c r="X40" s="12">
        <v>2</v>
      </c>
      <c r="Y40" s="12">
        <v>7</v>
      </c>
      <c r="Z40" s="12">
        <v>1</v>
      </c>
      <c r="AA40" s="12">
        <v>360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0.65769999999999995</v>
      </c>
      <c r="AK40" s="12">
        <v>2.35E-2</v>
      </c>
      <c r="AL40" s="14">
        <v>2.9100000000000001E-2</v>
      </c>
      <c r="AM40" s="14">
        <v>1E-3</v>
      </c>
      <c r="AN40" s="14">
        <v>1.2369000000000001</v>
      </c>
      <c r="AO40" s="14">
        <v>9.9000000000000008E-3</v>
      </c>
      <c r="AP40" s="14">
        <v>0.16109999999999999</v>
      </c>
      <c r="AQ40" s="14">
        <v>1.2999999999999999E-3</v>
      </c>
      <c r="AR40" s="14">
        <v>1.2744</v>
      </c>
      <c r="AS40" s="14">
        <v>1.7399999999999999E-2</v>
      </c>
      <c r="AT40" s="14">
        <v>3.0200000000000001E-2</v>
      </c>
      <c r="AU40" s="14">
        <v>4.0000000000000002E-4</v>
      </c>
      <c r="AV40" s="14">
        <v>22.555499999999999</v>
      </c>
      <c r="AW40" s="14">
        <v>0.66139999999999999</v>
      </c>
      <c r="AX40" s="14">
        <v>0.41039999999999999</v>
      </c>
      <c r="AY40" s="14">
        <v>1.2E-2</v>
      </c>
      <c r="AZ40" s="14">
        <v>0.43622047244094486</v>
      </c>
      <c r="BA40" s="14">
        <v>13.589403973509933</v>
      </c>
      <c r="BB40" s="14">
        <v>0.86291420789832041</v>
      </c>
      <c r="BC40" s="15"/>
      <c r="BD40" s="28"/>
    </row>
    <row r="41" spans="2:64" ht="13.5" customHeight="1" x14ac:dyDescent="0.2">
      <c r="B41" s="12">
        <v>205</v>
      </c>
      <c r="C41" s="12">
        <v>9.4949999999999992</v>
      </c>
      <c r="D41" s="12">
        <v>205.39562000000001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30</v>
      </c>
      <c r="Q41" s="56">
        <v>2.48</v>
      </c>
      <c r="R41" s="56">
        <v>1.76</v>
      </c>
      <c r="S41" s="56">
        <v>43.03</v>
      </c>
      <c r="T41" s="56">
        <v>95.98</v>
      </c>
      <c r="U41" s="12">
        <v>5</v>
      </c>
      <c r="V41" s="12">
        <v>2</v>
      </c>
      <c r="W41" s="12">
        <v>1</v>
      </c>
      <c r="X41" s="12">
        <v>2</v>
      </c>
      <c r="Y41" s="12">
        <v>7</v>
      </c>
      <c r="Z41" s="12">
        <v>1</v>
      </c>
      <c r="AA41" s="12">
        <v>360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0.90569999999999995</v>
      </c>
      <c r="AK41" s="12">
        <v>1.14E-2</v>
      </c>
      <c r="AL41" s="14">
        <v>3.9100000000000003E-2</v>
      </c>
      <c r="AM41" s="14">
        <v>5.0000000000000001E-4</v>
      </c>
      <c r="AN41" s="14">
        <v>1.1595</v>
      </c>
      <c r="AO41" s="14">
        <v>3.1699999999999999E-2</v>
      </c>
      <c r="AP41" s="14">
        <v>0.14749999999999999</v>
      </c>
      <c r="AQ41" s="14">
        <v>4.0000000000000001E-3</v>
      </c>
      <c r="AR41" s="14">
        <v>1.7244999999999999</v>
      </c>
      <c r="AS41" s="14">
        <v>2.3199999999999998E-2</v>
      </c>
      <c r="AT41" s="14">
        <v>0.04</v>
      </c>
      <c r="AU41" s="14">
        <v>5.0000000000000001E-4</v>
      </c>
      <c r="AV41" s="14">
        <v>19.213000000000001</v>
      </c>
      <c r="AW41" s="14">
        <v>0.60940000000000005</v>
      </c>
      <c r="AX41" s="14">
        <v>0.34189999999999998</v>
      </c>
      <c r="AY41" s="14">
        <v>1.0800000000000001E-2</v>
      </c>
      <c r="AZ41" s="14">
        <v>0.39722108704536169</v>
      </c>
      <c r="BA41" s="14">
        <v>8.5474999999999994</v>
      </c>
      <c r="BB41" s="14">
        <v>0.79052107881644418</v>
      </c>
      <c r="BC41" s="15"/>
      <c r="BD41" s="28"/>
    </row>
    <row r="42" spans="2:64" ht="13.5" customHeight="1" x14ac:dyDescent="0.2">
      <c r="B42" s="12">
        <v>205</v>
      </c>
      <c r="C42" s="12">
        <v>9.2370000000000001</v>
      </c>
      <c r="D42" s="12">
        <v>205.38488000000001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30</v>
      </c>
      <c r="Q42" s="56">
        <v>2.48</v>
      </c>
      <c r="R42" s="56">
        <v>1.76</v>
      </c>
      <c r="S42" s="56">
        <v>46.26</v>
      </c>
      <c r="T42" s="56">
        <v>93.59</v>
      </c>
      <c r="U42" s="12">
        <v>5</v>
      </c>
      <c r="V42" s="12">
        <v>2</v>
      </c>
      <c r="W42" s="12">
        <v>1</v>
      </c>
      <c r="X42" s="12">
        <v>2</v>
      </c>
      <c r="Y42" s="12">
        <v>7</v>
      </c>
      <c r="Z42" s="12">
        <v>1</v>
      </c>
      <c r="AA42" s="12">
        <v>360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2.7704</v>
      </c>
      <c r="AK42" s="12">
        <v>4.8399999999999999E-2</v>
      </c>
      <c r="AL42" s="14">
        <v>0.14990000000000001</v>
      </c>
      <c r="AM42" s="14">
        <v>2.5999999999999999E-3</v>
      </c>
      <c r="AN42" s="14">
        <v>1.0601</v>
      </c>
      <c r="AO42" s="14">
        <v>2.46E-2</v>
      </c>
      <c r="AP42" s="14">
        <v>0.17219999999999999</v>
      </c>
      <c r="AQ42" s="14">
        <v>4.0000000000000001E-3</v>
      </c>
      <c r="AR42" s="14">
        <v>5.1021000000000001</v>
      </c>
      <c r="AS42" s="14">
        <v>0.1109</v>
      </c>
      <c r="AT42" s="14">
        <v>0.14849999999999999</v>
      </c>
      <c r="AU42" s="14">
        <v>3.2000000000000002E-3</v>
      </c>
      <c r="AV42" s="14">
        <v>8.9148999999999994</v>
      </c>
      <c r="AW42" s="14">
        <v>0.2205</v>
      </c>
      <c r="AX42" s="14">
        <v>0.1988</v>
      </c>
      <c r="AY42" s="14">
        <v>4.8999999999999998E-3</v>
      </c>
      <c r="AZ42" s="14">
        <v>7.1698113207547209E-2</v>
      </c>
      <c r="BA42" s="14">
        <v>1.3387205387205388</v>
      </c>
      <c r="BB42" s="14">
        <v>0.14483155773106826</v>
      </c>
      <c r="BC42" s="37"/>
      <c r="BD42" s="28"/>
    </row>
    <row r="43" spans="2:64" ht="13.5" customHeight="1" x14ac:dyDescent="0.2">
      <c r="B43" s="12">
        <v>205</v>
      </c>
      <c r="C43" s="12">
        <v>9.2449999999999992</v>
      </c>
      <c r="D43" s="12">
        <v>205.38521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30</v>
      </c>
      <c r="Q43" s="56">
        <v>2.48</v>
      </c>
      <c r="R43" s="56">
        <v>1.76</v>
      </c>
      <c r="S43" s="56">
        <v>46.16</v>
      </c>
      <c r="T43" s="56">
        <v>93.66</v>
      </c>
      <c r="U43" s="12">
        <v>5</v>
      </c>
      <c r="V43" s="12">
        <v>2</v>
      </c>
      <c r="W43" s="12">
        <v>1</v>
      </c>
      <c r="X43" s="12">
        <v>2</v>
      </c>
      <c r="Y43" s="12">
        <v>7</v>
      </c>
      <c r="Z43" s="12">
        <v>1</v>
      </c>
      <c r="AA43" s="12">
        <v>360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0.86339999999999995</v>
      </c>
      <c r="AK43" s="12">
        <v>7.8E-2</v>
      </c>
      <c r="AL43" s="14">
        <v>4.6300000000000001E-2</v>
      </c>
      <c r="AM43" s="14">
        <v>4.1999999999999997E-3</v>
      </c>
      <c r="AN43" s="14">
        <v>1.1306</v>
      </c>
      <c r="AO43" s="14">
        <v>5.57E-2</v>
      </c>
      <c r="AP43" s="14">
        <v>0.18210000000000001</v>
      </c>
      <c r="AQ43" s="14">
        <v>8.9999999999999993E-3</v>
      </c>
      <c r="AR43" s="14">
        <v>1.6168</v>
      </c>
      <c r="AS43" s="14">
        <v>0.14530000000000001</v>
      </c>
      <c r="AT43" s="14">
        <v>4.6699999999999998E-2</v>
      </c>
      <c r="AU43" s="14">
        <v>4.1999999999999997E-3</v>
      </c>
      <c r="AV43" s="14">
        <v>20.3902</v>
      </c>
      <c r="AW43" s="14">
        <v>1.6577999999999999</v>
      </c>
      <c r="AX43" s="14">
        <v>0.4511</v>
      </c>
      <c r="AY43" s="14">
        <v>3.6700000000000003E-2</v>
      </c>
      <c r="AZ43" s="14">
        <v>0.42482627921667721</v>
      </c>
      <c r="BA43" s="14">
        <v>9.6595289079229119</v>
      </c>
      <c r="BB43" s="14">
        <v>0.81237444756930488</v>
      </c>
      <c r="BC43" s="37"/>
      <c r="BD43" s="28"/>
    </row>
    <row r="44" spans="2:64" ht="13.5" customHeight="1" x14ac:dyDescent="0.2">
      <c r="B44" s="12">
        <v>205</v>
      </c>
      <c r="C44" s="12">
        <v>9.2520000000000007</v>
      </c>
      <c r="D44" s="12">
        <v>205.38550000000001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30</v>
      </c>
      <c r="Q44" s="56">
        <v>2.48</v>
      </c>
      <c r="R44" s="56">
        <v>1.76</v>
      </c>
      <c r="S44" s="56">
        <v>46.07</v>
      </c>
      <c r="T44" s="56">
        <v>93.73</v>
      </c>
      <c r="U44" s="12">
        <v>5</v>
      </c>
      <c r="V44" s="12">
        <v>2</v>
      </c>
      <c r="W44" s="12">
        <v>1</v>
      </c>
      <c r="X44" s="12">
        <v>2</v>
      </c>
      <c r="Y44" s="12">
        <v>7</v>
      </c>
      <c r="Z44" s="12">
        <v>1</v>
      </c>
      <c r="AA44" s="12">
        <v>360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5.3865999999999996</v>
      </c>
      <c r="AK44" s="12">
        <v>0.1115</v>
      </c>
      <c r="AL44" s="14">
        <v>0.28720000000000001</v>
      </c>
      <c r="AM44" s="14">
        <v>5.8999999999999999E-3</v>
      </c>
      <c r="AN44" s="14">
        <v>1.9195</v>
      </c>
      <c r="AO44" s="14">
        <v>3.6400000000000002E-2</v>
      </c>
      <c r="AP44" s="14">
        <v>0.30680000000000002</v>
      </c>
      <c r="AQ44" s="14">
        <v>5.7999999999999996E-3</v>
      </c>
      <c r="AR44" s="14">
        <v>9.9024000000000001</v>
      </c>
      <c r="AS44" s="14">
        <v>0.21049999999999999</v>
      </c>
      <c r="AT44" s="14">
        <v>0.28399999999999997</v>
      </c>
      <c r="AU44" s="14">
        <v>6.0000000000000001E-3</v>
      </c>
      <c r="AV44" s="14">
        <v>15.5189</v>
      </c>
      <c r="AW44" s="14">
        <v>0.26829999999999998</v>
      </c>
      <c r="AX44" s="14">
        <v>0.34100000000000003</v>
      </c>
      <c r="AY44" s="14">
        <v>5.8999999999999999E-3</v>
      </c>
      <c r="AZ44" s="14">
        <v>5.2794072244519923E-2</v>
      </c>
      <c r="BA44" s="14">
        <v>1.200704225352113</v>
      </c>
      <c r="BB44" s="14">
        <v>9.1200000000000087E-2</v>
      </c>
      <c r="BC44" s="37"/>
      <c r="BD44" s="28"/>
    </row>
    <row r="45" spans="2:64" ht="13.5" customHeight="1" x14ac:dyDescent="0.2">
      <c r="B45" s="12">
        <v>205</v>
      </c>
      <c r="C45" s="12">
        <v>9.2620000000000005</v>
      </c>
      <c r="D45" s="12">
        <v>205.38592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30</v>
      </c>
      <c r="Q45" s="56">
        <v>2.48</v>
      </c>
      <c r="R45" s="56">
        <v>1.76</v>
      </c>
      <c r="S45" s="56">
        <v>45.94</v>
      </c>
      <c r="T45" s="56">
        <v>93.82</v>
      </c>
      <c r="U45" s="12">
        <v>5</v>
      </c>
      <c r="V45" s="12">
        <v>2</v>
      </c>
      <c r="W45" s="12">
        <v>1</v>
      </c>
      <c r="X45" s="12">
        <v>2</v>
      </c>
      <c r="Y45" s="12">
        <v>7</v>
      </c>
      <c r="Z45" s="12">
        <v>1</v>
      </c>
      <c r="AA45" s="12">
        <v>360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2.3849</v>
      </c>
      <c r="AK45" s="12">
        <v>0.2387</v>
      </c>
      <c r="AL45" s="14">
        <v>0.12590000000000001</v>
      </c>
      <c r="AM45" s="14">
        <v>1.26E-2</v>
      </c>
      <c r="AN45" s="14">
        <v>1.3101</v>
      </c>
      <c r="AO45" s="14">
        <v>4.7399999999999998E-2</v>
      </c>
      <c r="AP45" s="14">
        <v>0.2072</v>
      </c>
      <c r="AQ45" s="14">
        <v>7.4999999999999997E-3</v>
      </c>
      <c r="AR45" s="14">
        <v>4.4775999999999998</v>
      </c>
      <c r="AS45" s="14">
        <v>0.43049999999999999</v>
      </c>
      <c r="AT45" s="14">
        <v>0.12720000000000001</v>
      </c>
      <c r="AU45" s="14">
        <v>1.2200000000000001E-2</v>
      </c>
      <c r="AV45" s="14">
        <v>16.290600000000001</v>
      </c>
      <c r="AW45" s="14">
        <v>0.28289999999999998</v>
      </c>
      <c r="AX45" s="14">
        <v>0.35449999999999998</v>
      </c>
      <c r="AY45" s="14">
        <v>6.1999999999999998E-3</v>
      </c>
      <c r="AZ45" s="14">
        <v>0.26223962969556702</v>
      </c>
      <c r="BA45" s="14">
        <v>2.7869496855345908</v>
      </c>
      <c r="BB45" s="14">
        <v>0.47187045879177902</v>
      </c>
      <c r="BC45" s="37"/>
      <c r="BD45" s="28"/>
    </row>
    <row r="46" spans="2:64" ht="13.5" customHeight="1" x14ac:dyDescent="0.2">
      <c r="B46" s="12">
        <v>205</v>
      </c>
      <c r="C46" s="12">
        <v>9.2720000000000002</v>
      </c>
      <c r="D46" s="12">
        <v>205.38632999999999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30</v>
      </c>
      <c r="Q46" s="56">
        <v>2.48</v>
      </c>
      <c r="R46" s="56">
        <v>1.76</v>
      </c>
      <c r="S46" s="56">
        <v>45.82</v>
      </c>
      <c r="T46" s="56">
        <v>93.91</v>
      </c>
      <c r="U46" s="12">
        <v>5</v>
      </c>
      <c r="V46" s="12">
        <v>2</v>
      </c>
      <c r="W46" s="12">
        <v>1</v>
      </c>
      <c r="X46" s="12">
        <v>2</v>
      </c>
      <c r="Y46" s="12">
        <v>7</v>
      </c>
      <c r="Z46" s="12">
        <v>1</v>
      </c>
      <c r="AA46" s="12">
        <v>360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2.6153</v>
      </c>
      <c r="AK46" s="12">
        <v>4.3200000000000002E-2</v>
      </c>
      <c r="AL46" s="14">
        <v>0.1368</v>
      </c>
      <c r="AM46" s="14">
        <v>2.3E-3</v>
      </c>
      <c r="AN46" s="14">
        <v>0.99050000000000005</v>
      </c>
      <c r="AO46" s="14">
        <v>1.9E-2</v>
      </c>
      <c r="AP46" s="14">
        <v>0.155</v>
      </c>
      <c r="AQ46" s="14">
        <v>3.0000000000000001E-3</v>
      </c>
      <c r="AR46" s="14">
        <v>4.8196000000000003</v>
      </c>
      <c r="AS46" s="14">
        <v>7.5999999999999998E-2</v>
      </c>
      <c r="AT46" s="14">
        <v>0.1356</v>
      </c>
      <c r="AU46" s="14">
        <v>2.0999999999999999E-3</v>
      </c>
      <c r="AV46" s="14">
        <v>8.1618999999999993</v>
      </c>
      <c r="AW46" s="14">
        <v>0.19969999999999999</v>
      </c>
      <c r="AX46" s="14">
        <v>0.1759</v>
      </c>
      <c r="AY46" s="14">
        <v>4.3E-3</v>
      </c>
      <c r="AZ46" s="14">
        <v>6.3161075853732263E-2</v>
      </c>
      <c r="BA46" s="14">
        <v>1.2971976401179941</v>
      </c>
      <c r="BB46" s="14">
        <v>0.12937399678972714</v>
      </c>
      <c r="BC46" s="37"/>
      <c r="BD46" s="28"/>
    </row>
    <row r="47" spans="2:64" ht="13.5" customHeight="1" x14ac:dyDescent="0.2">
      <c r="B47" s="12">
        <v>205</v>
      </c>
      <c r="C47" s="12">
        <v>9.282</v>
      </c>
      <c r="D47" s="12">
        <v>205.38675000000001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30</v>
      </c>
      <c r="Q47" s="56">
        <v>2.48</v>
      </c>
      <c r="R47" s="56">
        <v>1.76</v>
      </c>
      <c r="S47" s="56">
        <v>45.69</v>
      </c>
      <c r="T47" s="56">
        <v>94</v>
      </c>
      <c r="U47" s="12">
        <v>5</v>
      </c>
      <c r="V47" s="12">
        <v>2</v>
      </c>
      <c r="W47" s="12">
        <v>1</v>
      </c>
      <c r="X47" s="12">
        <v>2</v>
      </c>
      <c r="Y47" s="12">
        <v>7</v>
      </c>
      <c r="Z47" s="12">
        <v>1</v>
      </c>
      <c r="AA47" s="12">
        <v>360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0.55210000000000004</v>
      </c>
      <c r="AK47" s="12">
        <v>1.04E-2</v>
      </c>
      <c r="AL47" s="14">
        <v>2.86E-2</v>
      </c>
      <c r="AM47" s="14">
        <v>5.0000000000000001E-4</v>
      </c>
      <c r="AN47" s="14">
        <v>1.0361</v>
      </c>
      <c r="AO47" s="14">
        <v>2.18E-2</v>
      </c>
      <c r="AP47" s="14">
        <v>0.1605</v>
      </c>
      <c r="AQ47" s="14">
        <v>3.3999999999999998E-3</v>
      </c>
      <c r="AR47" s="14">
        <v>1.0512999999999999</v>
      </c>
      <c r="AS47" s="14">
        <v>2.7699999999999999E-2</v>
      </c>
      <c r="AT47" s="14">
        <v>2.93E-2</v>
      </c>
      <c r="AU47" s="14">
        <v>8.0000000000000004E-4</v>
      </c>
      <c r="AV47" s="14">
        <v>20.300799999999999</v>
      </c>
      <c r="AW47" s="14">
        <v>0.7238</v>
      </c>
      <c r="AX47" s="14">
        <v>0.43340000000000001</v>
      </c>
      <c r="AY47" s="14">
        <v>1.55E-2</v>
      </c>
      <c r="AZ47" s="14">
        <v>0.45950496716618966</v>
      </c>
      <c r="BA47" s="14">
        <v>14.791808873720138</v>
      </c>
      <c r="BB47" s="14">
        <v>0.87335206397233633</v>
      </c>
      <c r="BC47" s="37"/>
      <c r="BD47" s="28"/>
    </row>
    <row r="48" spans="2:64" ht="13.5" customHeight="1" x14ac:dyDescent="0.2">
      <c r="B48" s="12">
        <v>205</v>
      </c>
      <c r="C48" s="12">
        <v>9.2949999999999999</v>
      </c>
      <c r="D48" s="12">
        <v>205.38729000000001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30</v>
      </c>
      <c r="Q48" s="56">
        <v>2.48</v>
      </c>
      <c r="R48" s="56">
        <v>1.76</v>
      </c>
      <c r="S48" s="56">
        <v>45.53</v>
      </c>
      <c r="T48" s="56">
        <v>94.12</v>
      </c>
      <c r="U48" s="12">
        <v>5</v>
      </c>
      <c r="V48" s="12">
        <v>2</v>
      </c>
      <c r="W48" s="12">
        <v>1</v>
      </c>
      <c r="X48" s="12">
        <v>2</v>
      </c>
      <c r="Y48" s="12">
        <v>7</v>
      </c>
      <c r="Z48" s="12">
        <v>1</v>
      </c>
      <c r="AA48" s="12">
        <v>360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5.1483999999999996</v>
      </c>
      <c r="AK48" s="12">
        <v>3.3000000000000002E-2</v>
      </c>
      <c r="AL48" s="14">
        <v>0.2636</v>
      </c>
      <c r="AM48" s="14">
        <v>1.6999999999999999E-3</v>
      </c>
      <c r="AN48" s="14">
        <v>1.8398000000000001</v>
      </c>
      <c r="AO48" s="14">
        <v>9.1000000000000004E-3</v>
      </c>
      <c r="AP48" s="14">
        <v>0.28120000000000001</v>
      </c>
      <c r="AQ48" s="14">
        <v>1.4E-3</v>
      </c>
      <c r="AR48" s="14">
        <v>9.4670000000000005</v>
      </c>
      <c r="AS48" s="14">
        <v>4.3400000000000001E-2</v>
      </c>
      <c r="AT48" s="14">
        <v>0.26050000000000001</v>
      </c>
      <c r="AU48" s="14">
        <v>1.1999999999999999E-3</v>
      </c>
      <c r="AV48" s="14">
        <v>14.946899999999999</v>
      </c>
      <c r="AW48" s="14">
        <v>3.7400000000000003E-2</v>
      </c>
      <c r="AX48" s="14">
        <v>0.31530000000000002</v>
      </c>
      <c r="AY48" s="14">
        <v>8.0000000000000004E-4</v>
      </c>
      <c r="AZ48" s="14">
        <v>5.716680637049458E-2</v>
      </c>
      <c r="BA48" s="14">
        <v>1.2103646833013437</v>
      </c>
      <c r="BB48" s="14">
        <v>9.5171934699548461E-2</v>
      </c>
      <c r="BC48" s="37"/>
      <c r="BD48" s="28"/>
    </row>
    <row r="49" spans="2:54" ht="13.5" customHeight="1" x14ac:dyDescent="0.2">
      <c r="B49" s="12">
        <v>205</v>
      </c>
      <c r="C49" s="12">
        <v>9.3059999999999992</v>
      </c>
      <c r="D49" s="12">
        <v>205.38775000000001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30</v>
      </c>
      <c r="Q49" s="56">
        <v>2.48</v>
      </c>
      <c r="R49" s="56">
        <v>1.76</v>
      </c>
      <c r="S49" s="56">
        <v>45.39</v>
      </c>
      <c r="T49" s="56">
        <v>94.22</v>
      </c>
      <c r="U49" s="12">
        <v>5</v>
      </c>
      <c r="V49" s="12">
        <v>2</v>
      </c>
      <c r="W49" s="12">
        <v>1</v>
      </c>
      <c r="X49" s="12">
        <v>2</v>
      </c>
      <c r="Y49" s="12">
        <v>7</v>
      </c>
      <c r="Z49" s="12">
        <v>1</v>
      </c>
      <c r="AA49" s="12">
        <v>360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2.2698999999999998</v>
      </c>
      <c r="AK49" s="12">
        <v>0.16869999999999999</v>
      </c>
      <c r="AL49" s="14">
        <v>0.115</v>
      </c>
      <c r="AM49" s="14">
        <v>8.5000000000000006E-3</v>
      </c>
      <c r="AN49" s="14">
        <v>1.2689999999999999</v>
      </c>
      <c r="AO49" s="14">
        <v>3.56E-2</v>
      </c>
      <c r="AP49" s="14">
        <v>0.1918</v>
      </c>
      <c r="AQ49" s="14">
        <v>5.4000000000000003E-3</v>
      </c>
      <c r="AR49" s="14">
        <v>4.2683999999999997</v>
      </c>
      <c r="AS49" s="14">
        <v>0.35270000000000001</v>
      </c>
      <c r="AT49" s="14">
        <v>0.1163</v>
      </c>
      <c r="AU49" s="14">
        <v>9.5999999999999992E-3</v>
      </c>
      <c r="AV49" s="14">
        <v>16.454899999999999</v>
      </c>
      <c r="AW49" s="14">
        <v>0.17680000000000001</v>
      </c>
      <c r="AX49" s="14">
        <v>0.34360000000000002</v>
      </c>
      <c r="AY49" s="14">
        <v>3.7000000000000002E-3</v>
      </c>
      <c r="AZ49" s="14">
        <v>0.28352633545013078</v>
      </c>
      <c r="BA49" s="14">
        <v>2.9544282029234741</v>
      </c>
      <c r="BB49" s="14">
        <v>0.49423787779952161</v>
      </c>
    </row>
    <row r="50" spans="2:54" ht="13.5" customHeight="1" x14ac:dyDescent="0.2">
      <c r="B50" s="12">
        <v>205</v>
      </c>
      <c r="C50" s="12">
        <v>9.1929999999999996</v>
      </c>
      <c r="D50" s="12">
        <v>205.38303999999999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30</v>
      </c>
      <c r="Q50" s="56">
        <v>2.48</v>
      </c>
      <c r="R50" s="56">
        <v>1.76</v>
      </c>
      <c r="S50" s="56">
        <v>46.81</v>
      </c>
      <c r="T50" s="56">
        <v>93.2</v>
      </c>
      <c r="U50" s="12">
        <v>5</v>
      </c>
      <c r="V50" s="12">
        <v>2</v>
      </c>
      <c r="W50" s="12">
        <v>1</v>
      </c>
      <c r="X50" s="12">
        <v>2</v>
      </c>
      <c r="Y50" s="12">
        <v>7</v>
      </c>
      <c r="Z50" s="12">
        <v>1</v>
      </c>
      <c r="AA50" s="12">
        <v>360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4.6604000000000001</v>
      </c>
      <c r="AK50" s="12">
        <v>6.4999999999999997E-3</v>
      </c>
      <c r="AL50" s="14">
        <v>0.26350000000000001</v>
      </c>
      <c r="AM50" s="14">
        <v>4.0000000000000002E-4</v>
      </c>
      <c r="AN50" s="14">
        <v>1.6888000000000001</v>
      </c>
      <c r="AO50" s="14">
        <v>1.2999999999999999E-3</v>
      </c>
      <c r="AP50" s="14">
        <v>0.28799999999999998</v>
      </c>
      <c r="AQ50" s="14">
        <v>2.0000000000000001E-4</v>
      </c>
      <c r="AR50" s="14">
        <v>8.5564999999999998</v>
      </c>
      <c r="AS50" s="14">
        <v>4.9200000000000001E-2</v>
      </c>
      <c r="AT50" s="14">
        <v>0.26040000000000002</v>
      </c>
      <c r="AU50" s="14">
        <v>1.5E-3</v>
      </c>
      <c r="AV50" s="14">
        <v>13.8362</v>
      </c>
      <c r="AW50" s="14">
        <v>2.5000000000000001E-2</v>
      </c>
      <c r="AX50" s="14">
        <v>0.32250000000000001</v>
      </c>
      <c r="AY50" s="14">
        <v>5.9999999999999995E-4</v>
      </c>
      <c r="AZ50" s="14">
        <v>5.6511056511056555E-2</v>
      </c>
      <c r="BA50" s="14">
        <v>1.2384792626728109</v>
      </c>
      <c r="BB50" s="14">
        <v>0.10653628409675758</v>
      </c>
    </row>
    <row r="51" spans="2:54" ht="13.5" customHeight="1" x14ac:dyDescent="0.2">
      <c r="B51" s="12">
        <v>205</v>
      </c>
      <c r="C51" s="12">
        <v>8.9480000000000004</v>
      </c>
      <c r="D51" s="12">
        <v>205.37282999999999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30</v>
      </c>
      <c r="Q51" s="56">
        <v>2.48</v>
      </c>
      <c r="R51" s="56">
        <v>1.76</v>
      </c>
      <c r="S51" s="56">
        <v>49.89</v>
      </c>
      <c r="T51" s="56">
        <v>91.09</v>
      </c>
      <c r="U51" s="12">
        <v>5</v>
      </c>
      <c r="V51" s="12">
        <v>2</v>
      </c>
      <c r="W51" s="12">
        <v>1</v>
      </c>
      <c r="X51" s="12">
        <v>2</v>
      </c>
      <c r="Y51" s="12">
        <v>7</v>
      </c>
      <c r="Z51" s="12">
        <v>1</v>
      </c>
      <c r="AA51" s="12">
        <v>360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10.741499999999998</v>
      </c>
      <c r="AK51" s="55">
        <v>7.3499999999999996E-2</v>
      </c>
      <c r="AL51" s="55">
        <v>0.6725000000000001</v>
      </c>
      <c r="AM51" s="55">
        <v>4.4999999999999997E-3</v>
      </c>
      <c r="AN51" s="55">
        <v>3.4744999999999999</v>
      </c>
      <c r="AO51" s="55">
        <v>2.5999999999999999E-2</v>
      </c>
      <c r="AP51" s="55">
        <v>0.65949999999999998</v>
      </c>
      <c r="AQ51" s="55">
        <v>5.0000000000000001E-3</v>
      </c>
      <c r="AR51" s="55">
        <v>19.773</v>
      </c>
      <c r="AS51" s="55">
        <v>0.14949999999999999</v>
      </c>
      <c r="AT51" s="55">
        <v>0.67199999999999993</v>
      </c>
      <c r="AU51" s="55">
        <v>5.0000000000000001E-3</v>
      </c>
      <c r="AV51" s="55">
        <v>24.7104</v>
      </c>
      <c r="AW51" s="55">
        <v>0.1706</v>
      </c>
      <c r="AX51" s="55">
        <v>0.64359999999999995</v>
      </c>
      <c r="AY51" s="55">
        <v>4.4000000000000003E-3</v>
      </c>
      <c r="AZ51" s="14">
        <v>-1.220167293377333E-2</v>
      </c>
      <c r="BA51" s="14">
        <v>23.94345238095238</v>
      </c>
      <c r="BB51" s="14">
        <v>-2.158710854363027E-2</v>
      </c>
    </row>
    <row r="52" spans="2:54" ht="13.5" customHeight="1" x14ac:dyDescent="0.2">
      <c r="B52" s="12">
        <v>205</v>
      </c>
      <c r="C52" s="12">
        <v>8.9390000000000001</v>
      </c>
      <c r="D52" s="12">
        <v>205.37245999999999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30</v>
      </c>
      <c r="Q52" s="56">
        <v>2.48</v>
      </c>
      <c r="R52" s="56">
        <v>1.76</v>
      </c>
      <c r="S52" s="56">
        <v>50</v>
      </c>
      <c r="T52" s="56">
        <v>91.01</v>
      </c>
      <c r="U52" s="12">
        <v>5</v>
      </c>
      <c r="V52" s="12">
        <v>2</v>
      </c>
      <c r="W52" s="12">
        <v>1</v>
      </c>
      <c r="X52" s="12">
        <v>2</v>
      </c>
      <c r="Y52" s="12">
        <v>7</v>
      </c>
      <c r="Z52" s="12">
        <v>1</v>
      </c>
      <c r="AA52" s="12">
        <v>360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15.775600000000001</v>
      </c>
      <c r="AK52" s="12">
        <v>0.14929999999999999</v>
      </c>
      <c r="AL52" s="14">
        <v>0.99099999999999999</v>
      </c>
      <c r="AM52" s="14">
        <v>9.2999999999999992E-3</v>
      </c>
      <c r="AN52" s="14">
        <v>5.1989999999999998</v>
      </c>
      <c r="AO52" s="14">
        <v>0.05</v>
      </c>
      <c r="AP52" s="14">
        <v>0.99070000000000003</v>
      </c>
      <c r="AQ52" s="14">
        <v>9.4000000000000004E-3</v>
      </c>
      <c r="AR52" s="14">
        <v>29.037099999999999</v>
      </c>
      <c r="AS52" s="14">
        <v>0.27060000000000001</v>
      </c>
      <c r="AT52" s="14">
        <v>0.99099999999999999</v>
      </c>
      <c r="AU52" s="14">
        <v>9.1999999999999998E-3</v>
      </c>
      <c r="AV52" s="14">
        <v>37.883000000000003</v>
      </c>
      <c r="AW52" s="14">
        <v>0.3422</v>
      </c>
      <c r="AX52" s="14">
        <v>0.99070000000000003</v>
      </c>
      <c r="AY52" s="14">
        <v>8.8999999999999999E-3</v>
      </c>
      <c r="AZ52" s="38">
        <v>0.75864630240007436</v>
      </c>
      <c r="BA52" s="38">
        <v>1.304641303711459</v>
      </c>
      <c r="BB52" s="38">
        <v>0.13218599494023475</v>
      </c>
    </row>
    <row r="53" spans="2:54" ht="13.5" customHeight="1" x14ac:dyDescent="0.2">
      <c r="B53" s="12">
        <v>205</v>
      </c>
      <c r="C53" s="12">
        <v>9.1839999999999993</v>
      </c>
      <c r="D53" s="12">
        <v>205.38266999999999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30</v>
      </c>
      <c r="Q53" s="56">
        <v>2.48</v>
      </c>
      <c r="R53" s="56">
        <v>1.76</v>
      </c>
      <c r="S53" s="56">
        <v>46.92</v>
      </c>
      <c r="T53" s="56">
        <v>93.12</v>
      </c>
      <c r="U53" s="12">
        <v>5</v>
      </c>
      <c r="V53" s="12">
        <v>2</v>
      </c>
      <c r="W53" s="12">
        <v>1</v>
      </c>
      <c r="X53" s="12">
        <v>2</v>
      </c>
      <c r="Y53" s="12">
        <v>7</v>
      </c>
      <c r="Z53" s="12">
        <v>1</v>
      </c>
      <c r="AA53" s="12">
        <v>360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17.494900000000001</v>
      </c>
      <c r="AK53" s="12">
        <v>2.7E-2</v>
      </c>
      <c r="AL53" s="14">
        <v>0.99860000000000004</v>
      </c>
      <c r="AM53" s="14">
        <v>1.5E-3</v>
      </c>
      <c r="AN53" s="14">
        <v>5.7934999999999999</v>
      </c>
      <c r="AO53" s="14">
        <v>9.7000000000000003E-3</v>
      </c>
      <c r="AP53" s="14">
        <v>0.99829999999999997</v>
      </c>
      <c r="AQ53" s="14">
        <v>1.6999999999999999E-3</v>
      </c>
      <c r="AR53" s="14">
        <v>32.505800000000001</v>
      </c>
      <c r="AS53" s="14">
        <v>5.3699999999999998E-2</v>
      </c>
      <c r="AT53" s="14">
        <v>0.99860000000000004</v>
      </c>
      <c r="AU53" s="14">
        <v>1.6000000000000001E-3</v>
      </c>
      <c r="AV53" s="14">
        <v>42.427799999999998</v>
      </c>
      <c r="AW53" s="14">
        <v>7.4999999999999997E-2</v>
      </c>
      <c r="AX53" s="14">
        <v>0.99829999999999997</v>
      </c>
      <c r="AY53" s="14">
        <v>1.8E-3</v>
      </c>
      <c r="AZ53" s="38">
        <v>0.75971199449206051</v>
      </c>
      <c r="BA53" s="38">
        <v>1.3052378344787698</v>
      </c>
      <c r="BB53" s="38">
        <v>0.13241056081650951</v>
      </c>
    </row>
    <row r="54" spans="2:54" ht="13.5" customHeight="1" x14ac:dyDescent="0.2">
      <c r="B54" s="12">
        <v>205</v>
      </c>
      <c r="C54" s="12">
        <v>9.5150000000000006</v>
      </c>
      <c r="D54" s="12">
        <v>205.39645999999999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30</v>
      </c>
      <c r="Q54" s="56">
        <v>2.48</v>
      </c>
      <c r="R54" s="56">
        <v>1.76</v>
      </c>
      <c r="S54" s="56">
        <v>42.78</v>
      </c>
      <c r="T54" s="56">
        <v>96.17</v>
      </c>
      <c r="U54" s="12">
        <v>5</v>
      </c>
      <c r="V54" s="12">
        <v>2</v>
      </c>
      <c r="W54" s="12">
        <v>1</v>
      </c>
      <c r="X54" s="12">
        <v>2</v>
      </c>
      <c r="Y54" s="12">
        <v>7</v>
      </c>
      <c r="Z54" s="12">
        <v>1</v>
      </c>
      <c r="AA54" s="12">
        <v>360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23.677900000000001</v>
      </c>
      <c r="AK54" s="12">
        <v>0.1007</v>
      </c>
      <c r="AL54" s="14">
        <v>1.0079</v>
      </c>
      <c r="AM54" s="14">
        <v>4.3E-3</v>
      </c>
      <c r="AN54" s="14">
        <v>8.0562000000000005</v>
      </c>
      <c r="AO54" s="14">
        <v>3.2199999999999999E-2</v>
      </c>
      <c r="AP54" s="14">
        <v>1.0077</v>
      </c>
      <c r="AQ54" s="14">
        <v>4.1000000000000003E-3</v>
      </c>
      <c r="AR54" s="14">
        <v>44.118899999999996</v>
      </c>
      <c r="AS54" s="14">
        <v>0.19070000000000001</v>
      </c>
      <c r="AT54" s="14">
        <v>1.0079</v>
      </c>
      <c r="AU54" s="14">
        <v>4.4000000000000003E-3</v>
      </c>
      <c r="AV54" s="14">
        <v>57.501600000000003</v>
      </c>
      <c r="AW54" s="14">
        <v>0.20849999999999999</v>
      </c>
      <c r="AX54" s="14">
        <v>1.0077</v>
      </c>
      <c r="AY54" s="14">
        <v>3.7000000000000002E-3</v>
      </c>
      <c r="AZ54" s="38">
        <v>0.75422604175246888</v>
      </c>
      <c r="BA54" s="38">
        <v>1.3033325853545761</v>
      </c>
      <c r="BB54" s="38">
        <v>0.13169291629149638</v>
      </c>
    </row>
  </sheetData>
  <autoFilter ref="B9:BB54" xr:uid="{8088C66D-8DED-4ADB-91A8-1E8F5BAE9A36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16DB2-77DA-4D96-93A8-6F884F6ADAED}">
  <sheetPr codeName="Sheet36"/>
  <dimension ref="A1:BT54"/>
  <sheetViews>
    <sheetView workbookViewId="0">
      <selection activeCell="A37" sqref="A37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207</v>
      </c>
      <c r="C10" s="12">
        <v>9.2140000000000004</v>
      </c>
      <c r="D10" s="12">
        <v>207.38391999999999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34.200000000000003</v>
      </c>
      <c r="Q10" s="56">
        <v>2.2200000000000002</v>
      </c>
      <c r="R10" s="56">
        <v>3.16</v>
      </c>
      <c r="S10" s="56">
        <v>46.75</v>
      </c>
      <c r="T10" s="56">
        <v>93.91</v>
      </c>
      <c r="U10" s="12">
        <v>2</v>
      </c>
      <c r="V10" s="12">
        <v>0.5</v>
      </c>
      <c r="W10" s="12">
        <v>1</v>
      </c>
      <c r="X10" s="12">
        <v>1</v>
      </c>
      <c r="Y10" s="12">
        <v>3</v>
      </c>
      <c r="Z10" s="12">
        <v>1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0.72509999999999997</v>
      </c>
      <c r="AK10" s="12">
        <v>5.16E-2</v>
      </c>
      <c r="AL10" s="14">
        <v>2.5100000000000001E-2</v>
      </c>
      <c r="AM10" s="14">
        <v>1.8E-3</v>
      </c>
      <c r="AN10" s="14">
        <v>1.7050000000000001</v>
      </c>
      <c r="AO10" s="14">
        <v>7.5999999999999998E-2</v>
      </c>
      <c r="AP10" s="14">
        <v>0.17130000000000001</v>
      </c>
      <c r="AQ10" s="14">
        <v>7.6E-3</v>
      </c>
      <c r="AR10" s="14">
        <v>1.3106</v>
      </c>
      <c r="AS10" s="14">
        <v>0.1363</v>
      </c>
      <c r="AT10" s="14">
        <v>2.41E-2</v>
      </c>
      <c r="AU10" s="14">
        <v>2.5000000000000001E-3</v>
      </c>
      <c r="AV10" s="14">
        <v>31.401800000000001</v>
      </c>
      <c r="AW10" s="14">
        <v>2.3691</v>
      </c>
      <c r="AX10" s="14">
        <v>0.44240000000000002</v>
      </c>
      <c r="AY10" s="14">
        <v>3.3399999999999999E-2</v>
      </c>
      <c r="AZ10" s="14">
        <v>0.44174678181521915</v>
      </c>
      <c r="BA10" s="14">
        <v>18.356846473029048</v>
      </c>
      <c r="BB10" s="14">
        <v>0.89667738478027859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2.7684374999999997E-2</v>
      </c>
      <c r="BH10" s="16">
        <f>DSTDEV(PlotSort,"PhxRed",$BG$35:$BG$38)/SQRT($BF10)</f>
        <v>5.5329127717613038E-4</v>
      </c>
      <c r="BI10" s="16">
        <f>DAVERAGE(PlotSort,"PhxRedEdge",$BG$35:$BG$38)</f>
        <v>0.18503749999999999</v>
      </c>
      <c r="BJ10" s="16">
        <f>DSTDEV(PlotSort,"PhxRedEdge",$BG$35:$BG$38)/SQRT($BF10)</f>
        <v>4.1236917524658653E-3</v>
      </c>
      <c r="BK10" s="16">
        <f>DAVERAGE(PlotSort,"TMRed",$BG$35:$BG$38)</f>
        <v>2.8284374999999997E-2</v>
      </c>
      <c r="BL10" s="16">
        <f>DSTDEV(PlotSort,"TMRed",$BG$35:$BG$38)/SQRT($BF10)</f>
        <v>6.3671456002480466E-4</v>
      </c>
      <c r="BM10" s="16">
        <f>DAVERAGE(PlotSort,"TMNIR",$BG$35:$BG$38)</f>
        <v>0.46394687499999998</v>
      </c>
      <c r="BN10" s="16">
        <f>DSTDEV(PlotSort,"TMNIR",$BG$35:$BG$38)/SQRT($BF10)</f>
        <v>1.0775868148896459E-2</v>
      </c>
      <c r="BO10" s="16">
        <f>DAVERAGE(PlotSort,"NRR",$BG$35:$BG$38)</f>
        <v>0.42926339685344583</v>
      </c>
      <c r="BP10" s="16">
        <f>DSTDEV(PlotSort,"NRR",$BG$35:$BG$38)/SQRT($BF10)</f>
        <v>3.1005538432741825E-3</v>
      </c>
      <c r="BQ10" s="16">
        <f>DAVERAGE(PlotSort,"rvi",$BG$35:$BG$38)</f>
        <v>16.46288866553888</v>
      </c>
      <c r="BR10" s="16">
        <f>DSTDEV(PlotSort,"rvi",$BG$35:$BG$38)/SQRT($BF10)</f>
        <v>0.26032363618883847</v>
      </c>
      <c r="BS10" s="17">
        <f>DAVERAGE(PlotSort,"ndvi",$BG$35:$BG$38)</f>
        <v>0.88459706049673581</v>
      </c>
      <c r="BT10" s="16">
        <f>DSTDEV(PlotSort,"ndvi",$BG$35:$BG$38)/SQRT($BF10)</f>
        <v>1.9122878881293649E-3</v>
      </c>
    </row>
    <row r="11" spans="1:72" ht="13.5" customHeight="1" x14ac:dyDescent="0.2">
      <c r="B11" s="12">
        <v>207</v>
      </c>
      <c r="C11" s="12">
        <v>9.2059999999999995</v>
      </c>
      <c r="D11" s="12">
        <v>207.38357999999999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34.200000000000003</v>
      </c>
      <c r="Q11" s="56">
        <v>2.2200000000000002</v>
      </c>
      <c r="R11" s="56">
        <v>3.16</v>
      </c>
      <c r="S11" s="56">
        <v>46.85</v>
      </c>
      <c r="T11" s="56">
        <v>93.84</v>
      </c>
      <c r="U11" s="12">
        <v>2</v>
      </c>
      <c r="V11" s="12">
        <v>0.5</v>
      </c>
      <c r="W11" s="12">
        <v>1</v>
      </c>
      <c r="X11" s="12">
        <v>1</v>
      </c>
      <c r="Y11" s="12">
        <v>3</v>
      </c>
      <c r="Z11" s="12">
        <v>1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0.7893</v>
      </c>
      <c r="AK11" s="12">
        <v>8.5500000000000007E-2</v>
      </c>
      <c r="AL11" s="14">
        <v>2.7400000000000001E-2</v>
      </c>
      <c r="AM11" s="14">
        <v>3.0000000000000001E-3</v>
      </c>
      <c r="AN11" s="14">
        <v>1.8077000000000001</v>
      </c>
      <c r="AO11" s="14">
        <v>0.17199999999999999</v>
      </c>
      <c r="AP11" s="14">
        <v>0.182</v>
      </c>
      <c r="AQ11" s="14">
        <v>1.7299999999999999E-2</v>
      </c>
      <c r="AR11" s="14">
        <v>1.4343999999999999</v>
      </c>
      <c r="AS11" s="14">
        <v>0.22800000000000001</v>
      </c>
      <c r="AT11" s="14">
        <v>2.64E-2</v>
      </c>
      <c r="AU11" s="14">
        <v>4.1999999999999997E-3</v>
      </c>
      <c r="AV11" s="14">
        <v>31.1709</v>
      </c>
      <c r="AW11" s="14">
        <v>2.8746</v>
      </c>
      <c r="AX11" s="14">
        <v>0.43990000000000001</v>
      </c>
      <c r="AY11" s="14">
        <v>4.0599999999999997E-2</v>
      </c>
      <c r="AZ11" s="14">
        <v>0.41469689660717157</v>
      </c>
      <c r="BA11" s="14">
        <v>16.662878787878789</v>
      </c>
      <c r="BB11" s="14">
        <v>0.88676817499463878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2.7668749999999999E-2</v>
      </c>
      <c r="BH11" s="16">
        <f>DSTDEV(PlotSort,"PhxRed",$BG$31:$BG$32)/SQRT($BF11)</f>
        <v>8.0791494756564559E-4</v>
      </c>
      <c r="BI11" s="16">
        <f>DAVERAGE(PlotSort,"PhxRedEdge",$BG$31:$BG$32)</f>
        <v>0.19056250000000002</v>
      </c>
      <c r="BJ11" s="16">
        <f>DSTDEV(PlotSort,"PhxRedEdge",$BG$31:$BG$32)/SQRT($BF11)</f>
        <v>5.2612963785869894E-3</v>
      </c>
      <c r="BK11" s="16">
        <f>DAVERAGE(PlotSort,"TMRed",$BG$31:$BG$32)</f>
        <v>2.8331250000000002E-2</v>
      </c>
      <c r="BL11" s="16">
        <f>DSTDEV(PlotSort,"TMRed",$BG$31:$BG$32)/SQRT($BF11)</f>
        <v>1.0002799087422147E-3</v>
      </c>
      <c r="BM11" s="16">
        <f>DAVERAGE(PlotSort,"TMNIR",$BG$31:$BG$32)</f>
        <v>0.48103124999999997</v>
      </c>
      <c r="BN11" s="16">
        <f>DSTDEV(PlotSort,"TMNIR",$BG$31:$BG$32)/SQRT($BF11)</f>
        <v>1.2930960001581497E-2</v>
      </c>
      <c r="BO11" s="16">
        <f>DAVERAGE(PlotSort,"NRR",$BG$31:$BG$32)</f>
        <v>0.4323516292923601</v>
      </c>
      <c r="BP11" s="16">
        <f>DSTDEV(PlotSort,"NRR",$BG$31:$BG$32)/SQRT($BF11)</f>
        <v>4.9887495693947256E-3</v>
      </c>
      <c r="BQ11" s="16">
        <f>DAVERAGE(PlotSort,"rvi",$BG$31:$BG$32)</f>
        <v>17.079322417185736</v>
      </c>
      <c r="BR11" s="16">
        <f>DSTDEV(PlotSort,"rvi",$BG$31:$BG$32)/SQRT($BF11)</f>
        <v>0.2483797489815773</v>
      </c>
      <c r="BS11" s="17">
        <f>DAVERAGE(PlotSort,"ndvi",$BG$31:$BG$32)</f>
        <v>0.8890502665540565</v>
      </c>
      <c r="BT11" s="16">
        <f>DSTDEV(PlotSort,"ndvi",$BG$31:$BG$32)/SQRT($BF11)</f>
        <v>1.5857008820710629E-3</v>
      </c>
    </row>
    <row r="12" spans="1:72" ht="13.5" customHeight="1" x14ac:dyDescent="0.2">
      <c r="B12" s="12">
        <v>207</v>
      </c>
      <c r="C12" s="12">
        <v>9.1969999999999992</v>
      </c>
      <c r="D12" s="12">
        <v>207.38320999999999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34.200000000000003</v>
      </c>
      <c r="Q12" s="56">
        <v>2.2200000000000002</v>
      </c>
      <c r="R12" s="56">
        <v>3.16</v>
      </c>
      <c r="S12" s="56">
        <v>46.96</v>
      </c>
      <c r="T12" s="56">
        <v>93.76</v>
      </c>
      <c r="U12" s="12">
        <v>2</v>
      </c>
      <c r="V12" s="12">
        <v>0.5</v>
      </c>
      <c r="W12" s="12">
        <v>1</v>
      </c>
      <c r="X12" s="12">
        <v>1</v>
      </c>
      <c r="Y12" s="12">
        <v>3</v>
      </c>
      <c r="Z12" s="12">
        <v>1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0.82099999999999995</v>
      </c>
      <c r="AK12" s="12">
        <v>2.9600000000000001E-2</v>
      </c>
      <c r="AL12" s="14">
        <v>2.86E-2</v>
      </c>
      <c r="AM12" s="14">
        <v>1E-3</v>
      </c>
      <c r="AN12" s="14">
        <v>2.1701999999999999</v>
      </c>
      <c r="AO12" s="14">
        <v>0.121</v>
      </c>
      <c r="AP12" s="14">
        <v>0.21909999999999999</v>
      </c>
      <c r="AQ12" s="14">
        <v>1.2200000000000001E-2</v>
      </c>
      <c r="AR12" s="14">
        <v>1.6427</v>
      </c>
      <c r="AS12" s="14">
        <v>3.04E-2</v>
      </c>
      <c r="AT12" s="14">
        <v>3.0300000000000001E-2</v>
      </c>
      <c r="AU12" s="14">
        <v>5.9999999999999995E-4</v>
      </c>
      <c r="AV12" s="14">
        <v>38.361400000000003</v>
      </c>
      <c r="AW12" s="14">
        <v>1.3458000000000001</v>
      </c>
      <c r="AX12" s="14">
        <v>0.54249999999999998</v>
      </c>
      <c r="AY12" s="14">
        <v>1.9E-2</v>
      </c>
      <c r="AZ12" s="14">
        <v>0.42463235294117652</v>
      </c>
      <c r="BA12" s="14">
        <v>17.904290429042902</v>
      </c>
      <c r="BB12" s="14">
        <v>0.8942039106145252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2.7700000000000002E-2</v>
      </c>
      <c r="BH12" s="16">
        <f>DSTDEV(PlotSort,"PhxRed",$BH$31:$BH$32)/SQRT($BF12)</f>
        <v>7.826770300279252E-4</v>
      </c>
      <c r="BI12" s="16">
        <f>DAVERAGE(PlotSort,"PhxRedEdge",$BH$31:$BH$32)</f>
        <v>0.17951249999999999</v>
      </c>
      <c r="BJ12" s="16">
        <f>DSTDEV(PlotSort,"PhxRedEdge",$BH$31:$BH$32)/SQRT($BF12)</f>
        <v>6.2076825721574021E-3</v>
      </c>
      <c r="BK12" s="16">
        <f>DAVERAGE(PlotSort,"TMRed",$BH$31:$BH$32)</f>
        <v>2.8237499999999999E-2</v>
      </c>
      <c r="BL12" s="16">
        <f>DSTDEV(PlotSort,"TMRed",$BH$31:$BH$32)/SQRT($BF12)</f>
        <v>8.2147605970391284E-4</v>
      </c>
      <c r="BM12" s="16">
        <f>DAVERAGE(PlotSort,"TMNIR",$BH$31:$BH$32)</f>
        <v>0.44686250000000005</v>
      </c>
      <c r="BN12" s="16">
        <f>DSTDEV(PlotSort,"TMNIR",$BH$31:$BH$32)/SQRT($BF12)</f>
        <v>1.6547912443870192E-2</v>
      </c>
      <c r="BO12" s="16">
        <f>DAVERAGE(PlotSort,"NRR",$BH$31:$BH$32)</f>
        <v>0.42617516441453163</v>
      </c>
      <c r="BP12" s="16">
        <f>DSTDEV(PlotSort,"NRR",$BH$31:$BH$32)/SQRT($BF12)</f>
        <v>3.6846005951532749E-3</v>
      </c>
      <c r="BQ12" s="16">
        <f>DAVERAGE(PlotSort,"rvi",$BH$31:$BH$32)</f>
        <v>15.846454913892027</v>
      </c>
      <c r="BR12" s="16">
        <f>DSTDEV(PlotSort,"rvi",$BH$31:$BH$32)/SQRT($BF12)</f>
        <v>0.40957472974869752</v>
      </c>
      <c r="BS12" s="17">
        <f>DAVERAGE(PlotSort,"ndvi",$BH$31:$BH$32)</f>
        <v>0.88014385443941534</v>
      </c>
      <c r="BT12" s="16">
        <f>DSTDEV(PlotSort,"ndvi",$BH$31:$BH$32)/SQRT($BF12)</f>
        <v>3.1553720358612003E-3</v>
      </c>
    </row>
    <row r="13" spans="1:72" ht="13.5" customHeight="1" x14ac:dyDescent="0.2">
      <c r="B13" s="12">
        <v>207</v>
      </c>
      <c r="C13" s="12">
        <v>9.1880000000000006</v>
      </c>
      <c r="D13" s="12">
        <v>207.38283000000001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34.200000000000003</v>
      </c>
      <c r="Q13" s="56">
        <v>2.2200000000000002</v>
      </c>
      <c r="R13" s="56">
        <v>3.16</v>
      </c>
      <c r="S13" s="56">
        <v>47.07</v>
      </c>
      <c r="T13" s="56">
        <v>93.68</v>
      </c>
      <c r="U13" s="12">
        <v>2</v>
      </c>
      <c r="V13" s="12">
        <v>0.5</v>
      </c>
      <c r="W13" s="12">
        <v>1</v>
      </c>
      <c r="X13" s="12">
        <v>1</v>
      </c>
      <c r="Y13" s="12">
        <v>3</v>
      </c>
      <c r="Z13" s="12">
        <v>1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0.76829999999999998</v>
      </c>
      <c r="AK13" s="12">
        <v>2.4E-2</v>
      </c>
      <c r="AL13" s="14">
        <v>2.6800000000000001E-2</v>
      </c>
      <c r="AM13" s="14">
        <v>8.0000000000000004E-4</v>
      </c>
      <c r="AN13" s="14">
        <v>1.6752</v>
      </c>
      <c r="AO13" s="14">
        <v>5.4000000000000003E-3</v>
      </c>
      <c r="AP13" s="14">
        <v>0.1696</v>
      </c>
      <c r="AQ13" s="14">
        <v>5.0000000000000001E-4</v>
      </c>
      <c r="AR13" s="14">
        <v>1.3526</v>
      </c>
      <c r="AS13" s="14">
        <v>2.2800000000000001E-2</v>
      </c>
      <c r="AT13" s="14">
        <v>2.5000000000000001E-2</v>
      </c>
      <c r="AU13" s="14">
        <v>4.0000000000000002E-4</v>
      </c>
      <c r="AV13" s="14">
        <v>27.2272</v>
      </c>
      <c r="AW13" s="14">
        <v>1.0608</v>
      </c>
      <c r="AX13" s="14">
        <v>0.38579999999999998</v>
      </c>
      <c r="AY13" s="14">
        <v>1.4999999999999999E-2</v>
      </c>
      <c r="AZ13" s="14">
        <v>0.38926899531868919</v>
      </c>
      <c r="BA13" s="14">
        <v>15.431999999999999</v>
      </c>
      <c r="BB13" s="14">
        <v>0.87828627069133391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2.6237500000000004E-2</v>
      </c>
      <c r="BH13" s="16">
        <f>DSTDEV(PlotSort,"PhxRed",$BJ$35:$BJ$36)/SQRT($BF13)</f>
        <v>8.272021475172459E-4</v>
      </c>
      <c r="BI13" s="16">
        <f>DAVERAGE(PlotSort,"PhxRedEdge",$BJ$35:$BJ$36)</f>
        <v>0.17285000000000003</v>
      </c>
      <c r="BJ13" s="16">
        <f>DSTDEV(PlotSort,"PhxRedEdge",$BJ$35:$BJ$36)/SQRT($BF13)</f>
        <v>5.2753131254389598E-3</v>
      </c>
      <c r="BK13" s="16">
        <f>DAVERAGE(PlotSort,"TMRed",$BJ$35:$BJ$36)</f>
        <v>2.69E-2</v>
      </c>
      <c r="BL13" s="16">
        <f>DSTDEV(PlotSort,"TMRed",$BJ$35:$BJ$36)/SQRT($BF13)</f>
        <v>1.0418047527522335E-3</v>
      </c>
      <c r="BM13" s="16">
        <f>DAVERAGE(PlotSort,"TMNIR",$BJ$35:$BJ$36)</f>
        <v>0.43692499999999995</v>
      </c>
      <c r="BN13" s="16">
        <f>DSTDEV(PlotSort,"TMNIR",$BJ$35:$BJ$36)/SQRT($BF13)</f>
        <v>1.5731278555794505E-2</v>
      </c>
      <c r="BO13" s="16">
        <f>DAVERAGE(PlotSort,"NRR",$BJ$35:$BJ$36)</f>
        <v>0.43241663433222471</v>
      </c>
      <c r="BP13" s="16">
        <f>DSTDEV(PlotSort,"NRR",$BJ$35:$BJ$36)/SQRT($BF13)</f>
        <v>4.6866115986491912E-3</v>
      </c>
      <c r="BQ13" s="16">
        <f>DAVERAGE(PlotSort,"rvi",$BJ$35:$BJ$36)</f>
        <v>16.324054190866566</v>
      </c>
      <c r="BR13" s="16">
        <f>DSTDEV(PlotSort,"rvi",$BJ$35:$BJ$36)/SQRT($BF13)</f>
        <v>0.61068758686161684</v>
      </c>
      <c r="BS13" s="17">
        <f>DAVERAGE(PlotSort,"ndvi",$BJ$35:$BJ$36)</f>
        <v>0.88352762680119123</v>
      </c>
      <c r="BT13" s="16">
        <f>DSTDEV(PlotSort,"ndvi",$BJ$35:$BJ$36)/SQRT($BF13)</f>
        <v>4.1630535344824764E-3</v>
      </c>
    </row>
    <row r="14" spans="1:72" ht="13.5" customHeight="1" x14ac:dyDescent="0.2">
      <c r="B14" s="12">
        <v>207</v>
      </c>
      <c r="C14" s="12">
        <v>9.1790000000000003</v>
      </c>
      <c r="D14" s="12">
        <v>207.38246000000001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34.200000000000003</v>
      </c>
      <c r="Q14" s="56">
        <v>2.2200000000000002</v>
      </c>
      <c r="R14" s="56">
        <v>3.16</v>
      </c>
      <c r="S14" s="56">
        <v>47.19</v>
      </c>
      <c r="T14" s="56">
        <v>93.6</v>
      </c>
      <c r="U14" s="12">
        <v>2</v>
      </c>
      <c r="V14" s="12">
        <v>0.5</v>
      </c>
      <c r="W14" s="12">
        <v>1</v>
      </c>
      <c r="X14" s="12">
        <v>1</v>
      </c>
      <c r="Y14" s="12">
        <v>3</v>
      </c>
      <c r="Z14" s="12">
        <v>1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0.82840000000000003</v>
      </c>
      <c r="AK14" s="12">
        <v>0.04</v>
      </c>
      <c r="AL14" s="14">
        <v>2.8899999999999999E-2</v>
      </c>
      <c r="AM14" s="14">
        <v>1.4E-3</v>
      </c>
      <c r="AN14" s="14">
        <v>2.0202</v>
      </c>
      <c r="AO14" s="14">
        <v>9.4E-2</v>
      </c>
      <c r="AP14" s="14">
        <v>0.20499999999999999</v>
      </c>
      <c r="AQ14" s="14">
        <v>9.4999999999999998E-3</v>
      </c>
      <c r="AR14" s="14">
        <v>1.7124999999999999</v>
      </c>
      <c r="AS14" s="14">
        <v>6.3E-3</v>
      </c>
      <c r="AT14" s="14">
        <v>3.1800000000000002E-2</v>
      </c>
      <c r="AU14" s="14">
        <v>1E-4</v>
      </c>
      <c r="AV14" s="14">
        <v>35.934100000000001</v>
      </c>
      <c r="AW14" s="14">
        <v>0.92769999999999997</v>
      </c>
      <c r="AX14" s="14">
        <v>0.51019999999999999</v>
      </c>
      <c r="AY14" s="14">
        <v>1.32E-2</v>
      </c>
      <c r="AZ14" s="14">
        <v>0.42673378076062646</v>
      </c>
      <c r="BA14" s="14">
        <v>16.044025157232703</v>
      </c>
      <c r="BB14" s="14">
        <v>0.88265682656826561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2.6912499999999999E-2</v>
      </c>
      <c r="BH14" s="16">
        <f>DSTDEV(PlotSort,"PhxRed",$BK$35:$BK$36)/SQRT($BF14)</f>
        <v>8.0061825068713827E-4</v>
      </c>
      <c r="BI14" s="16">
        <f>DAVERAGE(PlotSort,"PhxRedEdge",$BK$35:$BK$36)</f>
        <v>0.17751875</v>
      </c>
      <c r="BJ14" s="16">
        <f>DSTDEV(PlotSort,"PhxRedEdge",$BK$35:$BK$36)/SQRT($BF14)</f>
        <v>5.3137339253265647E-3</v>
      </c>
      <c r="BK14" s="16">
        <f>DAVERAGE(PlotSort,"TMRed",$BK$35:$BK$36)</f>
        <v>2.7162500000000003E-2</v>
      </c>
      <c r="BL14" s="16">
        <f>DSTDEV(PlotSort,"TMRed",$BK$35:$BK$36)/SQRT($BF14)</f>
        <v>8.414706867542485E-4</v>
      </c>
      <c r="BM14" s="16">
        <f>DAVERAGE(PlotSort,"TMNIR",$BK$35:$BK$36)</f>
        <v>0.4425437499999999</v>
      </c>
      <c r="BN14" s="16">
        <f>DSTDEV(PlotSort,"TMNIR",$BK$35:$BK$36)/SQRT($BF14)</f>
        <v>1.3856953635720416E-2</v>
      </c>
      <c r="BO14" s="16">
        <f>DAVERAGE(PlotSort,"NRR",$BK$35:$BK$36)</f>
        <v>0.42683477453344837</v>
      </c>
      <c r="BP14" s="16">
        <f>DSTDEV(PlotSort,"NRR",$BK$35:$BK$36)/SQRT($BF14)</f>
        <v>5.7575069036975316E-3</v>
      </c>
      <c r="BQ14" s="16">
        <f>DAVERAGE(PlotSort,"rvi",$BK$35:$BK$36)</f>
        <v>16.368248597438235</v>
      </c>
      <c r="BR14" s="16">
        <f>DSTDEV(PlotSort,"rvi",$BK$35:$BK$36)/SQRT($BF14)</f>
        <v>0.3717905842367743</v>
      </c>
      <c r="BS14" s="17">
        <f>DAVERAGE(PlotSort,"ndvi",$BK$35:$BK$36)</f>
        <v>0.88390220134827624</v>
      </c>
      <c r="BT14" s="16">
        <f>DSTDEV(PlotSort,"ndvi",$BK$35:$BK$36)/SQRT($BF14)</f>
        <v>2.9718762099836984E-3</v>
      </c>
    </row>
    <row r="15" spans="1:72" ht="13.5" customHeight="1" x14ac:dyDescent="0.2">
      <c r="B15" s="12">
        <v>207</v>
      </c>
      <c r="C15" s="12">
        <v>9.1709999999999994</v>
      </c>
      <c r="D15" s="12">
        <v>207.38212999999999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34.200000000000003</v>
      </c>
      <c r="Q15" s="56">
        <v>2.2200000000000002</v>
      </c>
      <c r="R15" s="56">
        <v>3.16</v>
      </c>
      <c r="S15" s="56">
        <v>47.29</v>
      </c>
      <c r="T15" s="56">
        <v>93.53</v>
      </c>
      <c r="U15" s="12">
        <v>2</v>
      </c>
      <c r="V15" s="12">
        <v>0.5</v>
      </c>
      <c r="W15" s="12">
        <v>1</v>
      </c>
      <c r="X15" s="12">
        <v>1</v>
      </c>
      <c r="Y15" s="12">
        <v>3</v>
      </c>
      <c r="Z15" s="12">
        <v>1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0.78469999999999995</v>
      </c>
      <c r="AK15" s="12">
        <v>7.9299999999999995E-2</v>
      </c>
      <c r="AL15" s="14">
        <v>2.75E-2</v>
      </c>
      <c r="AM15" s="14">
        <v>2.8E-3</v>
      </c>
      <c r="AN15" s="14">
        <v>1.8157000000000001</v>
      </c>
      <c r="AO15" s="14">
        <v>0.23050000000000001</v>
      </c>
      <c r="AP15" s="14">
        <v>0.1847</v>
      </c>
      <c r="AQ15" s="14">
        <v>2.3400000000000001E-2</v>
      </c>
      <c r="AR15" s="14">
        <v>1.484</v>
      </c>
      <c r="AS15" s="14">
        <v>0.15509999999999999</v>
      </c>
      <c r="AT15" s="14">
        <v>2.76E-2</v>
      </c>
      <c r="AU15" s="14">
        <v>2.8999999999999998E-3</v>
      </c>
      <c r="AV15" s="14">
        <v>32.674700000000001</v>
      </c>
      <c r="AW15" s="14">
        <v>2.6354000000000002</v>
      </c>
      <c r="AX15" s="14">
        <v>0.4647</v>
      </c>
      <c r="AY15" s="14">
        <v>3.7499999999999999E-2</v>
      </c>
      <c r="AZ15" s="14">
        <v>0.431167231290422</v>
      </c>
      <c r="BA15" s="14">
        <v>16.836956521739129</v>
      </c>
      <c r="BB15" s="14">
        <v>0.88787324801950029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3.0675000000000001E-2</v>
      </c>
      <c r="BH15" s="16">
        <f>DSTDEV(PlotSort,"PhxRed",$BL$35:$BL$36)/SQRT($BF15)</f>
        <v>4.9452358025535176E-4</v>
      </c>
      <c r="BI15" s="16">
        <f>DAVERAGE(PlotSort,"PhxRedEdge",$BL$35:$BL$36)</f>
        <v>0.21226249999999999</v>
      </c>
      <c r="BJ15" s="16">
        <f>DSTDEV(PlotSort,"PhxRedEdge",$BL$35:$BL$36)/SQRT($BF15)</f>
        <v>3.0219398630208193E-3</v>
      </c>
      <c r="BK15" s="16">
        <f>DAVERAGE(PlotSort,"TMRed",$BL$35:$BL$36)</f>
        <v>3.1912499999999996E-2</v>
      </c>
      <c r="BL15" s="16">
        <f>DSTDEV(PlotSort,"TMRed",$BL$35:$BL$36)/SQRT($BF15)</f>
        <v>7.4003800578078377E-4</v>
      </c>
      <c r="BM15" s="16">
        <f>DAVERAGE(PlotSort,"TMNIR",$BL$35:$BL$36)</f>
        <v>0.533775</v>
      </c>
      <c r="BN15" s="16">
        <f>DSTDEV(PlotSort,"TMNIR",$BL$35:$BL$36)/SQRT($BF15)</f>
        <v>7.4036127763989082E-3</v>
      </c>
      <c r="BO15" s="16">
        <f>DAVERAGE(PlotSort,"NRR",$BL$35:$BL$36)</f>
        <v>0.43096740401466199</v>
      </c>
      <c r="BP15" s="16">
        <f>DSTDEV(PlotSort,"NRR",$BL$35:$BL$36)/SQRT($BF15)</f>
        <v>1.656416212184724E-3</v>
      </c>
      <c r="BQ15" s="16">
        <f>DAVERAGE(PlotSort,"rvi",$BL$35:$BL$36)</f>
        <v>16.791003276412493</v>
      </c>
      <c r="BR15" s="16">
        <f>DSTDEV(PlotSort,"rvi",$BL$35:$BL$36)/SQRT($BF15)</f>
        <v>0.46306600856458968</v>
      </c>
      <c r="BS15" s="17">
        <f>DAVERAGE(PlotSort,"ndvi",$BL$35:$BL$36)</f>
        <v>0.88705621248920019</v>
      </c>
      <c r="BT15" s="16">
        <f>DSTDEV(PlotSort,"ndvi",$BL$35:$BL$36)/SQRT($BF15)</f>
        <v>2.9035311298562733E-3</v>
      </c>
    </row>
    <row r="16" spans="1:72" ht="13.5" customHeight="1" x14ac:dyDescent="0.2">
      <c r="B16" s="12">
        <v>207</v>
      </c>
      <c r="C16" s="12">
        <v>9.1630000000000003</v>
      </c>
      <c r="D16" s="12">
        <v>207.38179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34.200000000000003</v>
      </c>
      <c r="Q16" s="56">
        <v>2.2200000000000002</v>
      </c>
      <c r="R16" s="56">
        <v>3.16</v>
      </c>
      <c r="S16" s="56">
        <v>47.39</v>
      </c>
      <c r="T16" s="56">
        <v>93.46</v>
      </c>
      <c r="U16" s="12">
        <v>2</v>
      </c>
      <c r="V16" s="12">
        <v>0.5</v>
      </c>
      <c r="W16" s="12">
        <v>1</v>
      </c>
      <c r="X16" s="12">
        <v>1</v>
      </c>
      <c r="Y16" s="12">
        <v>3</v>
      </c>
      <c r="Z16" s="12">
        <v>1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0.86119999999999997</v>
      </c>
      <c r="AK16" s="12">
        <v>4.3799999999999999E-2</v>
      </c>
      <c r="AL16" s="14">
        <v>3.0200000000000001E-2</v>
      </c>
      <c r="AM16" s="14">
        <v>1.5E-3</v>
      </c>
      <c r="AN16" s="14">
        <v>1.8926000000000001</v>
      </c>
      <c r="AO16" s="14">
        <v>0.11119999999999999</v>
      </c>
      <c r="AP16" s="14">
        <v>0.193</v>
      </c>
      <c r="AQ16" s="14">
        <v>1.1299999999999999E-2</v>
      </c>
      <c r="AR16" s="14">
        <v>1.4826999999999999</v>
      </c>
      <c r="AS16" s="14">
        <v>0.13769999999999999</v>
      </c>
      <c r="AT16" s="14">
        <v>2.76E-2</v>
      </c>
      <c r="AU16" s="14">
        <v>2.5999999999999999E-3</v>
      </c>
      <c r="AV16" s="14">
        <v>31.7928</v>
      </c>
      <c r="AW16" s="14">
        <v>1.6577999999999999</v>
      </c>
      <c r="AX16" s="14">
        <v>0.45300000000000001</v>
      </c>
      <c r="AY16" s="14">
        <v>2.3599999999999999E-2</v>
      </c>
      <c r="AZ16" s="14">
        <v>0.4024767801857585</v>
      </c>
      <c r="BA16" s="14">
        <v>16.413043478260871</v>
      </c>
      <c r="BB16" s="14">
        <v>0.88514357053682891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2.75625E-2</v>
      </c>
      <c r="BH16" s="16">
        <f>DSTDEV(PlotSort,"PhxRed",$BI$31:$BI$32)/SQRT($BF16)</f>
        <v>9.1918782085055942E-4</v>
      </c>
      <c r="BI16" s="16">
        <f>DAVERAGE(PlotSort,"PhxRedEdge",$BI$31:$BI$32)</f>
        <v>0.18211875000000002</v>
      </c>
      <c r="BJ16" s="16">
        <f>DSTDEV(PlotSort,"PhxRedEdge",$BI$31:$BI$32)/SQRT($BF16)</f>
        <v>6.415360594892487E-3</v>
      </c>
      <c r="BK16" s="16">
        <f>DAVERAGE(PlotSort,"TMRed",$BI$31:$BI$32)</f>
        <v>2.8056249999999994E-2</v>
      </c>
      <c r="BL16" s="16">
        <f>DSTDEV(PlotSort,"TMRed",$BI$31:$BI$32)/SQRT($BF16)</f>
        <v>1.0804693713844923E-3</v>
      </c>
      <c r="BM16" s="16">
        <f>DAVERAGE(PlotSort,"TMNIR",$BI$31:$BI$32)</f>
        <v>0.44786250000000005</v>
      </c>
      <c r="BN16" s="16">
        <f>DSTDEV(PlotSort,"TMNIR",$BI$31:$BI$32)/SQRT($BF16)</f>
        <v>1.6311256018978509E-2</v>
      </c>
      <c r="BO16" s="16">
        <f>DAVERAGE(PlotSort,"NRR",$BI$31:$BI$32)</f>
        <v>0.42140142705608186</v>
      </c>
      <c r="BP16" s="16">
        <f>DSTDEV(PlotSort,"NRR",$BI$31:$BI$32)/SQRT($BF16)</f>
        <v>4.7222508928900691E-3</v>
      </c>
      <c r="BQ16" s="16">
        <f>DAVERAGE(PlotSort,"rvi",$BI$31:$BI$32)</f>
        <v>16.062782177700999</v>
      </c>
      <c r="BR16" s="16">
        <f>DSTDEV(PlotSort,"rvi",$BI$31:$BI$32)/SQRT($BF16)</f>
        <v>0.38043606969493909</v>
      </c>
      <c r="BS16" s="17">
        <f>DAVERAGE(PlotSort,"ndvi",$BI$31:$BI$32)</f>
        <v>0.88179210463198643</v>
      </c>
      <c r="BT16" s="16">
        <f>DSTDEV(PlotSort,"ndvi",$BI$31:$BI$32)/SQRT($BF16)</f>
        <v>3.0037977189330736E-3</v>
      </c>
    </row>
    <row r="17" spans="2:72" ht="13.5" customHeight="1" x14ac:dyDescent="0.2">
      <c r="B17" s="12">
        <v>207</v>
      </c>
      <c r="C17" s="12">
        <v>9.1549999999999994</v>
      </c>
      <c r="D17" s="12">
        <v>207.38146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34.200000000000003</v>
      </c>
      <c r="Q17" s="56">
        <v>2.2200000000000002</v>
      </c>
      <c r="R17" s="56">
        <v>3.16</v>
      </c>
      <c r="S17" s="56">
        <v>47.49</v>
      </c>
      <c r="T17" s="56">
        <v>93.38</v>
      </c>
      <c r="U17" s="12">
        <v>2</v>
      </c>
      <c r="V17" s="12">
        <v>0.5</v>
      </c>
      <c r="W17" s="12">
        <v>1</v>
      </c>
      <c r="X17" s="12">
        <v>1</v>
      </c>
      <c r="Y17" s="12">
        <v>3</v>
      </c>
      <c r="Z17" s="12">
        <v>1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0.79210000000000003</v>
      </c>
      <c r="AK17" s="12">
        <v>3.7000000000000002E-3</v>
      </c>
      <c r="AL17" s="14">
        <v>2.7799999999999998E-2</v>
      </c>
      <c r="AM17" s="14">
        <v>1E-4</v>
      </c>
      <c r="AN17" s="14">
        <v>1.9226000000000001</v>
      </c>
      <c r="AO17" s="14">
        <v>1.21E-2</v>
      </c>
      <c r="AP17" s="14">
        <v>0.19650000000000001</v>
      </c>
      <c r="AQ17" s="14">
        <v>1.1999999999999999E-3</v>
      </c>
      <c r="AR17" s="14">
        <v>1.6552</v>
      </c>
      <c r="AS17" s="14">
        <v>2.9499999999999998E-2</v>
      </c>
      <c r="AT17" s="14">
        <v>3.09E-2</v>
      </c>
      <c r="AU17" s="14">
        <v>5.9999999999999995E-4</v>
      </c>
      <c r="AV17" s="14">
        <v>36.753599999999999</v>
      </c>
      <c r="AW17" s="14">
        <v>0.65310000000000001</v>
      </c>
      <c r="AX17" s="14">
        <v>0.52459999999999996</v>
      </c>
      <c r="AY17" s="14">
        <v>9.2999999999999992E-3</v>
      </c>
      <c r="AZ17" s="14">
        <v>0.45499930661489385</v>
      </c>
      <c r="BA17" s="14">
        <v>16.97734627831715</v>
      </c>
      <c r="BB17" s="14">
        <v>0.88874887488748866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2.7806250000000001E-2</v>
      </c>
      <c r="BH17" s="16">
        <f>DSTDEV(PlotSort,"PhxRed",$BJ$31:$BJ$32)/SQRT($BF17)</f>
        <v>6.4688154183487631E-4</v>
      </c>
      <c r="BI17" s="16">
        <f>DAVERAGE(PlotSort,"PhxRedEdge",$BJ$31:$BJ$32)</f>
        <v>0.18795624999999999</v>
      </c>
      <c r="BJ17" s="16">
        <f>DSTDEV(PlotSort,"PhxRedEdge",$BJ$31:$BJ$32)/SQRT($BF17)</f>
        <v>5.2909275238374283E-3</v>
      </c>
      <c r="BK17" s="16">
        <f>DAVERAGE(PlotSort,"TMRed",$BJ$31:$BJ$32)</f>
        <v>2.8512500000000003E-2</v>
      </c>
      <c r="BL17" s="16">
        <f>DSTDEV(PlotSort,"TMRed",$BJ$31:$BJ$32)/SQRT($BF17)</f>
        <v>7.0804160659290814E-4</v>
      </c>
      <c r="BM17" s="16">
        <f>DAVERAGE(PlotSort,"TMNIR",$BJ$31:$BJ$32)</f>
        <v>0.48003124999999996</v>
      </c>
      <c r="BN17" s="16">
        <f>DSTDEV(PlotSort,"TMNIR",$BJ$31:$BJ$32)/SQRT($BF17)</f>
        <v>1.3394348057887501E-2</v>
      </c>
      <c r="BO17" s="16">
        <f>DAVERAGE(PlotSort,"NRR",$BJ$31:$BJ$32)</f>
        <v>0.43712536665080975</v>
      </c>
      <c r="BP17" s="16">
        <f>DSTDEV(PlotSort,"NRR",$BJ$31:$BJ$32)/SQRT($BF17)</f>
        <v>3.0322376308845145E-3</v>
      </c>
      <c r="BQ17" s="16">
        <f>DAVERAGE(PlotSort,"rvi",$BJ$31:$BJ$32)</f>
        <v>16.862995153376765</v>
      </c>
      <c r="BR17" s="16">
        <f>DSTDEV(PlotSort,"rvi",$BJ$31:$BJ$32)/SQRT($BF17)</f>
        <v>0.33768783163724464</v>
      </c>
      <c r="BS17" s="17">
        <f>DAVERAGE(PlotSort,"ndvi",$BJ$31:$BJ$32)</f>
        <v>0.88740201636148552</v>
      </c>
      <c r="BT17" s="16">
        <f>DSTDEV(PlotSort,"ndvi",$BJ$31:$BJ$32)/SQRT($BF17)</f>
        <v>2.2456895319544791E-3</v>
      </c>
    </row>
    <row r="18" spans="2:72" ht="13.5" customHeight="1" x14ac:dyDescent="0.2">
      <c r="B18" s="12">
        <v>207</v>
      </c>
      <c r="C18" s="12">
        <v>9.2330000000000005</v>
      </c>
      <c r="D18" s="12">
        <v>207.38471000000001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34.200000000000003</v>
      </c>
      <c r="Q18" s="56">
        <v>2.2200000000000002</v>
      </c>
      <c r="R18" s="56">
        <v>3.16</v>
      </c>
      <c r="S18" s="56">
        <v>46.51</v>
      </c>
      <c r="T18" s="56">
        <v>94.08</v>
      </c>
      <c r="U18" s="12">
        <v>2</v>
      </c>
      <c r="V18" s="12">
        <v>0.5</v>
      </c>
      <c r="W18" s="12">
        <v>1</v>
      </c>
      <c r="X18" s="12">
        <v>1</v>
      </c>
      <c r="Y18" s="12">
        <v>3</v>
      </c>
      <c r="Z18" s="12">
        <v>1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0.88780000000000003</v>
      </c>
      <c r="AK18" s="12">
        <v>3.5000000000000001E-3</v>
      </c>
      <c r="AL18" s="14">
        <v>3.0599999999999999E-2</v>
      </c>
      <c r="AM18" s="14">
        <v>1E-4</v>
      </c>
      <c r="AN18" s="14">
        <v>2.0870000000000002</v>
      </c>
      <c r="AO18" s="14">
        <v>1.8100000000000002E-2</v>
      </c>
      <c r="AP18" s="14">
        <v>0.20849999999999999</v>
      </c>
      <c r="AQ18" s="14">
        <v>1.8E-3</v>
      </c>
      <c r="AR18" s="14">
        <v>1.7214</v>
      </c>
      <c r="AS18" s="14">
        <v>4.9200000000000001E-2</v>
      </c>
      <c r="AT18" s="14">
        <v>3.15E-2</v>
      </c>
      <c r="AU18" s="14">
        <v>8.9999999999999998E-4</v>
      </c>
      <c r="AV18" s="14">
        <v>37.670900000000003</v>
      </c>
      <c r="AW18" s="14">
        <v>0.7218</v>
      </c>
      <c r="AX18" s="14">
        <v>0.52849999999999997</v>
      </c>
      <c r="AY18" s="14">
        <v>1.01E-2</v>
      </c>
      <c r="AZ18" s="14">
        <v>0.43419267299864311</v>
      </c>
      <c r="BA18" s="14">
        <v>16.777777777777775</v>
      </c>
      <c r="BB18" s="14">
        <v>0.88750000000000007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2.7468750000000004E-2</v>
      </c>
      <c r="BH18" s="16">
        <f>DSTDEV(PlotSort,"PhxRed",$BH$35:$BH$36)/SQRT($BF18)</f>
        <v>4.8834062139043897E-4</v>
      </c>
      <c r="BI18" s="16">
        <f>DAVERAGE(PlotSort,"PhxRedEdge",$BH$35:$BH$36)</f>
        <v>0.18724999999999997</v>
      </c>
      <c r="BJ18" s="16">
        <f>DSTDEV(PlotSort,"PhxRedEdge",$BH$35:$BH$36)/SQRT($BF18)</f>
        <v>5.1407765301882281E-3</v>
      </c>
      <c r="BK18" s="16">
        <f>DAVERAGE(PlotSort,"TMRed",$BH$35:$BH$36)</f>
        <v>2.8106250000000003E-2</v>
      </c>
      <c r="BL18" s="16">
        <f>DSTDEV(PlotSort,"TMRed",$BH$35:$BH$36)/SQRT($BF18)</f>
        <v>6.7948931497608311E-4</v>
      </c>
      <c r="BM18" s="16">
        <f>DAVERAGE(PlotSort,"TMNIR",$BH$35:$BH$36)</f>
        <v>0.47259374999999998</v>
      </c>
      <c r="BN18" s="16">
        <f>DSTDEV(PlotSort,"TMNIR",$BH$35:$BH$36)/SQRT($BF18)</f>
        <v>1.3894025900694582E-2</v>
      </c>
      <c r="BO18" s="16">
        <f>DAVERAGE(PlotSort,"NRR",$BH$35:$BH$36)</f>
        <v>0.43187244766621802</v>
      </c>
      <c r="BP18" s="16">
        <f>DSTDEV(PlotSort,"NRR",$BH$35:$BH$36)/SQRT($BF18)</f>
        <v>4.7565090521022712E-3</v>
      </c>
      <c r="BQ18" s="16">
        <f>DAVERAGE(PlotSort,"rvi",$BH$35:$BH$36)</f>
        <v>16.801103072735735</v>
      </c>
      <c r="BR18" s="16">
        <f>DSTDEV(PlotSort,"rvi",$BH$35:$BH$36)/SQRT($BF18)</f>
        <v>0.23219182806488459</v>
      </c>
      <c r="BS18" s="17">
        <f>DAVERAGE(PlotSort,"ndvi",$BH$35:$BH$36)</f>
        <v>0.88734968000502712</v>
      </c>
      <c r="BT18" s="16">
        <f>DSTDEV(PlotSort,"ndvi",$BH$35:$BH$36)/SQRT($BF18)</f>
        <v>1.525969884495689E-3</v>
      </c>
    </row>
    <row r="19" spans="2:72" ht="13.5" customHeight="1" x14ac:dyDescent="0.2">
      <c r="B19" s="12">
        <v>207</v>
      </c>
      <c r="C19" s="12">
        <v>9.2409999999999997</v>
      </c>
      <c r="D19" s="12">
        <v>207.38504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34.200000000000003</v>
      </c>
      <c r="Q19" s="56">
        <v>2.2200000000000002</v>
      </c>
      <c r="R19" s="56">
        <v>3.16</v>
      </c>
      <c r="S19" s="56">
        <v>46.41</v>
      </c>
      <c r="T19" s="56">
        <v>94.16</v>
      </c>
      <c r="U19" s="12">
        <v>2</v>
      </c>
      <c r="V19" s="12">
        <v>0.5</v>
      </c>
      <c r="W19" s="12">
        <v>1</v>
      </c>
      <c r="X19" s="12">
        <v>1</v>
      </c>
      <c r="Y19" s="12">
        <v>3</v>
      </c>
      <c r="Z19" s="12">
        <v>1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0.71279999999999999</v>
      </c>
      <c r="AK19" s="12">
        <v>2.3800000000000002E-2</v>
      </c>
      <c r="AL19" s="14">
        <v>2.4500000000000001E-2</v>
      </c>
      <c r="AM19" s="14">
        <v>8.0000000000000004E-4</v>
      </c>
      <c r="AN19" s="14">
        <v>1.6289</v>
      </c>
      <c r="AO19" s="14">
        <v>6.3500000000000001E-2</v>
      </c>
      <c r="AP19" s="14">
        <v>0.1623</v>
      </c>
      <c r="AQ19" s="14">
        <v>6.3E-3</v>
      </c>
      <c r="AR19" s="14">
        <v>1.3798999999999999</v>
      </c>
      <c r="AS19" s="14">
        <v>0.14299999999999999</v>
      </c>
      <c r="AT19" s="14">
        <v>2.52E-2</v>
      </c>
      <c r="AU19" s="14">
        <v>2.5999999999999999E-3</v>
      </c>
      <c r="AV19" s="14">
        <v>29.6858</v>
      </c>
      <c r="AW19" s="14">
        <v>2.2339000000000002</v>
      </c>
      <c r="AX19" s="14">
        <v>0.4158</v>
      </c>
      <c r="AY19" s="14">
        <v>3.1300000000000001E-2</v>
      </c>
      <c r="AZ19" s="14">
        <v>0.43850544888427606</v>
      </c>
      <c r="BA19" s="14">
        <v>16.5</v>
      </c>
      <c r="BB19" s="14">
        <v>0.88571428571428568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2.7899999999999998E-2</v>
      </c>
      <c r="BH19" s="16">
        <f>DSTDEV(PlotSort,"PhxRed",$BI$35:$BI$36)/SQRT($BF19)</f>
        <v>1.0102804891052124E-3</v>
      </c>
      <c r="BI19" s="16">
        <f>DAVERAGE(PlotSort,"PhxRedEdge",$BI$35:$BI$36)</f>
        <v>0.18282500000000002</v>
      </c>
      <c r="BJ19" s="16">
        <f>DSTDEV(PlotSort,"PhxRedEdge",$BI$35:$BI$36)/SQRT($BF19)</f>
        <v>6.5731556348530068E-3</v>
      </c>
      <c r="BK19" s="16">
        <f>DAVERAGE(PlotSort,"TMRed",$BI$35:$BI$36)</f>
        <v>2.8462500000000005E-2</v>
      </c>
      <c r="BL19" s="16">
        <f>DSTDEV(PlotSort,"TMRed",$BI$35:$BI$36)/SQRT($BF19)</f>
        <v>1.0998816224182188E-3</v>
      </c>
      <c r="BM19" s="16">
        <f>DAVERAGE(PlotSort,"TMNIR",$BI$35:$BI$36)</f>
        <v>0.45529999999999993</v>
      </c>
      <c r="BN19" s="16">
        <f>DSTDEV(PlotSort,"TMNIR",$BI$35:$BI$36)/SQRT($BF19)</f>
        <v>1.6641719662743266E-2</v>
      </c>
      <c r="BO19" s="16">
        <f>DAVERAGE(PlotSort,"NRR",$BI$35:$BI$36)</f>
        <v>0.42665434604067365</v>
      </c>
      <c r="BP19" s="16">
        <f>DSTDEV(PlotSort,"NRR",$BI$35:$BI$36)/SQRT($BF19)</f>
        <v>4.0253608421639744E-3</v>
      </c>
      <c r="BQ19" s="16">
        <f>DAVERAGE(PlotSort,"rvi",$BI$35:$BI$36)</f>
        <v>16.124674258342029</v>
      </c>
      <c r="BR19" s="16">
        <f>DSTDEV(PlotSort,"rvi",$BI$35:$BI$36)/SQRT($BF19)</f>
        <v>0.45928690226329422</v>
      </c>
      <c r="BS19" s="17">
        <f>DAVERAGE(PlotSort,"ndvi",$BI$35:$BI$36)</f>
        <v>0.88184444098844472</v>
      </c>
      <c r="BT19" s="16">
        <f>DSTDEV(PlotSort,"ndvi",$BI$35:$BI$36)/SQRT($BF19)</f>
        <v>3.4316351624133989E-3</v>
      </c>
    </row>
    <row r="20" spans="2:72" ht="13.5" customHeight="1" x14ac:dyDescent="0.2">
      <c r="B20" s="12">
        <v>207</v>
      </c>
      <c r="C20" s="12">
        <v>9.2490000000000006</v>
      </c>
      <c r="D20" s="12">
        <v>207.38538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34.200000000000003</v>
      </c>
      <c r="Q20" s="56">
        <v>2.2200000000000002</v>
      </c>
      <c r="R20" s="56">
        <v>3.16</v>
      </c>
      <c r="S20" s="56">
        <v>46.31</v>
      </c>
      <c r="T20" s="56">
        <v>94.23</v>
      </c>
      <c r="U20" s="12">
        <v>2</v>
      </c>
      <c r="V20" s="12">
        <v>0.5</v>
      </c>
      <c r="W20" s="12">
        <v>1</v>
      </c>
      <c r="X20" s="12">
        <v>1</v>
      </c>
      <c r="Y20" s="12">
        <v>3</v>
      </c>
      <c r="Z20" s="12">
        <v>1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0.74109999999999998</v>
      </c>
      <c r="AK20" s="12">
        <v>9.2700000000000005E-2</v>
      </c>
      <c r="AL20" s="14">
        <v>2.5399999999999999E-2</v>
      </c>
      <c r="AM20" s="14">
        <v>3.2000000000000002E-3</v>
      </c>
      <c r="AN20" s="14">
        <v>1.6831</v>
      </c>
      <c r="AO20" s="14">
        <v>0.24809999999999999</v>
      </c>
      <c r="AP20" s="14">
        <v>0.1673</v>
      </c>
      <c r="AQ20" s="14">
        <v>2.47E-2</v>
      </c>
      <c r="AR20" s="14">
        <v>1.4884999999999999</v>
      </c>
      <c r="AS20" s="14">
        <v>8.09E-2</v>
      </c>
      <c r="AT20" s="14">
        <v>2.7099999999999999E-2</v>
      </c>
      <c r="AU20" s="14">
        <v>1.5E-3</v>
      </c>
      <c r="AV20" s="14">
        <v>32.587400000000002</v>
      </c>
      <c r="AW20" s="14">
        <v>3.3134000000000001</v>
      </c>
      <c r="AX20" s="14">
        <v>0.4556</v>
      </c>
      <c r="AY20" s="14">
        <v>4.6300000000000001E-2</v>
      </c>
      <c r="AZ20" s="14">
        <v>0.46283512602343874</v>
      </c>
      <c r="BA20" s="14">
        <v>16.811808118081181</v>
      </c>
      <c r="BB20" s="14">
        <v>0.88771493681375591</v>
      </c>
      <c r="BC20" s="15"/>
    </row>
    <row r="21" spans="2:72" ht="13.5" customHeight="1" x14ac:dyDescent="0.2">
      <c r="B21" s="12">
        <v>207</v>
      </c>
      <c r="C21" s="12">
        <v>9.2569999999999997</v>
      </c>
      <c r="D21" s="12">
        <v>207.38570999999999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34.200000000000003</v>
      </c>
      <c r="Q21" s="56">
        <v>2.2200000000000002</v>
      </c>
      <c r="R21" s="56">
        <v>3.16</v>
      </c>
      <c r="S21" s="56">
        <v>46.21</v>
      </c>
      <c r="T21" s="56">
        <v>94.3</v>
      </c>
      <c r="U21" s="12">
        <v>2</v>
      </c>
      <c r="V21" s="12">
        <v>0.5</v>
      </c>
      <c r="W21" s="12">
        <v>1</v>
      </c>
      <c r="X21" s="12">
        <v>1</v>
      </c>
      <c r="Y21" s="12">
        <v>3</v>
      </c>
      <c r="Z21" s="12">
        <v>1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0.89729999999999999</v>
      </c>
      <c r="AK21" s="12">
        <v>6.2199999999999998E-2</v>
      </c>
      <c r="AL21" s="14">
        <v>3.0700000000000002E-2</v>
      </c>
      <c r="AM21" s="14">
        <v>2.0999999999999999E-3</v>
      </c>
      <c r="AN21" s="14">
        <v>2.2823000000000002</v>
      </c>
      <c r="AO21" s="14">
        <v>0.1489</v>
      </c>
      <c r="AP21" s="14">
        <v>0.22639999999999999</v>
      </c>
      <c r="AQ21" s="14">
        <v>1.4800000000000001E-2</v>
      </c>
      <c r="AR21" s="14">
        <v>1.8184</v>
      </c>
      <c r="AS21" s="14">
        <v>0.1077</v>
      </c>
      <c r="AT21" s="14">
        <v>3.3099999999999997E-2</v>
      </c>
      <c r="AU21" s="14">
        <v>2E-3</v>
      </c>
      <c r="AV21" s="14">
        <v>41.013399999999997</v>
      </c>
      <c r="AW21" s="14">
        <v>0.95679999999999998</v>
      </c>
      <c r="AX21" s="14">
        <v>0.57240000000000002</v>
      </c>
      <c r="AY21" s="14">
        <v>1.34E-2</v>
      </c>
      <c r="AZ21" s="14">
        <v>0.43314972458688039</v>
      </c>
      <c r="BA21" s="14">
        <v>17.293051359516618</v>
      </c>
      <c r="BB21" s="14">
        <v>0.89066886870355078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0.27250000000000002</v>
      </c>
      <c r="BH21" s="16"/>
      <c r="BI21" s="16">
        <f>DAVERAGE(PlotSort2,"PhxRedEdge",$BM$31:$BM$32)</f>
        <v>0.29260000000000003</v>
      </c>
      <c r="BJ21" s="16"/>
      <c r="BK21" s="16">
        <f>DAVERAGE(PlotSort2,"TMRed",$BM$31:$BM$32)</f>
        <v>0.26450000000000001</v>
      </c>
      <c r="BL21" s="16"/>
      <c r="BM21" s="16">
        <f>DAVERAGE(PlotSort2,"TMNIR",$BM$31:$BM$32)</f>
        <v>0.32529999999999998</v>
      </c>
      <c r="BN21" s="16"/>
      <c r="BO21" s="16">
        <f>DAVERAGE(PlotSort2,"NRR",$BM$31:$BM$32)</f>
        <v>5.2921184657711527E-2</v>
      </c>
      <c r="BP21" s="16"/>
      <c r="BQ21" s="16">
        <f>DAVERAGE(PlotSort2,"rvi",$BM$31:$BM$32)</f>
        <v>1.2298676748582229</v>
      </c>
      <c r="BR21" s="16"/>
      <c r="BS21" s="17">
        <f>DAVERAGE(PlotSort2,"ndvi",$BM$31:$BM$32)</f>
        <v>0.10308579179382836</v>
      </c>
      <c r="BT21" s="16"/>
    </row>
    <row r="22" spans="2:72" ht="13.5" customHeight="1" x14ac:dyDescent="0.2">
      <c r="B22" s="12">
        <v>207</v>
      </c>
      <c r="C22" s="12">
        <v>9.2650000000000006</v>
      </c>
      <c r="D22" s="12">
        <v>207.38604000000001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34.200000000000003</v>
      </c>
      <c r="Q22" s="56">
        <v>2.2200000000000002</v>
      </c>
      <c r="R22" s="56">
        <v>3.16</v>
      </c>
      <c r="S22" s="56">
        <v>46.11</v>
      </c>
      <c r="T22" s="56">
        <v>94.37</v>
      </c>
      <c r="U22" s="12">
        <v>2</v>
      </c>
      <c r="V22" s="12">
        <v>0.5</v>
      </c>
      <c r="W22" s="12">
        <v>1</v>
      </c>
      <c r="X22" s="12">
        <v>1</v>
      </c>
      <c r="Y22" s="12">
        <v>3</v>
      </c>
      <c r="Z22" s="12">
        <v>1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0.75339999999999996</v>
      </c>
      <c r="AK22" s="12">
        <v>4.19E-2</v>
      </c>
      <c r="AL22" s="14">
        <v>2.58E-2</v>
      </c>
      <c r="AM22" s="14">
        <v>1.4E-3</v>
      </c>
      <c r="AN22" s="14">
        <v>1.8795999999999999</v>
      </c>
      <c r="AO22" s="14">
        <v>5.9200000000000003E-2</v>
      </c>
      <c r="AP22" s="14">
        <v>0.186</v>
      </c>
      <c r="AQ22" s="14">
        <v>5.8999999999999999E-3</v>
      </c>
      <c r="AR22" s="14">
        <v>1.5122</v>
      </c>
      <c r="AS22" s="14">
        <v>0.1028</v>
      </c>
      <c r="AT22" s="14">
        <v>2.7400000000000001E-2</v>
      </c>
      <c r="AU22" s="14">
        <v>1.9E-3</v>
      </c>
      <c r="AV22" s="14">
        <v>35.318399999999997</v>
      </c>
      <c r="AW22" s="14">
        <v>1.2813000000000001</v>
      </c>
      <c r="AX22" s="14">
        <v>0.49209999999999998</v>
      </c>
      <c r="AY22" s="14">
        <v>1.7899999999999999E-2</v>
      </c>
      <c r="AZ22" s="14">
        <v>0.45140834685149683</v>
      </c>
      <c r="BA22" s="14">
        <v>17.959854014598537</v>
      </c>
      <c r="BB22" s="14">
        <v>0.89451395572666037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0.34040000000000004</v>
      </c>
      <c r="BH22" s="16">
        <f>DSTDEV(PlotSort2,"PhxRed",$BN$31:$BN$32)/SQRT($BF22)</f>
        <v>8.9999999999998415E-4</v>
      </c>
      <c r="BI22" s="16">
        <f>DAVERAGE(PlotSort2,"PhxRedEdge",$BN$31:$BN$32)</f>
        <v>0.36509999999999998</v>
      </c>
      <c r="BJ22" s="16">
        <f>DSTDEV(PlotSort2,"PhxRedEdge",$BN$31:$BN$32)/SQRT($BF22)</f>
        <v>1.0000000000001673E-4</v>
      </c>
      <c r="BK22" s="16">
        <f>DAVERAGE(PlotSort2,"TMRed",$BN$31:$BN$32)</f>
        <v>0.33510000000000001</v>
      </c>
      <c r="BL22" s="16">
        <f>DSTDEV(PlotSort2,"TMRed",$BN$31:$BN$32)/SQRT($BF22)</f>
        <v>5.0000000000000044E-4</v>
      </c>
      <c r="BM22" s="16">
        <f>DAVERAGE(PlotSort2,"TMNIR",$BN$31:$BN$32)</f>
        <v>0.3997</v>
      </c>
      <c r="BN22" s="16">
        <f>DSTDEV(PlotSort2,"TMNIR",$BN$31:$BN$32)/SQRT($BF22)</f>
        <v>5.0000000000000044E-4</v>
      </c>
      <c r="BO22" s="16">
        <f>DAVERAGE(PlotSort2,"NRR",$BN$31:$BN$32)</f>
        <v>4.5240187835961107E-2</v>
      </c>
      <c r="BP22" s="16">
        <f>DSTDEV(PlotSort2,"NRR",$BN$31:$BN$32)/SQRT($BF22)</f>
        <v>7.6085764234522918E-4</v>
      </c>
      <c r="BQ22" s="16">
        <f>DAVERAGE(PlotSort2,"rvi",$BN$31:$BN$32)</f>
        <v>1.1927831570188232</v>
      </c>
      <c r="BR22" s="16">
        <f>DSTDEV(PlotSort2,"rvi",$BN$31:$BN$32)/SQRT($BF22)</f>
        <v>3.2718340152474434E-3</v>
      </c>
      <c r="BS22" s="17">
        <f>DAVERAGE(PlotSort2,"ndvi",$BN$31:$BN$32)</f>
        <v>8.7915078933042984E-2</v>
      </c>
      <c r="BT22" s="16">
        <f>DSTDEV(PlotSort2,"ndvi",$BN$31:$BN$32)/SQRT($BF22)</f>
        <v>1.3609145345672353E-3</v>
      </c>
    </row>
    <row r="23" spans="2:72" ht="13.5" customHeight="1" x14ac:dyDescent="0.2">
      <c r="B23" s="12">
        <v>207</v>
      </c>
      <c r="C23" s="12">
        <v>9.2729999999999997</v>
      </c>
      <c r="D23" s="12">
        <v>207.38637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34.200000000000003</v>
      </c>
      <c r="Q23" s="56">
        <v>2.2200000000000002</v>
      </c>
      <c r="R23" s="56">
        <v>3.16</v>
      </c>
      <c r="S23" s="56">
        <v>46.01</v>
      </c>
      <c r="T23" s="56">
        <v>94.45</v>
      </c>
      <c r="U23" s="12">
        <v>2</v>
      </c>
      <c r="V23" s="12">
        <v>0.5</v>
      </c>
      <c r="W23" s="12">
        <v>1</v>
      </c>
      <c r="X23" s="12">
        <v>1</v>
      </c>
      <c r="Y23" s="12">
        <v>3</v>
      </c>
      <c r="Z23" s="12">
        <v>1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0.74709999999999999</v>
      </c>
      <c r="AK23" s="12">
        <v>1.1900000000000001E-2</v>
      </c>
      <c r="AL23" s="14">
        <v>2.5499999999999998E-2</v>
      </c>
      <c r="AM23" s="14">
        <v>4.0000000000000002E-4</v>
      </c>
      <c r="AN23" s="14">
        <v>1.5403</v>
      </c>
      <c r="AO23" s="14">
        <v>2.5499999999999998E-2</v>
      </c>
      <c r="AP23" s="14">
        <v>0.15210000000000001</v>
      </c>
      <c r="AQ23" s="14">
        <v>2.5000000000000001E-3</v>
      </c>
      <c r="AR23" s="14">
        <v>1.4246000000000001</v>
      </c>
      <c r="AS23" s="14">
        <v>6.9699999999999998E-2</v>
      </c>
      <c r="AT23" s="14">
        <v>2.58E-2</v>
      </c>
      <c r="AU23" s="14">
        <v>1.2999999999999999E-3</v>
      </c>
      <c r="AV23" s="14">
        <v>27.114899999999999</v>
      </c>
      <c r="AW23" s="14">
        <v>1.0108999999999999</v>
      </c>
      <c r="AX23" s="14">
        <v>0.37709999999999999</v>
      </c>
      <c r="AY23" s="14">
        <v>1.41E-2</v>
      </c>
      <c r="AZ23" s="14">
        <v>0.42517006802721086</v>
      </c>
      <c r="BA23" s="14">
        <v>14.616279069767442</v>
      </c>
      <c r="BB23" s="14">
        <v>0.8719285182427402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0.11505</v>
      </c>
      <c r="BH23" s="16">
        <f>DSTDEV(PlotSort2,"PhxRed",$BR$31:$BR$32)/SQRT($BF23)</f>
        <v>9.1500000000000054E-3</v>
      </c>
      <c r="BI23" s="16">
        <f>DAVERAGE(PlotSort2,"PhxRedEdge",$BR$31:$BR$32)</f>
        <v>0.20050000000000001</v>
      </c>
      <c r="BJ23" s="16">
        <f>DSTDEV(PlotSort2,"PhxRedEdge",$BR$31:$BR$32)/SQRT($BF23)</f>
        <v>1.3400000000000007E-2</v>
      </c>
      <c r="BK23" s="16">
        <f>DAVERAGE(PlotSort2,"TMRed",$BR$31:$BR$32)</f>
        <v>0.1227</v>
      </c>
      <c r="BL23" s="16">
        <f>DSTDEV(PlotSort2,"TMRed",$BR$31:$BR$32)/SQRT($BF23)</f>
        <v>6.6999999999999907E-3</v>
      </c>
      <c r="BM23" s="16">
        <f>DAVERAGE(PlotSort2,"TMNIR",$BR$31:$BR$32)</f>
        <v>0.37035000000000001</v>
      </c>
      <c r="BN23" s="16">
        <f>DSTDEV(PlotSort2,"TMNIR",$BR$31:$BR$32)/SQRT($BF23)</f>
        <v>1.4149999999999994E-2</v>
      </c>
      <c r="BO23" s="16">
        <f>DAVERAGE(PlotSort2,"NRR",$BR$31:$BR$32)</f>
        <v>0.29816983580239986</v>
      </c>
      <c r="BP23" s="16">
        <f>DSTDEV(PlotSort2,"NRR",$BR$31:$BR$32)/SQRT($BF23)</f>
        <v>1.3076252914699354E-2</v>
      </c>
      <c r="BQ23" s="16">
        <f>DAVERAGE(PlotSort2,"rvi",$BR$31:$BR$32)</f>
        <v>3.0210480733358205</v>
      </c>
      <c r="BR23" s="16">
        <f>DSTDEV(PlotSort2,"rvi",$BR$31:$BR$32)/SQRT($BF23)</f>
        <v>4.9641581836593167E-2</v>
      </c>
      <c r="BS23" s="17">
        <f>DAVERAGE(PlotSort2,"ndvi",$BR$31:$BR$32)</f>
        <v>0.50254141968893729</v>
      </c>
      <c r="BT23" s="16">
        <f>DSTDEV(PlotSort2,"ndvi",$BR$31:$BR$32)/SQRT($BF23)</f>
        <v>6.1413418527823949E-3</v>
      </c>
    </row>
    <row r="24" spans="2:72" ht="13.5" customHeight="1" x14ac:dyDescent="0.2">
      <c r="B24" s="12">
        <v>207</v>
      </c>
      <c r="C24" s="12">
        <v>9.2840000000000007</v>
      </c>
      <c r="D24" s="12">
        <v>207.38683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34.200000000000003</v>
      </c>
      <c r="Q24" s="56">
        <v>2.2200000000000002</v>
      </c>
      <c r="R24" s="56">
        <v>3.16</v>
      </c>
      <c r="S24" s="56">
        <v>45.87</v>
      </c>
      <c r="T24" s="56">
        <v>94.55</v>
      </c>
      <c r="U24" s="12">
        <v>2</v>
      </c>
      <c r="V24" s="12">
        <v>0.5</v>
      </c>
      <c r="W24" s="12">
        <v>1</v>
      </c>
      <c r="X24" s="12">
        <v>1</v>
      </c>
      <c r="Y24" s="12">
        <v>3</v>
      </c>
      <c r="Z24" s="12">
        <v>1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0.81389999999999996</v>
      </c>
      <c r="AK24" s="12">
        <v>1.2999999999999999E-2</v>
      </c>
      <c r="AL24" s="14">
        <v>2.7699999999999999E-2</v>
      </c>
      <c r="AM24" s="14">
        <v>4.0000000000000002E-4</v>
      </c>
      <c r="AN24" s="14">
        <v>1.9418</v>
      </c>
      <c r="AO24" s="14">
        <v>2.18E-2</v>
      </c>
      <c r="AP24" s="14">
        <v>0.19109999999999999</v>
      </c>
      <c r="AQ24" s="14">
        <v>2.0999999999999999E-3</v>
      </c>
      <c r="AR24" s="14">
        <v>1.6240000000000001</v>
      </c>
      <c r="AS24" s="14">
        <v>0.15559999999999999</v>
      </c>
      <c r="AT24" s="14">
        <v>2.93E-2</v>
      </c>
      <c r="AU24" s="14">
        <v>2.8E-3</v>
      </c>
      <c r="AV24" s="14">
        <v>36.246099999999998</v>
      </c>
      <c r="AW24" s="14">
        <v>0.39939999999999998</v>
      </c>
      <c r="AX24" s="14">
        <v>0.50290000000000001</v>
      </c>
      <c r="AY24" s="14">
        <v>5.4999999999999997E-3</v>
      </c>
      <c r="AZ24" s="14">
        <v>0.44927953890489919</v>
      </c>
      <c r="BA24" s="14">
        <v>17.163822525597272</v>
      </c>
      <c r="BB24" s="14">
        <v>0.8898910184141301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0.70400000000000007</v>
      </c>
      <c r="BH24" s="16"/>
      <c r="BI24" s="16">
        <f>DAVERAGE(PlotSort2,"PhxRedEdge",$BP$31:$BP$32)</f>
        <v>0.69350000000000001</v>
      </c>
      <c r="BJ24" s="16"/>
      <c r="BK24" s="16">
        <f>DAVERAGE(PlotSort2,"TMRed",$BP$31:$BP$32)</f>
        <v>0.70050000000000001</v>
      </c>
      <c r="BL24" s="16"/>
      <c r="BM24" s="16">
        <f>DAVERAGE(PlotSort2,"TMNIR",$BP$31:$BP$32)</f>
        <v>0.67279999999999995</v>
      </c>
      <c r="BN24" s="16"/>
      <c r="BO24" s="16">
        <f>DAVERAGE(PlotSort2,"NRR",$BP$31:$BP$32)</f>
        <v>-1.5150406206543258E-2</v>
      </c>
      <c r="BP24" s="16"/>
      <c r="BQ24" s="16">
        <f>DAVERAGE(PlotSort2,"rvi",$BP$31:$BP$32)</f>
        <v>24.011420413990002</v>
      </c>
      <c r="BR24" s="16"/>
      <c r="BS24" s="17">
        <f>DAVERAGE(PlotSort2,"ndvi",$BP$31:$BP$32)</f>
        <v>-2.017039248525454E-2</v>
      </c>
      <c r="BT24" s="16"/>
    </row>
    <row r="25" spans="2:72" ht="13.5" customHeight="1" x14ac:dyDescent="0.2">
      <c r="B25" s="12">
        <v>207</v>
      </c>
      <c r="C25" s="12">
        <v>9.2919999999999998</v>
      </c>
      <c r="D25" s="12">
        <v>207.38717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34.200000000000003</v>
      </c>
      <c r="Q25" s="56">
        <v>2.2200000000000002</v>
      </c>
      <c r="R25" s="56">
        <v>3.16</v>
      </c>
      <c r="S25" s="56">
        <v>45.77</v>
      </c>
      <c r="T25" s="56">
        <v>94.62</v>
      </c>
      <c r="U25" s="12">
        <v>2</v>
      </c>
      <c r="V25" s="12">
        <v>0.5</v>
      </c>
      <c r="W25" s="12">
        <v>1</v>
      </c>
      <c r="X25" s="12">
        <v>1</v>
      </c>
      <c r="Y25" s="12">
        <v>3</v>
      </c>
      <c r="Z25" s="12">
        <v>1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0.7964</v>
      </c>
      <c r="AK25" s="12">
        <v>9.2999999999999992E-3</v>
      </c>
      <c r="AL25" s="14">
        <v>2.7E-2</v>
      </c>
      <c r="AM25" s="14">
        <v>2.9999999999999997E-4</v>
      </c>
      <c r="AN25" s="14">
        <v>1.8440000000000001</v>
      </c>
      <c r="AO25" s="14">
        <v>0.1797</v>
      </c>
      <c r="AP25" s="14">
        <v>0.18110000000000001</v>
      </c>
      <c r="AQ25" s="14">
        <v>1.77E-2</v>
      </c>
      <c r="AR25" s="14">
        <v>1.4769000000000001</v>
      </c>
      <c r="AS25" s="14">
        <v>2.5499999999999998E-2</v>
      </c>
      <c r="AT25" s="14">
        <v>2.6599999999999999E-2</v>
      </c>
      <c r="AU25" s="14">
        <v>5.0000000000000001E-4</v>
      </c>
      <c r="AV25" s="14">
        <v>32.776600000000002</v>
      </c>
      <c r="AW25" s="14">
        <v>1.6432</v>
      </c>
      <c r="AX25" s="14">
        <v>0.45400000000000001</v>
      </c>
      <c r="AY25" s="14">
        <v>2.2800000000000001E-2</v>
      </c>
      <c r="AZ25" s="14">
        <v>0.42969611084868531</v>
      </c>
      <c r="BA25" s="14">
        <v>17.067669172932334</v>
      </c>
      <c r="BB25" s="14">
        <v>0.88930503537245109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1.0027333333333333</v>
      </c>
      <c r="BH25" s="16">
        <f>DSTDEV(PlotSort2,"PhxRed",$BQ$31:$BQ$32)/SQRT($BF25)</f>
        <v>4.2230847072305244E-3</v>
      </c>
      <c r="BI25" s="16">
        <f>DAVERAGE(PlotSort2,"PhxRedEdge",$BQ$31:$BQ$32)</f>
        <v>1.0025333333333333</v>
      </c>
      <c r="BJ25" s="16">
        <f>DSTDEV(PlotSort2,"PhxRedEdge",$BQ$31:$BQ$32)/SQRT($BF25)</f>
        <v>4.280706068447649E-3</v>
      </c>
      <c r="BK25" s="16">
        <f>DAVERAGE(PlotSort2,"TMRed",$BQ$31:$BQ$32)</f>
        <v>1.0027333333333333</v>
      </c>
      <c r="BL25" s="16">
        <f>DSTDEV(PlotSort2,"TMRed",$BQ$31:$BQ$32)/SQRT($BF25)</f>
        <v>4.2230847072305244E-3</v>
      </c>
      <c r="BM25" s="16">
        <f>DAVERAGE(PlotSort2,"TMNIR",$BQ$31:$BQ$32)</f>
        <v>1.0025333333333333</v>
      </c>
      <c r="BN25" s="16">
        <f>DSTDEV(PlotSort2,"TMNIR",$BQ$31:$BQ$32)/SQRT($BF25)</f>
        <v>4.280706068447649E-3</v>
      </c>
      <c r="BO25" s="16">
        <f>DAVERAGE(PlotSort2,"NRR",$BQ$31:$BQ$32)</f>
        <v>0.7527490403916649</v>
      </c>
      <c r="BP25" s="16">
        <f>DSTDEV(PlotSort2,"NRR",$BQ$31:$BQ$32)/SQRT($BF25)</f>
        <v>1.6088907246960052E-3</v>
      </c>
      <c r="BQ25" s="16">
        <f>DAVERAGE(PlotSort2,"rvi",$BQ$31:$BQ$32)</f>
        <v>1.3031425321890333</v>
      </c>
      <c r="BR25" s="16">
        <f>DSTDEV(PlotSort2,"rvi",$BQ$31:$BQ$32)/SQRT($BF25)</f>
        <v>3.3197910878657818E-3</v>
      </c>
      <c r="BS25" s="17">
        <f>DAVERAGE(PlotSort2,"ndvi",$BQ$31:$BQ$32)</f>
        <v>0.1316176609742343</v>
      </c>
      <c r="BT25" s="16">
        <f>DSTDEV(PlotSort2,"ndvi",$BQ$31:$BQ$32)/SQRT($BF25)</f>
        <v>1.2499600698345052E-3</v>
      </c>
    </row>
    <row r="26" spans="2:72" ht="13.5" customHeight="1" x14ac:dyDescent="0.2">
      <c r="B26" s="12">
        <v>207</v>
      </c>
      <c r="C26" s="12">
        <v>9.5239999999999991</v>
      </c>
      <c r="D26" s="12">
        <v>207.39682999999999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34.200000000000003</v>
      </c>
      <c r="Q26" s="56">
        <v>2.2200000000000002</v>
      </c>
      <c r="R26" s="56">
        <v>3.16</v>
      </c>
      <c r="S26" s="56">
        <v>42.87</v>
      </c>
      <c r="T26" s="56">
        <v>96.82</v>
      </c>
      <c r="U26" s="12">
        <v>2</v>
      </c>
      <c r="V26" s="12">
        <v>0.5</v>
      </c>
      <c r="W26" s="12">
        <v>1</v>
      </c>
      <c r="X26" s="12">
        <v>1</v>
      </c>
      <c r="Y26" s="12">
        <v>3</v>
      </c>
      <c r="Z26" s="12">
        <v>1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0.68020000000000003</v>
      </c>
      <c r="AK26" s="12">
        <v>5.5899999999999998E-2</v>
      </c>
      <c r="AL26" s="14">
        <v>2.1899999999999999E-2</v>
      </c>
      <c r="AM26" s="14">
        <v>1.8E-3</v>
      </c>
      <c r="AN26" s="14">
        <v>1.5465</v>
      </c>
      <c r="AO26" s="14">
        <v>0.1009</v>
      </c>
      <c r="AP26" s="14">
        <v>0.14249999999999999</v>
      </c>
      <c r="AQ26" s="14">
        <v>9.2999999999999992E-3</v>
      </c>
      <c r="AR26" s="14">
        <v>1.3552999999999999</v>
      </c>
      <c r="AS26" s="14">
        <v>7.1999999999999995E-2</v>
      </c>
      <c r="AT26" s="14">
        <v>2.3099999999999999E-2</v>
      </c>
      <c r="AU26" s="14">
        <v>1.1999999999999999E-3</v>
      </c>
      <c r="AV26" s="14">
        <v>26.8445</v>
      </c>
      <c r="AW26" s="14">
        <v>1.1315</v>
      </c>
      <c r="AX26" s="14">
        <v>0.35199999999999998</v>
      </c>
      <c r="AY26" s="14">
        <v>1.4800000000000001E-2</v>
      </c>
      <c r="AZ26" s="14">
        <v>0.42366026289180997</v>
      </c>
      <c r="BA26" s="14">
        <v>15.238095238095237</v>
      </c>
      <c r="BB26" s="14">
        <v>0.87683284457478006</v>
      </c>
      <c r="BC26" s="15"/>
    </row>
    <row r="27" spans="2:72" ht="13.5" customHeight="1" x14ac:dyDescent="0.2">
      <c r="B27" s="12">
        <v>207</v>
      </c>
      <c r="C27" s="12">
        <v>9.5150000000000006</v>
      </c>
      <c r="D27" s="12">
        <v>207.39645999999999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34.200000000000003</v>
      </c>
      <c r="Q27" s="56">
        <v>2.2200000000000002</v>
      </c>
      <c r="R27" s="56">
        <v>3.16</v>
      </c>
      <c r="S27" s="56">
        <v>42.98</v>
      </c>
      <c r="T27" s="56">
        <v>96.73</v>
      </c>
      <c r="U27" s="12">
        <v>2</v>
      </c>
      <c r="V27" s="12">
        <v>0.5</v>
      </c>
      <c r="W27" s="12">
        <v>1</v>
      </c>
      <c r="X27" s="12">
        <v>1</v>
      </c>
      <c r="Y27" s="12">
        <v>3</v>
      </c>
      <c r="Z27" s="12">
        <v>1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0.59360000000000002</v>
      </c>
      <c r="AK27" s="12">
        <v>5.3600000000000002E-2</v>
      </c>
      <c r="AL27" s="14">
        <v>1.9099999999999999E-2</v>
      </c>
      <c r="AM27" s="14">
        <v>1.6999999999999999E-3</v>
      </c>
      <c r="AN27" s="14">
        <v>1.4985999999999999</v>
      </c>
      <c r="AO27" s="14">
        <v>9.0700000000000003E-2</v>
      </c>
      <c r="AP27" s="14">
        <v>0.1384</v>
      </c>
      <c r="AQ27" s="14">
        <v>8.3999999999999995E-3</v>
      </c>
      <c r="AR27" s="14">
        <v>1.0683</v>
      </c>
      <c r="AS27" s="14">
        <v>0.1328</v>
      </c>
      <c r="AT27" s="14">
        <v>1.83E-2</v>
      </c>
      <c r="AU27" s="14">
        <v>2.3E-3</v>
      </c>
      <c r="AV27" s="14">
        <v>25.696300000000001</v>
      </c>
      <c r="AW27" s="14">
        <v>2.0716999999999999</v>
      </c>
      <c r="AX27" s="14">
        <v>0.33760000000000001</v>
      </c>
      <c r="AY27" s="14">
        <v>2.7199999999999998E-2</v>
      </c>
      <c r="AZ27" s="14">
        <v>0.41848739495798326</v>
      </c>
      <c r="BA27" s="14">
        <v>18.448087431693988</v>
      </c>
      <c r="BB27" s="14">
        <v>0.89716212419218888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0.11505</v>
      </c>
      <c r="BH27" s="16">
        <f>DSTDEV(PlotSort2,"PhxRed",$BR$31:$BR$32)/SQRT($BF27)</f>
        <v>9.1500000000000054E-3</v>
      </c>
      <c r="BI27" s="16">
        <f>DAVERAGE(PlotSort2,"PhxRedEdge",$BR$31:$BR$32)</f>
        <v>0.20050000000000001</v>
      </c>
      <c r="BJ27" s="16">
        <f>DSTDEV(PlotSort2,"PhxRedEdge",$BR$31:$BR$32)/SQRT($BF27)</f>
        <v>1.3400000000000007E-2</v>
      </c>
      <c r="BK27" s="16">
        <f>DAVERAGE(PlotSort2,"TMRed",$BR$31:$BR$32)</f>
        <v>0.1227</v>
      </c>
      <c r="BL27" s="16">
        <f>DSTDEV(PlotSort2,"TMRed",$BR$31:$BR$32)/SQRT($BF27)</f>
        <v>6.6999999999999907E-3</v>
      </c>
      <c r="BM27" s="16">
        <f>DAVERAGE(PlotSort2,"TMNIR",$BR$31:$BR$32)</f>
        <v>0.37035000000000001</v>
      </c>
      <c r="BN27" s="16">
        <f>DSTDEV(PlotSort2,"TMNIR",$BR$31:$BR$32)/SQRT($BF27)</f>
        <v>1.4149999999999994E-2</v>
      </c>
      <c r="BO27" s="16">
        <f>DAVERAGE(PlotSort2,"NRR",$BR$31:$BR$32)</f>
        <v>0.29816983580239986</v>
      </c>
      <c r="BP27" s="16">
        <f>DSTDEV(PlotSort2,"NRR",$BR$31:$BR$32)/SQRT($BF27)</f>
        <v>1.3076252914699354E-2</v>
      </c>
      <c r="BQ27" s="16">
        <f>DAVERAGE(PlotSort2,"rvi",$BR$31:$BR$32)</f>
        <v>3.0210480733358205</v>
      </c>
      <c r="BR27" s="16">
        <f>DSTDEV(PlotSort2,"rvi",$BR$31:$BR$32)/SQRT($BF27)</f>
        <v>4.9641581836593167E-2</v>
      </c>
      <c r="BS27" s="17">
        <f>DAVERAGE(PlotSort2,"ndvi",$BR$31:$BR$32)</f>
        <v>0.50254141968893729</v>
      </c>
      <c r="BT27" s="16">
        <f>DSTDEV(PlotSort2,"ndvi",$BR$31:$BR$32)/SQRT($BF27)</f>
        <v>6.1413418527823949E-3</v>
      </c>
    </row>
    <row r="28" spans="2:72" ht="13.5" customHeight="1" x14ac:dyDescent="0.2">
      <c r="B28" s="12">
        <v>207</v>
      </c>
      <c r="C28" s="12">
        <v>9.5050000000000008</v>
      </c>
      <c r="D28" s="12">
        <v>207.39604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34.200000000000003</v>
      </c>
      <c r="Q28" s="56">
        <v>2.2200000000000002</v>
      </c>
      <c r="R28" s="56">
        <v>3.16</v>
      </c>
      <c r="S28" s="56">
        <v>43.11</v>
      </c>
      <c r="T28" s="56">
        <v>96.64</v>
      </c>
      <c r="U28" s="12">
        <v>2</v>
      </c>
      <c r="V28" s="12">
        <v>0.5</v>
      </c>
      <c r="W28" s="12">
        <v>1</v>
      </c>
      <c r="X28" s="12">
        <v>1</v>
      </c>
      <c r="Y28" s="12">
        <v>3</v>
      </c>
      <c r="Z28" s="12">
        <v>1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0.74609999999999999</v>
      </c>
      <c r="AK28" s="12">
        <v>4.7999999999999996E-3</v>
      </c>
      <c r="AL28" s="14">
        <v>2.41E-2</v>
      </c>
      <c r="AM28" s="14">
        <v>2.0000000000000001E-4</v>
      </c>
      <c r="AN28" s="14">
        <v>1.8068</v>
      </c>
      <c r="AO28" s="14">
        <v>0.1012</v>
      </c>
      <c r="AP28" s="14">
        <v>0.16739999999999999</v>
      </c>
      <c r="AQ28" s="14">
        <v>9.4000000000000004E-3</v>
      </c>
      <c r="AR28" s="14">
        <v>1.5998000000000001</v>
      </c>
      <c r="AS28" s="14">
        <v>3.3099999999999997E-2</v>
      </c>
      <c r="AT28" s="14">
        <v>2.7400000000000001E-2</v>
      </c>
      <c r="AU28" s="14">
        <v>5.9999999999999995E-4</v>
      </c>
      <c r="AV28" s="14">
        <v>33.296599999999998</v>
      </c>
      <c r="AW28" s="14">
        <v>1.0442</v>
      </c>
      <c r="AX28" s="14">
        <v>0.4385</v>
      </c>
      <c r="AY28" s="14">
        <v>1.38E-2</v>
      </c>
      <c r="AZ28" s="14">
        <v>0.44743356989602245</v>
      </c>
      <c r="BA28" s="14">
        <v>16.003649635036496</v>
      </c>
      <c r="BB28" s="14">
        <v>0.88237819274522433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2.9949999999999997E-2</v>
      </c>
      <c r="BH28" s="16">
        <f>DSTDEV(PlotSort2,"PhxRed",$BS$31:$BS$32)/SQRT($BF28)</f>
        <v>4.9999999999999691E-5</v>
      </c>
      <c r="BI28" s="16">
        <f>DAVERAGE(PlotSort2,"PhxRedEdge",$BS$31:$BS$32)</f>
        <v>0.1862</v>
      </c>
      <c r="BJ28" s="16">
        <f>DSTDEV(PlotSort2,"PhxRedEdge",$BS$31:$BS$32)/SQRT($BF28)</f>
        <v>5.0999999999999934E-3</v>
      </c>
      <c r="BK28" s="16">
        <f>DAVERAGE(PlotSort2,"TMRed",$BS$31:$BS$32)</f>
        <v>3.0550000000000001E-2</v>
      </c>
      <c r="BL28" s="16">
        <f>DSTDEV(PlotSort2,"TMRed",$BS$31:$BS$32)/SQRT($BF28)</f>
        <v>2.5000000000000022E-4</v>
      </c>
      <c r="BM28" s="16">
        <f>DAVERAGE(PlotSort2,"TMNIR",$BS$31:$BS$32)</f>
        <v>0.48960000000000004</v>
      </c>
      <c r="BN28" s="16">
        <f>DSTDEV(PlotSort2,"TMNIR",$BS$31:$BS$32)/SQRT($BF28)</f>
        <v>2.159999999999998E-2</v>
      </c>
      <c r="BO28" s="16">
        <f>DAVERAGE(PlotSort2,"NRR",$BS$31:$BS$32)</f>
        <v>0.44868513808607702</v>
      </c>
      <c r="BP28" s="16">
        <f>DSTDEV(PlotSort2,"NRR",$BS$31:$BS$32)/SQRT($BF28)</f>
        <v>6.6885273943499404E-3</v>
      </c>
      <c r="BQ28" s="16">
        <f>DAVERAGE(PlotSort2,"rvi",$BS$31:$BS$32)</f>
        <v>16.033046161759032</v>
      </c>
      <c r="BR28" s="16">
        <f>DSTDEV(PlotSort2,"rvi",$BS$31:$BS$32)/SQRT($BF28)</f>
        <v>0.83824096695383865</v>
      </c>
      <c r="BS28" s="17">
        <f>DAVERAGE(PlotSort2,"ndvi",$BS$31:$BS$32)</f>
        <v>0.88229612566003279</v>
      </c>
      <c r="BT28" s="16">
        <f>DSTDEV(PlotSort2,"ndvi",$BS$31:$BS$32)/SQRT($BF28)</f>
        <v>5.7925169992469328E-3</v>
      </c>
    </row>
    <row r="29" spans="2:72" ht="13.5" customHeight="1" x14ac:dyDescent="0.2">
      <c r="B29" s="12">
        <v>207</v>
      </c>
      <c r="C29" s="12">
        <v>9.4890000000000008</v>
      </c>
      <c r="D29" s="12">
        <v>207.39537999999999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34.200000000000003</v>
      </c>
      <c r="Q29" s="56">
        <v>2.2200000000000002</v>
      </c>
      <c r="R29" s="56">
        <v>3.16</v>
      </c>
      <c r="S29" s="56">
        <v>43.31</v>
      </c>
      <c r="T29" s="56">
        <v>96.48</v>
      </c>
      <c r="U29" s="12">
        <v>2</v>
      </c>
      <c r="V29" s="12">
        <v>0.5</v>
      </c>
      <c r="W29" s="12">
        <v>1</v>
      </c>
      <c r="X29" s="12">
        <v>1</v>
      </c>
      <c r="Y29" s="12">
        <v>3</v>
      </c>
      <c r="Z29" s="12">
        <v>1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0.80649999999999999</v>
      </c>
      <c r="AK29" s="12">
        <v>9.8100000000000007E-2</v>
      </c>
      <c r="AL29" s="14">
        <v>2.6100000000000002E-2</v>
      </c>
      <c r="AM29" s="14">
        <v>3.2000000000000002E-3</v>
      </c>
      <c r="AN29" s="14">
        <v>1.9422999999999999</v>
      </c>
      <c r="AO29" s="14">
        <v>0.1893</v>
      </c>
      <c r="AP29" s="14">
        <v>0.1807</v>
      </c>
      <c r="AQ29" s="14">
        <v>1.7600000000000001E-2</v>
      </c>
      <c r="AR29" s="14">
        <v>1.4487000000000001</v>
      </c>
      <c r="AS29" s="14">
        <v>0.21099999999999999</v>
      </c>
      <c r="AT29" s="14">
        <v>2.4899999999999999E-2</v>
      </c>
      <c r="AU29" s="14">
        <v>3.5999999999999999E-3</v>
      </c>
      <c r="AV29" s="14">
        <v>33.756300000000003</v>
      </c>
      <c r="AW29" s="14">
        <v>2.0695999999999999</v>
      </c>
      <c r="AX29" s="14">
        <v>0.44629999999999997</v>
      </c>
      <c r="AY29" s="14">
        <v>2.7400000000000001E-2</v>
      </c>
      <c r="AZ29" s="14">
        <v>0.42360446570972876</v>
      </c>
      <c r="BA29" s="14">
        <v>17.923694779116467</v>
      </c>
      <c r="BB29" s="14">
        <v>0.8943123938879457</v>
      </c>
      <c r="BC29" s="15"/>
      <c r="BD29" s="28"/>
    </row>
    <row r="30" spans="2:72" ht="13.5" customHeight="1" x14ac:dyDescent="0.2">
      <c r="B30" s="12">
        <v>207</v>
      </c>
      <c r="C30" s="12">
        <v>9.4809999999999999</v>
      </c>
      <c r="D30" s="12">
        <v>207.39503999999999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34.200000000000003</v>
      </c>
      <c r="Q30" s="56">
        <v>2.2200000000000002</v>
      </c>
      <c r="R30" s="56">
        <v>3.16</v>
      </c>
      <c r="S30" s="56">
        <v>43.41</v>
      </c>
      <c r="T30" s="56">
        <v>96.4</v>
      </c>
      <c r="U30" s="12">
        <v>2</v>
      </c>
      <c r="V30" s="12">
        <v>0.5</v>
      </c>
      <c r="W30" s="12">
        <v>1</v>
      </c>
      <c r="X30" s="12">
        <v>1</v>
      </c>
      <c r="Y30" s="12">
        <v>3</v>
      </c>
      <c r="Z30" s="12">
        <v>1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0.97330000000000005</v>
      </c>
      <c r="AK30" s="12">
        <v>1.6400000000000001E-2</v>
      </c>
      <c r="AL30" s="14">
        <v>3.1600000000000003E-2</v>
      </c>
      <c r="AM30" s="14">
        <v>5.0000000000000001E-4</v>
      </c>
      <c r="AN30" s="14">
        <v>2.2965</v>
      </c>
      <c r="AO30" s="14">
        <v>3.7900000000000003E-2</v>
      </c>
      <c r="AP30" s="14">
        <v>0.21410000000000001</v>
      </c>
      <c r="AQ30" s="14">
        <v>3.5000000000000001E-3</v>
      </c>
      <c r="AR30" s="14">
        <v>1.6414</v>
      </c>
      <c r="AS30" s="14">
        <v>0.1283</v>
      </c>
      <c r="AT30" s="14">
        <v>2.8299999999999999E-2</v>
      </c>
      <c r="AU30" s="14">
        <v>2.2000000000000001E-3</v>
      </c>
      <c r="AV30" s="14">
        <v>40.722200000000001</v>
      </c>
      <c r="AW30" s="14">
        <v>1.1814</v>
      </c>
      <c r="AX30" s="14">
        <v>0.53939999999999999</v>
      </c>
      <c r="AY30" s="14">
        <v>1.5599999999999999E-2</v>
      </c>
      <c r="AZ30" s="14">
        <v>0.43171864631718643</v>
      </c>
      <c r="BA30" s="14">
        <v>19.060070671378092</v>
      </c>
      <c r="BB30" s="14">
        <v>0.90029945393693855</v>
      </c>
      <c r="BC30" s="15"/>
      <c r="BD30" s="28"/>
      <c r="BF30" s="29" t="s">
        <v>175</v>
      </c>
    </row>
    <row r="31" spans="2:72" ht="13.5" customHeight="1" x14ac:dyDescent="0.2">
      <c r="B31" s="12">
        <v>207</v>
      </c>
      <c r="C31" s="12">
        <v>9.4710000000000001</v>
      </c>
      <c r="D31" s="12">
        <v>207.39462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34.200000000000003</v>
      </c>
      <c r="Q31" s="56">
        <v>2.2200000000000002</v>
      </c>
      <c r="R31" s="56">
        <v>3.16</v>
      </c>
      <c r="S31" s="56">
        <v>43.53</v>
      </c>
      <c r="T31" s="56">
        <v>96.31</v>
      </c>
      <c r="U31" s="12">
        <v>2</v>
      </c>
      <c r="V31" s="12">
        <v>0.5</v>
      </c>
      <c r="W31" s="12">
        <v>1</v>
      </c>
      <c r="X31" s="12">
        <v>1</v>
      </c>
      <c r="Y31" s="12">
        <v>3</v>
      </c>
      <c r="Z31" s="12">
        <v>1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0.95930000000000004</v>
      </c>
      <c r="AK31" s="12">
        <v>1.9199999999999998E-2</v>
      </c>
      <c r="AL31" s="14">
        <v>3.1199999999999999E-2</v>
      </c>
      <c r="AM31" s="14">
        <v>5.9999999999999995E-4</v>
      </c>
      <c r="AN31" s="14">
        <v>2.3212999999999999</v>
      </c>
      <c r="AO31" s="14">
        <v>1.18E-2</v>
      </c>
      <c r="AP31" s="14">
        <v>0.217</v>
      </c>
      <c r="AQ31" s="14">
        <v>1.1000000000000001E-3</v>
      </c>
      <c r="AR31" s="14">
        <v>1.7603</v>
      </c>
      <c r="AS31" s="14">
        <v>3.3500000000000002E-2</v>
      </c>
      <c r="AT31" s="14">
        <v>3.04E-2</v>
      </c>
      <c r="AU31" s="14">
        <v>5.9999999999999995E-4</v>
      </c>
      <c r="AV31" s="14">
        <v>36.133800000000001</v>
      </c>
      <c r="AW31" s="14">
        <v>0.43259999999999998</v>
      </c>
      <c r="AX31" s="14">
        <v>0.4798</v>
      </c>
      <c r="AY31" s="14">
        <v>5.7000000000000002E-3</v>
      </c>
      <c r="AZ31" s="14">
        <v>0.37715269804822049</v>
      </c>
      <c r="BA31" s="14">
        <v>15.782894736842106</v>
      </c>
      <c r="BB31" s="14">
        <v>0.88083104664837331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207</v>
      </c>
      <c r="C32" s="12">
        <v>9.4629999999999992</v>
      </c>
      <c r="D32" s="12">
        <v>207.39429000000001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34.200000000000003</v>
      </c>
      <c r="Q32" s="56">
        <v>2.2200000000000002</v>
      </c>
      <c r="R32" s="56">
        <v>3.16</v>
      </c>
      <c r="S32" s="56">
        <v>43.63</v>
      </c>
      <c r="T32" s="56">
        <v>96.23</v>
      </c>
      <c r="U32" s="12">
        <v>2</v>
      </c>
      <c r="V32" s="12">
        <v>0.5</v>
      </c>
      <c r="W32" s="12">
        <v>1</v>
      </c>
      <c r="X32" s="12">
        <v>1</v>
      </c>
      <c r="Y32" s="12">
        <v>3</v>
      </c>
      <c r="Z32" s="12">
        <v>1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0.83009999999999995</v>
      </c>
      <c r="AK32" s="12">
        <v>0.04</v>
      </c>
      <c r="AL32" s="14">
        <v>2.7099999999999999E-2</v>
      </c>
      <c r="AM32" s="14">
        <v>1.2999999999999999E-3</v>
      </c>
      <c r="AN32" s="14">
        <v>1.7824</v>
      </c>
      <c r="AO32" s="14">
        <v>6.5799999999999997E-2</v>
      </c>
      <c r="AP32" s="14">
        <v>0.16700000000000001</v>
      </c>
      <c r="AQ32" s="14">
        <v>6.1999999999999998E-3</v>
      </c>
      <c r="AR32" s="14">
        <v>1.5886</v>
      </c>
      <c r="AS32" s="14">
        <v>0.13450000000000001</v>
      </c>
      <c r="AT32" s="14">
        <v>2.75E-2</v>
      </c>
      <c r="AU32" s="14">
        <v>2.3E-3</v>
      </c>
      <c r="AV32" s="14">
        <v>31.6493</v>
      </c>
      <c r="AW32" s="14">
        <v>0.54910000000000003</v>
      </c>
      <c r="AX32" s="14">
        <v>0.42099999999999999</v>
      </c>
      <c r="AY32" s="14">
        <v>7.3000000000000001E-3</v>
      </c>
      <c r="AZ32" s="14">
        <v>0.43197278911564629</v>
      </c>
      <c r="BA32" s="14">
        <v>15.309090909090909</v>
      </c>
      <c r="BB32" s="14">
        <v>0.87736900780379035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207</v>
      </c>
      <c r="C33" s="12">
        <v>9.4550000000000001</v>
      </c>
      <c r="D33" s="12">
        <v>207.39395999999999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34.200000000000003</v>
      </c>
      <c r="Q33" s="56">
        <v>2.2200000000000002</v>
      </c>
      <c r="R33" s="56">
        <v>3.16</v>
      </c>
      <c r="S33" s="56">
        <v>43.73</v>
      </c>
      <c r="T33" s="56">
        <v>96.15</v>
      </c>
      <c r="U33" s="12">
        <v>2</v>
      </c>
      <c r="V33" s="12">
        <v>0.5</v>
      </c>
      <c r="W33" s="12">
        <v>1</v>
      </c>
      <c r="X33" s="12">
        <v>1</v>
      </c>
      <c r="Y33" s="12">
        <v>3</v>
      </c>
      <c r="Z33" s="12">
        <v>1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0.98670000000000002</v>
      </c>
      <c r="AK33" s="12">
        <v>1.5599999999999999E-2</v>
      </c>
      <c r="AL33" s="14">
        <v>3.2199999999999999E-2</v>
      </c>
      <c r="AM33" s="14">
        <v>5.0000000000000001E-4</v>
      </c>
      <c r="AN33" s="14">
        <v>2.1137999999999999</v>
      </c>
      <c r="AO33" s="14">
        <v>9.4100000000000003E-2</v>
      </c>
      <c r="AP33" s="14">
        <v>0.19839999999999999</v>
      </c>
      <c r="AQ33" s="14">
        <v>8.8000000000000005E-3</v>
      </c>
      <c r="AR33" s="14">
        <v>1.8591</v>
      </c>
      <c r="AS33" s="14">
        <v>1.2500000000000001E-2</v>
      </c>
      <c r="AT33" s="14">
        <v>3.2199999999999999E-2</v>
      </c>
      <c r="AU33" s="14">
        <v>2.0000000000000001E-4</v>
      </c>
      <c r="AV33" s="14">
        <v>37.955800000000004</v>
      </c>
      <c r="AW33" s="14">
        <v>1.0815999999999999</v>
      </c>
      <c r="AX33" s="14">
        <v>0.50590000000000002</v>
      </c>
      <c r="AY33" s="14">
        <v>1.44E-2</v>
      </c>
      <c r="AZ33" s="14">
        <v>0.43660372000567937</v>
      </c>
      <c r="BA33" s="14">
        <v>15.711180124223603</v>
      </c>
      <c r="BB33" s="14">
        <v>0.88031964318899836</v>
      </c>
      <c r="BC33" s="15"/>
      <c r="BD33" s="28"/>
    </row>
    <row r="34" spans="2:64" ht="13.5" customHeight="1" x14ac:dyDescent="0.2">
      <c r="B34" s="12">
        <v>207</v>
      </c>
      <c r="C34" s="12">
        <v>9.5380000000000003</v>
      </c>
      <c r="D34" s="12">
        <v>207.39742000000001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34.200000000000003</v>
      </c>
      <c r="Q34" s="56">
        <v>2.2200000000000002</v>
      </c>
      <c r="R34" s="56">
        <v>3.16</v>
      </c>
      <c r="S34" s="56">
        <v>42.7</v>
      </c>
      <c r="T34" s="56">
        <v>96.96</v>
      </c>
      <c r="U34" s="12">
        <v>2</v>
      </c>
      <c r="V34" s="12">
        <v>0.5</v>
      </c>
      <c r="W34" s="12">
        <v>1</v>
      </c>
      <c r="X34" s="12">
        <v>1</v>
      </c>
      <c r="Y34" s="12">
        <v>3</v>
      </c>
      <c r="Z34" s="12">
        <v>1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0.77129999999999999</v>
      </c>
      <c r="AK34" s="12">
        <v>1.9699999999999999E-2</v>
      </c>
      <c r="AL34" s="14">
        <v>2.47E-2</v>
      </c>
      <c r="AM34" s="14">
        <v>5.9999999999999995E-4</v>
      </c>
      <c r="AN34" s="14">
        <v>1.6577999999999999</v>
      </c>
      <c r="AO34" s="14">
        <v>1.89E-2</v>
      </c>
      <c r="AP34" s="14">
        <v>0.1522</v>
      </c>
      <c r="AQ34" s="14">
        <v>1.6999999999999999E-3</v>
      </c>
      <c r="AR34" s="14">
        <v>1.4965999999999999</v>
      </c>
      <c r="AS34" s="14">
        <v>4.1599999999999998E-2</v>
      </c>
      <c r="AT34" s="14">
        <v>2.5399999999999999E-2</v>
      </c>
      <c r="AU34" s="14">
        <v>6.9999999999999999E-4</v>
      </c>
      <c r="AV34" s="14">
        <v>27.998899999999999</v>
      </c>
      <c r="AW34" s="14">
        <v>0.87980000000000003</v>
      </c>
      <c r="AX34" s="14">
        <v>0.3659</v>
      </c>
      <c r="AY34" s="14">
        <v>1.15E-2</v>
      </c>
      <c r="AZ34" s="14">
        <v>0.4124686353985717</v>
      </c>
      <c r="BA34" s="14">
        <v>14.405511811023622</v>
      </c>
      <c r="BB34" s="14">
        <v>0.87017633529261451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207</v>
      </c>
      <c r="C35" s="12">
        <v>9.5470000000000006</v>
      </c>
      <c r="D35" s="12">
        <v>207.39778999999999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34.200000000000003</v>
      </c>
      <c r="Q35" s="56">
        <v>2.2200000000000002</v>
      </c>
      <c r="R35" s="56">
        <v>3.16</v>
      </c>
      <c r="S35" s="56">
        <v>42.58</v>
      </c>
      <c r="T35" s="56">
        <v>97.05</v>
      </c>
      <c r="U35" s="12">
        <v>2</v>
      </c>
      <c r="V35" s="12">
        <v>0.5</v>
      </c>
      <c r="W35" s="12">
        <v>1</v>
      </c>
      <c r="X35" s="12">
        <v>1</v>
      </c>
      <c r="Y35" s="12">
        <v>3</v>
      </c>
      <c r="Z35" s="12">
        <v>1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0.80500000000000005</v>
      </c>
      <c r="AK35" s="12">
        <v>3.4799999999999998E-2</v>
      </c>
      <c r="AL35" s="14">
        <v>2.58E-2</v>
      </c>
      <c r="AM35" s="14">
        <v>1.1000000000000001E-3</v>
      </c>
      <c r="AN35" s="14">
        <v>1.9271</v>
      </c>
      <c r="AO35" s="14">
        <v>0.113</v>
      </c>
      <c r="AP35" s="14">
        <v>0.17649999999999999</v>
      </c>
      <c r="AQ35" s="14">
        <v>1.03E-2</v>
      </c>
      <c r="AR35" s="14">
        <v>1.5470999999999999</v>
      </c>
      <c r="AS35" s="14">
        <v>2.41E-2</v>
      </c>
      <c r="AT35" s="14">
        <v>2.6200000000000001E-2</v>
      </c>
      <c r="AU35" s="14">
        <v>4.0000000000000002E-4</v>
      </c>
      <c r="AV35" s="14">
        <v>35.0792</v>
      </c>
      <c r="AW35" s="14">
        <v>0.35570000000000002</v>
      </c>
      <c r="AX35" s="14">
        <v>0.45750000000000002</v>
      </c>
      <c r="AY35" s="14">
        <v>4.5999999999999999E-3</v>
      </c>
      <c r="AZ35" s="14">
        <v>0.44321766561514198</v>
      </c>
      <c r="BA35" s="14">
        <v>17.461832061068701</v>
      </c>
      <c r="BB35" s="14">
        <v>0.8916683894976225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207</v>
      </c>
      <c r="C36" s="12">
        <v>9.5549999999999997</v>
      </c>
      <c r="D36" s="12">
        <v>207.39812000000001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34.200000000000003</v>
      </c>
      <c r="Q36" s="56">
        <v>2.2200000000000002</v>
      </c>
      <c r="R36" s="56">
        <v>3.16</v>
      </c>
      <c r="S36" s="56">
        <v>42.48</v>
      </c>
      <c r="T36" s="56">
        <v>97.13</v>
      </c>
      <c r="U36" s="12">
        <v>2</v>
      </c>
      <c r="V36" s="12">
        <v>0.5</v>
      </c>
      <c r="W36" s="12">
        <v>1</v>
      </c>
      <c r="X36" s="12">
        <v>1</v>
      </c>
      <c r="Y36" s="12">
        <v>3</v>
      </c>
      <c r="Z36" s="12">
        <v>1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0.95099999999999996</v>
      </c>
      <c r="AK36" s="12">
        <v>0.1143</v>
      </c>
      <c r="AL36" s="14">
        <v>3.04E-2</v>
      </c>
      <c r="AM36" s="14">
        <v>3.5999999999999999E-3</v>
      </c>
      <c r="AN36" s="14">
        <v>2.3365</v>
      </c>
      <c r="AO36" s="14">
        <v>0.17829999999999999</v>
      </c>
      <c r="AP36" s="14">
        <v>0.21360000000000001</v>
      </c>
      <c r="AQ36" s="14">
        <v>1.6299999999999999E-2</v>
      </c>
      <c r="AR36" s="14">
        <v>1.9238999999999999</v>
      </c>
      <c r="AS36" s="14">
        <v>0.1855</v>
      </c>
      <c r="AT36" s="14">
        <v>3.2599999999999997E-2</v>
      </c>
      <c r="AU36" s="14">
        <v>3.0999999999999999E-3</v>
      </c>
      <c r="AV36" s="14">
        <v>41.699800000000003</v>
      </c>
      <c r="AW36" s="14">
        <v>1.8012999999999999</v>
      </c>
      <c r="AX36" s="14">
        <v>0.54279999999999995</v>
      </c>
      <c r="AY36" s="14">
        <v>2.3400000000000001E-2</v>
      </c>
      <c r="AZ36" s="14">
        <v>0.43521946060285555</v>
      </c>
      <c r="BA36" s="14">
        <v>16.650306748466257</v>
      </c>
      <c r="BB36" s="14">
        <v>0.88668752172401821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207</v>
      </c>
      <c r="C37" s="12">
        <v>9.5640000000000001</v>
      </c>
      <c r="D37" s="12">
        <v>207.39850000000001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34.200000000000003</v>
      </c>
      <c r="Q37" s="56">
        <v>2.2200000000000002</v>
      </c>
      <c r="R37" s="56">
        <v>3.16</v>
      </c>
      <c r="S37" s="56">
        <v>42.37</v>
      </c>
      <c r="T37" s="56">
        <v>97.22</v>
      </c>
      <c r="U37" s="12">
        <v>2</v>
      </c>
      <c r="V37" s="12">
        <v>0.5</v>
      </c>
      <c r="W37" s="12">
        <v>1</v>
      </c>
      <c r="X37" s="12">
        <v>1</v>
      </c>
      <c r="Y37" s="12">
        <v>3</v>
      </c>
      <c r="Z37" s="12">
        <v>1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0.90239999999999998</v>
      </c>
      <c r="AK37" s="12">
        <v>4.4499999999999998E-2</v>
      </c>
      <c r="AL37" s="14">
        <v>2.8799999999999999E-2</v>
      </c>
      <c r="AM37" s="14">
        <v>1.4E-3</v>
      </c>
      <c r="AN37" s="14">
        <v>2.1804999999999999</v>
      </c>
      <c r="AO37" s="14">
        <v>8.9800000000000005E-2</v>
      </c>
      <c r="AP37" s="14">
        <v>0.1988</v>
      </c>
      <c r="AQ37" s="14">
        <v>8.2000000000000007E-3</v>
      </c>
      <c r="AR37" s="14">
        <v>1.7164999999999999</v>
      </c>
      <c r="AS37" s="14">
        <v>5.6800000000000003E-2</v>
      </c>
      <c r="AT37" s="14">
        <v>2.9000000000000001E-2</v>
      </c>
      <c r="AU37" s="14">
        <v>1E-3</v>
      </c>
      <c r="AV37" s="14">
        <v>38.908499999999997</v>
      </c>
      <c r="AW37" s="14">
        <v>0.49919999999999998</v>
      </c>
      <c r="AX37" s="14">
        <v>0.50539999999999996</v>
      </c>
      <c r="AY37" s="14">
        <v>6.4999999999999997E-3</v>
      </c>
      <c r="AZ37" s="14">
        <v>0.43538767395626243</v>
      </c>
      <c r="BA37" s="14">
        <v>17.427586206896549</v>
      </c>
      <c r="BB37" s="14">
        <v>0.89146706586826341</v>
      </c>
      <c r="BC37" s="15"/>
      <c r="BD37" s="28"/>
      <c r="BG37" s="30">
        <v>2</v>
      </c>
    </row>
    <row r="38" spans="2:64" ht="13.5" customHeight="1" x14ac:dyDescent="0.2">
      <c r="B38" s="12">
        <v>207</v>
      </c>
      <c r="C38" s="12">
        <v>9.5739999999999998</v>
      </c>
      <c r="D38" s="12">
        <v>207.39892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34.200000000000003</v>
      </c>
      <c r="Q38" s="56">
        <v>2.2200000000000002</v>
      </c>
      <c r="R38" s="56">
        <v>3.16</v>
      </c>
      <c r="S38" s="56">
        <v>42.25</v>
      </c>
      <c r="T38" s="56">
        <v>97.32</v>
      </c>
      <c r="U38" s="12">
        <v>2</v>
      </c>
      <c r="V38" s="12">
        <v>0.5</v>
      </c>
      <c r="W38" s="12">
        <v>1</v>
      </c>
      <c r="X38" s="12">
        <v>1</v>
      </c>
      <c r="Y38" s="12">
        <v>3</v>
      </c>
      <c r="Z38" s="12">
        <v>1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1.0186999999999999</v>
      </c>
      <c r="AK38" s="12">
        <v>3.5000000000000001E-3</v>
      </c>
      <c r="AL38" s="14">
        <v>3.2399999999999998E-2</v>
      </c>
      <c r="AM38" s="14">
        <v>1E-4</v>
      </c>
      <c r="AN38" s="14">
        <v>2.3418999999999999</v>
      </c>
      <c r="AO38" s="14">
        <v>3.49E-2</v>
      </c>
      <c r="AP38" s="14">
        <v>0.21299999999999999</v>
      </c>
      <c r="AQ38" s="14">
        <v>3.2000000000000002E-3</v>
      </c>
      <c r="AR38" s="14">
        <v>2.1080999999999999</v>
      </c>
      <c r="AS38" s="14">
        <v>4.1599999999999998E-2</v>
      </c>
      <c r="AT38" s="14">
        <v>3.5499999999999997E-2</v>
      </c>
      <c r="AU38" s="14">
        <v>6.9999999999999999E-4</v>
      </c>
      <c r="AV38" s="14">
        <v>40.778399999999998</v>
      </c>
      <c r="AW38" s="14">
        <v>0.20180000000000001</v>
      </c>
      <c r="AX38" s="14">
        <v>0.52849999999999997</v>
      </c>
      <c r="AY38" s="14">
        <v>2.5999999999999999E-3</v>
      </c>
      <c r="AZ38" s="14">
        <v>0.42548887390424817</v>
      </c>
      <c r="BA38" s="14">
        <v>14.887323943661972</v>
      </c>
      <c r="BB38" s="14">
        <v>0.87411347517730509</v>
      </c>
      <c r="BC38" s="15"/>
      <c r="BD38" s="28"/>
      <c r="BG38" s="30">
        <v>3</v>
      </c>
      <c r="BH38" s="34"/>
    </row>
    <row r="39" spans="2:64" ht="13.5" customHeight="1" x14ac:dyDescent="0.2">
      <c r="B39" s="12">
        <v>207</v>
      </c>
      <c r="C39" s="12">
        <v>9.5820000000000007</v>
      </c>
      <c r="D39" s="12">
        <v>207.39924999999999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34.200000000000003</v>
      </c>
      <c r="Q39" s="56">
        <v>2.2200000000000002</v>
      </c>
      <c r="R39" s="56">
        <v>3.16</v>
      </c>
      <c r="S39" s="56">
        <v>42.15</v>
      </c>
      <c r="T39" s="56">
        <v>97.4</v>
      </c>
      <c r="U39" s="12">
        <v>2</v>
      </c>
      <c r="V39" s="12">
        <v>0.5</v>
      </c>
      <c r="W39" s="12">
        <v>1</v>
      </c>
      <c r="X39" s="12">
        <v>1</v>
      </c>
      <c r="Y39" s="12">
        <v>3</v>
      </c>
      <c r="Z39" s="12">
        <v>1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0.87419999999999998</v>
      </c>
      <c r="AK39" s="12">
        <v>3.39E-2</v>
      </c>
      <c r="AL39" s="14">
        <v>2.7699999999999999E-2</v>
      </c>
      <c r="AM39" s="14">
        <v>1.1000000000000001E-3</v>
      </c>
      <c r="AN39" s="14">
        <v>2.1444999999999999</v>
      </c>
      <c r="AO39" s="14">
        <v>4.65E-2</v>
      </c>
      <c r="AP39" s="14">
        <v>0.19470000000000001</v>
      </c>
      <c r="AQ39" s="14">
        <v>4.1999999999999997E-3</v>
      </c>
      <c r="AR39" s="14">
        <v>1.6852</v>
      </c>
      <c r="AS39" s="14">
        <v>2.8199999999999999E-2</v>
      </c>
      <c r="AT39" s="14">
        <v>2.8299999999999999E-2</v>
      </c>
      <c r="AU39" s="14">
        <v>5.0000000000000001E-4</v>
      </c>
      <c r="AV39" s="14">
        <v>38.357300000000002</v>
      </c>
      <c r="AW39" s="14">
        <v>0.93810000000000004</v>
      </c>
      <c r="AX39" s="14">
        <v>0.49619999999999997</v>
      </c>
      <c r="AY39" s="14">
        <v>1.21E-2</v>
      </c>
      <c r="AZ39" s="14">
        <v>0.43638732088580112</v>
      </c>
      <c r="BA39" s="14">
        <v>17.53356890459364</v>
      </c>
      <c r="BB39" s="14">
        <v>0.89208770257387993</v>
      </c>
      <c r="BC39" s="15"/>
      <c r="BD39" s="28"/>
    </row>
    <row r="40" spans="2:64" ht="13.5" customHeight="1" x14ac:dyDescent="0.2">
      <c r="B40" s="12">
        <v>207</v>
      </c>
      <c r="C40" s="12">
        <v>9.5920000000000005</v>
      </c>
      <c r="D40" s="12">
        <v>207.39966999999999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34.200000000000003</v>
      </c>
      <c r="Q40" s="56">
        <v>2.2200000000000002</v>
      </c>
      <c r="R40" s="56">
        <v>3.16</v>
      </c>
      <c r="S40" s="56">
        <v>42.02</v>
      </c>
      <c r="T40" s="56">
        <v>97.5</v>
      </c>
      <c r="U40" s="12">
        <v>2</v>
      </c>
      <c r="V40" s="12">
        <v>0.5</v>
      </c>
      <c r="W40" s="12">
        <v>1</v>
      </c>
      <c r="X40" s="12">
        <v>1</v>
      </c>
      <c r="Y40" s="12">
        <v>3</v>
      </c>
      <c r="Z40" s="12">
        <v>1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0.99880000000000002</v>
      </c>
      <c r="AK40" s="12">
        <v>6.9599999999999995E-2</v>
      </c>
      <c r="AL40" s="14">
        <v>3.1600000000000003E-2</v>
      </c>
      <c r="AM40" s="14">
        <v>2.2000000000000001E-3</v>
      </c>
      <c r="AN40" s="14">
        <v>2.121</v>
      </c>
      <c r="AO40" s="14">
        <v>8.2799999999999999E-2</v>
      </c>
      <c r="AP40" s="14">
        <v>0.192</v>
      </c>
      <c r="AQ40" s="14">
        <v>7.4999999999999997E-3</v>
      </c>
      <c r="AR40" s="14">
        <v>2.0038999999999998</v>
      </c>
      <c r="AS40" s="14">
        <v>0.15820000000000001</v>
      </c>
      <c r="AT40" s="14">
        <v>3.3599999999999998E-2</v>
      </c>
      <c r="AU40" s="14">
        <v>2.7000000000000001E-3</v>
      </c>
      <c r="AV40" s="14">
        <v>37.117600000000003</v>
      </c>
      <c r="AW40" s="14">
        <v>1.6411</v>
      </c>
      <c r="AX40" s="14">
        <v>0.47910000000000003</v>
      </c>
      <c r="AY40" s="14">
        <v>2.12E-2</v>
      </c>
      <c r="AZ40" s="14">
        <v>0.42780509611086276</v>
      </c>
      <c r="BA40" s="14">
        <v>14.258928571428573</v>
      </c>
      <c r="BB40" s="14">
        <v>0.86892919836161486</v>
      </c>
      <c r="BC40" s="15"/>
      <c r="BD40" s="28"/>
    </row>
    <row r="41" spans="2:64" ht="13.5" customHeight="1" x14ac:dyDescent="0.2">
      <c r="B41" s="12">
        <v>207</v>
      </c>
      <c r="C41" s="12">
        <v>9.6029999999999998</v>
      </c>
      <c r="D41" s="12">
        <v>207.40011999999999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34.200000000000003</v>
      </c>
      <c r="Q41" s="56">
        <v>2.2200000000000002</v>
      </c>
      <c r="R41" s="56">
        <v>3.16</v>
      </c>
      <c r="S41" s="56">
        <v>41.89</v>
      </c>
      <c r="T41" s="56">
        <v>97.61</v>
      </c>
      <c r="U41" s="12">
        <v>2</v>
      </c>
      <c r="V41" s="12">
        <v>0.5</v>
      </c>
      <c r="W41" s="12">
        <v>1</v>
      </c>
      <c r="X41" s="12">
        <v>1</v>
      </c>
      <c r="Y41" s="12">
        <v>3</v>
      </c>
      <c r="Z41" s="12">
        <v>1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1.0028999999999999</v>
      </c>
      <c r="AK41" s="12">
        <v>1.5800000000000002E-2</v>
      </c>
      <c r="AL41" s="14">
        <v>3.1699999999999999E-2</v>
      </c>
      <c r="AM41" s="14">
        <v>5.0000000000000001E-4</v>
      </c>
      <c r="AN41" s="14">
        <v>1.7599</v>
      </c>
      <c r="AO41" s="14">
        <v>1.9599999999999999E-2</v>
      </c>
      <c r="AP41" s="14">
        <v>0.15890000000000001</v>
      </c>
      <c r="AQ41" s="14">
        <v>1.8E-3</v>
      </c>
      <c r="AR41" s="14">
        <v>1.9560999999999999</v>
      </c>
      <c r="AS41" s="14">
        <v>0.12740000000000001</v>
      </c>
      <c r="AT41" s="14">
        <v>3.27E-2</v>
      </c>
      <c r="AU41" s="14">
        <v>2.0999999999999999E-3</v>
      </c>
      <c r="AV41" s="14">
        <v>30.212</v>
      </c>
      <c r="AW41" s="14">
        <v>0.58450000000000002</v>
      </c>
      <c r="AX41" s="14">
        <v>0.38890000000000002</v>
      </c>
      <c r="AY41" s="14">
        <v>7.4999999999999997E-3</v>
      </c>
      <c r="AZ41" s="14">
        <v>0.4198612632347572</v>
      </c>
      <c r="BA41" s="14">
        <v>11.892966360856271</v>
      </c>
      <c r="BB41" s="14">
        <v>0.84487666034155595</v>
      </c>
      <c r="BC41" s="15"/>
      <c r="BD41" s="28"/>
    </row>
    <row r="42" spans="2:64" ht="13.5" customHeight="1" x14ac:dyDescent="0.2">
      <c r="B42" s="12">
        <v>207</v>
      </c>
      <c r="C42" s="12">
        <v>9.3800000000000008</v>
      </c>
      <c r="D42" s="12">
        <v>207.39082999999999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34.200000000000003</v>
      </c>
      <c r="Q42" s="56">
        <v>2.2200000000000002</v>
      </c>
      <c r="R42" s="56">
        <v>3.16</v>
      </c>
      <c r="S42" s="56">
        <v>44.67</v>
      </c>
      <c r="T42" s="56">
        <v>95.44</v>
      </c>
      <c r="U42" s="12">
        <v>2</v>
      </c>
      <c r="V42" s="12">
        <v>0.5</v>
      </c>
      <c r="W42" s="12">
        <v>1</v>
      </c>
      <c r="X42" s="12">
        <v>1</v>
      </c>
      <c r="Y42" s="12">
        <v>3</v>
      </c>
      <c r="Z42" s="12">
        <v>1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5.4724000000000004</v>
      </c>
      <c r="AK42" s="12">
        <v>0.26939999999999997</v>
      </c>
      <c r="AL42" s="14">
        <v>0.18190000000000001</v>
      </c>
      <c r="AM42" s="14">
        <v>8.9999999999999993E-3</v>
      </c>
      <c r="AN42" s="14">
        <v>2.1816</v>
      </c>
      <c r="AO42" s="14">
        <v>0.1074</v>
      </c>
      <c r="AP42" s="14">
        <v>0.20899999999999999</v>
      </c>
      <c r="AQ42" s="14">
        <v>1.03E-2</v>
      </c>
      <c r="AR42" s="14">
        <v>10.138</v>
      </c>
      <c r="AS42" s="14">
        <v>0.50560000000000005</v>
      </c>
      <c r="AT42" s="14">
        <v>0.17879999999999999</v>
      </c>
      <c r="AU42" s="14">
        <v>8.8999999999999999E-3</v>
      </c>
      <c r="AV42" s="14">
        <v>17.318100000000001</v>
      </c>
      <c r="AW42" s="14">
        <v>0.79869999999999997</v>
      </c>
      <c r="AX42" s="14">
        <v>0.23499999999999999</v>
      </c>
      <c r="AY42" s="14">
        <v>1.0800000000000001E-2</v>
      </c>
      <c r="AZ42" s="14">
        <v>5.8558558558558557E-2</v>
      </c>
      <c r="BA42" s="14">
        <v>1.3143176733780761</v>
      </c>
      <c r="BB42" s="14">
        <v>0.1358144030932818</v>
      </c>
      <c r="BC42" s="37"/>
      <c r="BD42" s="28"/>
    </row>
    <row r="43" spans="2:64" ht="13.5" customHeight="1" x14ac:dyDescent="0.2">
      <c r="B43" s="12">
        <v>207</v>
      </c>
      <c r="C43" s="12">
        <v>9.3870000000000005</v>
      </c>
      <c r="D43" s="12">
        <v>207.39113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34.200000000000003</v>
      </c>
      <c r="Q43" s="56">
        <v>2.2200000000000002</v>
      </c>
      <c r="R43" s="56">
        <v>3.16</v>
      </c>
      <c r="S43" s="56">
        <v>44.58</v>
      </c>
      <c r="T43" s="56">
        <v>95.5</v>
      </c>
      <c r="U43" s="12">
        <v>2</v>
      </c>
      <c r="V43" s="12">
        <v>0.5</v>
      </c>
      <c r="W43" s="12">
        <v>1</v>
      </c>
      <c r="X43" s="12">
        <v>1</v>
      </c>
      <c r="Y43" s="12">
        <v>3</v>
      </c>
      <c r="Z43" s="12">
        <v>1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0.90349999999999997</v>
      </c>
      <c r="AK43" s="12">
        <v>6.7000000000000002E-3</v>
      </c>
      <c r="AL43" s="14">
        <v>0.03</v>
      </c>
      <c r="AM43" s="14">
        <v>2.0000000000000001E-4</v>
      </c>
      <c r="AN43" s="14">
        <v>1.8940999999999999</v>
      </c>
      <c r="AO43" s="14">
        <v>0.1133</v>
      </c>
      <c r="AP43" s="14">
        <v>0.18110000000000001</v>
      </c>
      <c r="AQ43" s="14">
        <v>1.0800000000000001E-2</v>
      </c>
      <c r="AR43" s="14">
        <v>1.7513000000000001</v>
      </c>
      <c r="AS43" s="14">
        <v>6.8400000000000002E-2</v>
      </c>
      <c r="AT43" s="14">
        <v>3.0800000000000001E-2</v>
      </c>
      <c r="AU43" s="14">
        <v>1.1999999999999999E-3</v>
      </c>
      <c r="AV43" s="14">
        <v>34.544600000000003</v>
      </c>
      <c r="AW43" s="14">
        <v>1.7139</v>
      </c>
      <c r="AX43" s="14">
        <v>0.46800000000000003</v>
      </c>
      <c r="AY43" s="14">
        <v>2.3199999999999998E-2</v>
      </c>
      <c r="AZ43" s="14">
        <v>0.44199661069172708</v>
      </c>
      <c r="BA43" s="14">
        <v>15.194805194805195</v>
      </c>
      <c r="BB43" s="14">
        <v>0.87650360866078592</v>
      </c>
      <c r="BC43" s="37"/>
      <c r="BD43" s="28"/>
    </row>
    <row r="44" spans="2:64" ht="13.5" customHeight="1" x14ac:dyDescent="0.2">
      <c r="B44" s="12">
        <v>207</v>
      </c>
      <c r="C44" s="12">
        <v>9.3949999999999996</v>
      </c>
      <c r="D44" s="12">
        <v>207.39146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34.200000000000003</v>
      </c>
      <c r="Q44" s="56">
        <v>2.2200000000000002</v>
      </c>
      <c r="R44" s="56">
        <v>3.16</v>
      </c>
      <c r="S44" s="56">
        <v>44.48</v>
      </c>
      <c r="T44" s="56">
        <v>95.58</v>
      </c>
      <c r="U44" s="12">
        <v>2</v>
      </c>
      <c r="V44" s="12">
        <v>0.5</v>
      </c>
      <c r="W44" s="12">
        <v>1</v>
      </c>
      <c r="X44" s="12">
        <v>1</v>
      </c>
      <c r="Y44" s="12">
        <v>3</v>
      </c>
      <c r="Z44" s="12">
        <v>1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10.3028</v>
      </c>
      <c r="AK44" s="12">
        <v>0.1179</v>
      </c>
      <c r="AL44" s="14">
        <v>0.34129999999999999</v>
      </c>
      <c r="AM44" s="14">
        <v>3.8999999999999998E-3</v>
      </c>
      <c r="AN44" s="14">
        <v>3.8277999999999999</v>
      </c>
      <c r="AO44" s="14">
        <v>4.4999999999999998E-2</v>
      </c>
      <c r="AP44" s="14">
        <v>0.36520000000000002</v>
      </c>
      <c r="AQ44" s="14">
        <v>4.3E-3</v>
      </c>
      <c r="AR44" s="14">
        <v>19.0932</v>
      </c>
      <c r="AS44" s="14">
        <v>0.1578</v>
      </c>
      <c r="AT44" s="14">
        <v>0.33560000000000001</v>
      </c>
      <c r="AU44" s="14">
        <v>2.8E-3</v>
      </c>
      <c r="AV44" s="14">
        <v>29.519400000000001</v>
      </c>
      <c r="AW44" s="14">
        <v>0.2288</v>
      </c>
      <c r="AX44" s="14">
        <v>0.3992</v>
      </c>
      <c r="AY44" s="14">
        <v>3.0999999999999999E-3</v>
      </c>
      <c r="AZ44" s="14">
        <v>4.4479330193615878E-2</v>
      </c>
      <c r="BA44" s="14">
        <v>1.1895113230035756</v>
      </c>
      <c r="BB44" s="14">
        <v>8.6554164398475755E-2</v>
      </c>
      <c r="BC44" s="37"/>
      <c r="BD44" s="28"/>
    </row>
    <row r="45" spans="2:64" ht="13.5" customHeight="1" x14ac:dyDescent="0.2">
      <c r="B45" s="12">
        <v>207</v>
      </c>
      <c r="C45" s="12">
        <v>9.4030000000000005</v>
      </c>
      <c r="D45" s="12">
        <v>207.39178999999999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34.200000000000003</v>
      </c>
      <c r="Q45" s="56">
        <v>2.2200000000000002</v>
      </c>
      <c r="R45" s="56">
        <v>3.16</v>
      </c>
      <c r="S45" s="56">
        <v>44.38</v>
      </c>
      <c r="T45" s="56">
        <v>95.66</v>
      </c>
      <c r="U45" s="12">
        <v>2</v>
      </c>
      <c r="V45" s="12">
        <v>0.5</v>
      </c>
      <c r="W45" s="12">
        <v>1</v>
      </c>
      <c r="X45" s="12">
        <v>1</v>
      </c>
      <c r="Y45" s="12">
        <v>3</v>
      </c>
      <c r="Z45" s="12">
        <v>1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3.7555999999999998</v>
      </c>
      <c r="AK45" s="12">
        <v>0.89319999999999999</v>
      </c>
      <c r="AL45" s="14">
        <v>0.1242</v>
      </c>
      <c r="AM45" s="14">
        <v>2.9499999999999998E-2</v>
      </c>
      <c r="AN45" s="14">
        <v>2.2465999999999999</v>
      </c>
      <c r="AO45" s="14">
        <v>9.4799999999999995E-2</v>
      </c>
      <c r="AP45" s="14">
        <v>0.21390000000000001</v>
      </c>
      <c r="AQ45" s="14">
        <v>8.9999999999999993E-3</v>
      </c>
      <c r="AR45" s="14">
        <v>7.3750999999999998</v>
      </c>
      <c r="AS45" s="14">
        <v>1.8254999999999999</v>
      </c>
      <c r="AT45" s="14">
        <v>0.12939999999999999</v>
      </c>
      <c r="AU45" s="14">
        <v>3.2000000000000001E-2</v>
      </c>
      <c r="AV45" s="14">
        <v>28.491800000000001</v>
      </c>
      <c r="AW45" s="14">
        <v>1.1397999999999999</v>
      </c>
      <c r="AX45" s="14">
        <v>0.38450000000000001</v>
      </c>
      <c r="AY45" s="14">
        <v>1.54E-2</v>
      </c>
      <c r="AZ45" s="14">
        <v>0.28509358288770054</v>
      </c>
      <c r="BA45" s="14">
        <v>2.9714064914992275</v>
      </c>
      <c r="BB45" s="14">
        <v>0.49640007783615486</v>
      </c>
      <c r="BC45" s="37"/>
      <c r="BD45" s="28"/>
    </row>
    <row r="46" spans="2:64" ht="13.5" customHeight="1" x14ac:dyDescent="0.2">
      <c r="B46" s="12">
        <v>207</v>
      </c>
      <c r="C46" s="12">
        <v>9.4130000000000003</v>
      </c>
      <c r="D46" s="12">
        <v>207.39221000000001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34.200000000000003</v>
      </c>
      <c r="Q46" s="56">
        <v>2.2200000000000002</v>
      </c>
      <c r="R46" s="56">
        <v>3.16</v>
      </c>
      <c r="S46" s="56">
        <v>44.26</v>
      </c>
      <c r="T46" s="56">
        <v>95.75</v>
      </c>
      <c r="U46" s="12">
        <v>2</v>
      </c>
      <c r="V46" s="12">
        <v>0.5</v>
      </c>
      <c r="W46" s="12">
        <v>1</v>
      </c>
      <c r="X46" s="12">
        <v>1</v>
      </c>
      <c r="Y46" s="12">
        <v>3</v>
      </c>
      <c r="Z46" s="12">
        <v>1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4.9128999999999996</v>
      </c>
      <c r="AK46" s="12">
        <v>0.10349999999999999</v>
      </c>
      <c r="AL46" s="14">
        <v>0.16209999999999999</v>
      </c>
      <c r="AM46" s="14">
        <v>3.3999999999999998E-3</v>
      </c>
      <c r="AN46" s="14">
        <v>1.9791000000000001</v>
      </c>
      <c r="AO46" s="14">
        <v>4.7399999999999998E-2</v>
      </c>
      <c r="AP46" s="14">
        <v>0.18790000000000001</v>
      </c>
      <c r="AQ46" s="14">
        <v>4.4999999999999997E-3</v>
      </c>
      <c r="AR46" s="14">
        <v>9.2095000000000002</v>
      </c>
      <c r="AS46" s="14">
        <v>0.1439</v>
      </c>
      <c r="AT46" s="14">
        <v>0.16120000000000001</v>
      </c>
      <c r="AU46" s="14">
        <v>2.5000000000000001E-3</v>
      </c>
      <c r="AV46" s="14">
        <v>15.591699999999999</v>
      </c>
      <c r="AW46" s="14">
        <v>0.37019999999999997</v>
      </c>
      <c r="AX46" s="14">
        <v>0.2099</v>
      </c>
      <c r="AY46" s="14">
        <v>5.0000000000000001E-3</v>
      </c>
      <c r="AZ46" s="14">
        <v>5.5304172951231745E-2</v>
      </c>
      <c r="BA46" s="14">
        <v>1.3021091811414391</v>
      </c>
      <c r="BB46" s="14">
        <v>0.13123147399622742</v>
      </c>
      <c r="BC46" s="37"/>
      <c r="BD46" s="28"/>
    </row>
    <row r="47" spans="2:64" ht="13.5" customHeight="1" x14ac:dyDescent="0.2">
      <c r="B47" s="12">
        <v>207</v>
      </c>
      <c r="C47" s="12">
        <v>9.4209999999999994</v>
      </c>
      <c r="D47" s="12">
        <v>207.39254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34.200000000000003</v>
      </c>
      <c r="Q47" s="56">
        <v>2.2200000000000002</v>
      </c>
      <c r="R47" s="56">
        <v>3.16</v>
      </c>
      <c r="S47" s="56">
        <v>44.16</v>
      </c>
      <c r="T47" s="56">
        <v>95.83</v>
      </c>
      <c r="U47" s="12">
        <v>2</v>
      </c>
      <c r="V47" s="12">
        <v>0.5</v>
      </c>
      <c r="W47" s="12">
        <v>1</v>
      </c>
      <c r="X47" s="12">
        <v>1</v>
      </c>
      <c r="Y47" s="12">
        <v>3</v>
      </c>
      <c r="Z47" s="12">
        <v>1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0.90759999999999996</v>
      </c>
      <c r="AK47" s="12">
        <v>1.34E-2</v>
      </c>
      <c r="AL47" s="14">
        <v>2.9899999999999999E-2</v>
      </c>
      <c r="AM47" s="14">
        <v>4.0000000000000002E-4</v>
      </c>
      <c r="AN47" s="14">
        <v>2.0190000000000001</v>
      </c>
      <c r="AO47" s="14">
        <v>6.1100000000000002E-2</v>
      </c>
      <c r="AP47" s="14">
        <v>0.1913</v>
      </c>
      <c r="AQ47" s="14">
        <v>5.7999999999999996E-3</v>
      </c>
      <c r="AR47" s="14">
        <v>1.7339</v>
      </c>
      <c r="AS47" s="14">
        <v>2.7699999999999999E-2</v>
      </c>
      <c r="AT47" s="14">
        <v>3.0300000000000001E-2</v>
      </c>
      <c r="AU47" s="14">
        <v>5.0000000000000001E-4</v>
      </c>
      <c r="AV47" s="14">
        <v>38.0411</v>
      </c>
      <c r="AW47" s="14">
        <v>0.77580000000000005</v>
      </c>
      <c r="AX47" s="14">
        <v>0.51119999999999999</v>
      </c>
      <c r="AY47" s="14">
        <v>1.04E-2</v>
      </c>
      <c r="AZ47" s="14">
        <v>0.45537366548042696</v>
      </c>
      <c r="BA47" s="14">
        <v>16.871287128712872</v>
      </c>
      <c r="BB47" s="14">
        <v>0.88808864265927978</v>
      </c>
      <c r="BC47" s="37"/>
      <c r="BD47" s="28"/>
    </row>
    <row r="48" spans="2:64" ht="13.5" customHeight="1" x14ac:dyDescent="0.2">
      <c r="B48" s="12">
        <v>207</v>
      </c>
      <c r="C48" s="12">
        <v>9.4290000000000003</v>
      </c>
      <c r="D48" s="12">
        <v>207.39287999999999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34.200000000000003</v>
      </c>
      <c r="Q48" s="56">
        <v>2.2200000000000002</v>
      </c>
      <c r="R48" s="56">
        <v>3.16</v>
      </c>
      <c r="S48" s="56">
        <v>44.06</v>
      </c>
      <c r="T48" s="56">
        <v>95.9</v>
      </c>
      <c r="U48" s="12">
        <v>2</v>
      </c>
      <c r="V48" s="12">
        <v>0.5</v>
      </c>
      <c r="W48" s="12">
        <v>1</v>
      </c>
      <c r="X48" s="12">
        <v>1</v>
      </c>
      <c r="Y48" s="12">
        <v>3</v>
      </c>
      <c r="Z48" s="12">
        <v>1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10.3293</v>
      </c>
      <c r="AK48" s="12">
        <v>9.7799999999999998E-2</v>
      </c>
      <c r="AL48" s="14">
        <v>0.33950000000000002</v>
      </c>
      <c r="AM48" s="14">
        <v>3.2000000000000002E-3</v>
      </c>
      <c r="AN48" s="14">
        <v>3.8616000000000001</v>
      </c>
      <c r="AO48" s="14">
        <v>3.6900000000000002E-2</v>
      </c>
      <c r="AP48" s="14">
        <v>0.36499999999999999</v>
      </c>
      <c r="AQ48" s="14">
        <v>3.5000000000000001E-3</v>
      </c>
      <c r="AR48" s="14">
        <v>19.1919</v>
      </c>
      <c r="AS48" s="14">
        <v>3.4000000000000002E-2</v>
      </c>
      <c r="AT48" s="14">
        <v>0.33460000000000001</v>
      </c>
      <c r="AU48" s="14">
        <v>5.9999999999999995E-4</v>
      </c>
      <c r="AV48" s="14">
        <v>29.841799999999999</v>
      </c>
      <c r="AW48" s="14">
        <v>1.8700000000000001E-2</v>
      </c>
      <c r="AX48" s="14">
        <v>0.4002</v>
      </c>
      <c r="AY48" s="14">
        <v>2.9999999999999997E-4</v>
      </c>
      <c r="AZ48" s="14">
        <v>4.6001045478306336E-2</v>
      </c>
      <c r="BA48" s="14">
        <v>1.1960549910340705</v>
      </c>
      <c r="BB48" s="14">
        <v>8.9275993467610226E-2</v>
      </c>
      <c r="BC48" s="37"/>
      <c r="BD48" s="28"/>
    </row>
    <row r="49" spans="2:54" ht="13.5" customHeight="1" x14ac:dyDescent="0.2">
      <c r="B49" s="12">
        <v>207</v>
      </c>
      <c r="C49" s="12">
        <v>9.4390000000000001</v>
      </c>
      <c r="D49" s="12">
        <v>207.39329000000001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34.200000000000003</v>
      </c>
      <c r="Q49" s="56">
        <v>2.2200000000000002</v>
      </c>
      <c r="R49" s="56">
        <v>3.16</v>
      </c>
      <c r="S49" s="56">
        <v>43.93</v>
      </c>
      <c r="T49" s="56">
        <v>96</v>
      </c>
      <c r="U49" s="12">
        <v>2</v>
      </c>
      <c r="V49" s="12">
        <v>0.5</v>
      </c>
      <c r="W49" s="12">
        <v>1</v>
      </c>
      <c r="X49" s="12">
        <v>1</v>
      </c>
      <c r="Y49" s="12">
        <v>3</v>
      </c>
      <c r="Z49" s="12">
        <v>1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3.2305000000000001</v>
      </c>
      <c r="AK49" s="12">
        <v>5.96E-2</v>
      </c>
      <c r="AL49" s="14">
        <v>0.10589999999999999</v>
      </c>
      <c r="AM49" s="14">
        <v>2E-3</v>
      </c>
      <c r="AN49" s="14">
        <v>1.9842</v>
      </c>
      <c r="AO49" s="14">
        <v>5.7099999999999998E-2</v>
      </c>
      <c r="AP49" s="14">
        <v>0.18709999999999999</v>
      </c>
      <c r="AQ49" s="14">
        <v>5.4000000000000003E-3</v>
      </c>
      <c r="AR49" s="14">
        <v>6.6723999999999997</v>
      </c>
      <c r="AS49" s="14">
        <v>0.18060000000000001</v>
      </c>
      <c r="AT49" s="14">
        <v>0.11600000000000001</v>
      </c>
      <c r="AU49" s="14">
        <v>3.0999999999999999E-3</v>
      </c>
      <c r="AV49" s="14">
        <v>26.6219</v>
      </c>
      <c r="AW49" s="14">
        <v>0.6885</v>
      </c>
      <c r="AX49" s="14">
        <v>0.35620000000000002</v>
      </c>
      <c r="AY49" s="14">
        <v>9.1999999999999998E-3</v>
      </c>
      <c r="AZ49" s="14">
        <v>0.31124608871709925</v>
      </c>
      <c r="BA49" s="14">
        <v>3.0706896551724139</v>
      </c>
      <c r="BB49" s="14">
        <v>0.50868276154171965</v>
      </c>
    </row>
    <row r="50" spans="2:54" ht="13.5" customHeight="1" x14ac:dyDescent="0.2">
      <c r="B50" s="12">
        <v>207</v>
      </c>
      <c r="C50" s="12">
        <v>9.3379999999999992</v>
      </c>
      <c r="D50" s="12">
        <v>207.38908000000001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34.200000000000003</v>
      </c>
      <c r="Q50" s="56">
        <v>2.2200000000000002</v>
      </c>
      <c r="R50" s="56">
        <v>3.16</v>
      </c>
      <c r="S50" s="56">
        <v>45.2</v>
      </c>
      <c r="T50" s="56">
        <v>95.05</v>
      </c>
      <c r="U50" s="12">
        <v>2</v>
      </c>
      <c r="V50" s="12">
        <v>0.5</v>
      </c>
      <c r="W50" s="12">
        <v>1</v>
      </c>
      <c r="X50" s="12">
        <v>1</v>
      </c>
      <c r="Y50" s="12">
        <v>3</v>
      </c>
      <c r="Z50" s="12">
        <v>1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8.1146999999999991</v>
      </c>
      <c r="AK50" s="12">
        <v>1.0800000000000001E-2</v>
      </c>
      <c r="AL50" s="14">
        <v>0.27250000000000002</v>
      </c>
      <c r="AM50" s="14">
        <v>4.0000000000000002E-4</v>
      </c>
      <c r="AN50" s="14">
        <v>3.0184000000000002</v>
      </c>
      <c r="AO50" s="14">
        <v>1.1999999999999999E-3</v>
      </c>
      <c r="AP50" s="14">
        <v>0.29260000000000003</v>
      </c>
      <c r="AQ50" s="14">
        <v>1E-4</v>
      </c>
      <c r="AR50" s="14">
        <v>14.8422</v>
      </c>
      <c r="AS50" s="14">
        <v>1.7399999999999999E-2</v>
      </c>
      <c r="AT50" s="14">
        <v>0.26450000000000001</v>
      </c>
      <c r="AU50" s="14">
        <v>2.9999999999999997E-4</v>
      </c>
      <c r="AV50" s="14">
        <v>23.724499999999999</v>
      </c>
      <c r="AW50" s="14">
        <v>1.66E-2</v>
      </c>
      <c r="AX50" s="14">
        <v>0.32529999999999998</v>
      </c>
      <c r="AY50" s="14">
        <v>2.0000000000000001E-4</v>
      </c>
      <c r="AZ50" s="14">
        <v>5.2921184657711527E-2</v>
      </c>
      <c r="BA50" s="14">
        <v>1.2298676748582229</v>
      </c>
      <c r="BB50" s="14">
        <v>0.10308579179382836</v>
      </c>
    </row>
    <row r="51" spans="2:54" ht="13.5" customHeight="1" x14ac:dyDescent="0.2">
      <c r="B51" s="12">
        <v>207</v>
      </c>
      <c r="C51" s="12">
        <v>9.1140000000000008</v>
      </c>
      <c r="D51" s="12">
        <v>207.37975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34.200000000000003</v>
      </c>
      <c r="Q51" s="56">
        <v>2.2200000000000002</v>
      </c>
      <c r="R51" s="56">
        <v>3.16</v>
      </c>
      <c r="S51" s="56">
        <v>48</v>
      </c>
      <c r="T51" s="56">
        <v>93.02</v>
      </c>
      <c r="U51" s="12">
        <v>2</v>
      </c>
      <c r="V51" s="12">
        <v>0.5</v>
      </c>
      <c r="W51" s="12">
        <v>1</v>
      </c>
      <c r="X51" s="12">
        <v>1</v>
      </c>
      <c r="Y51" s="12">
        <v>3</v>
      </c>
      <c r="Z51" s="12">
        <v>1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19.817</v>
      </c>
      <c r="AK51" s="55">
        <v>1E-3</v>
      </c>
      <c r="AL51" s="55">
        <v>0.70400000000000007</v>
      </c>
      <c r="AM51" s="55">
        <v>0</v>
      </c>
      <c r="AN51" s="55">
        <v>6.7030000000000003</v>
      </c>
      <c r="AO51" s="55">
        <v>1E-3</v>
      </c>
      <c r="AP51" s="55">
        <v>0.69350000000000001</v>
      </c>
      <c r="AQ51" s="55">
        <v>0</v>
      </c>
      <c r="AR51" s="55">
        <v>37.134500000000003</v>
      </c>
      <c r="AS51" s="55">
        <v>0</v>
      </c>
      <c r="AT51" s="55">
        <v>0.70050000000000001</v>
      </c>
      <c r="AU51" s="55">
        <v>0</v>
      </c>
      <c r="AV51" s="55">
        <v>46.704300000000003</v>
      </c>
      <c r="AW51" s="55">
        <v>1.66E-2</v>
      </c>
      <c r="AX51" s="55">
        <v>0.67279999999999995</v>
      </c>
      <c r="AY51" s="55">
        <v>2.0000000000000001E-4</v>
      </c>
      <c r="AZ51" s="14">
        <v>-1.5150406206543258E-2</v>
      </c>
      <c r="BA51" s="14">
        <v>24.011420413990002</v>
      </c>
      <c r="BB51" s="14">
        <v>-2.017039248525454E-2</v>
      </c>
    </row>
    <row r="52" spans="2:54" ht="13.5" customHeight="1" x14ac:dyDescent="0.2">
      <c r="B52" s="12">
        <v>207</v>
      </c>
      <c r="C52" s="12">
        <v>9.1050000000000004</v>
      </c>
      <c r="D52" s="12">
        <v>207.37938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34.200000000000003</v>
      </c>
      <c r="Q52" s="56">
        <v>2.2200000000000002</v>
      </c>
      <c r="R52" s="56">
        <v>3.16</v>
      </c>
      <c r="S52" s="56">
        <v>48.12</v>
      </c>
      <c r="T52" s="56">
        <v>92.94</v>
      </c>
      <c r="U52" s="12">
        <v>2</v>
      </c>
      <c r="V52" s="12">
        <v>0.5</v>
      </c>
      <c r="W52" s="12">
        <v>1</v>
      </c>
      <c r="X52" s="12">
        <v>1</v>
      </c>
      <c r="Y52" s="12">
        <v>3</v>
      </c>
      <c r="Z52" s="12">
        <v>1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27.960100000000001</v>
      </c>
      <c r="AK52" s="12">
        <v>2.4899999999999999E-2</v>
      </c>
      <c r="AL52" s="14">
        <v>0.99570000000000003</v>
      </c>
      <c r="AM52" s="14">
        <v>8.9999999999999998E-4</v>
      </c>
      <c r="AN52" s="14">
        <v>9.5934000000000008</v>
      </c>
      <c r="AO52" s="14">
        <v>8.8000000000000005E-3</v>
      </c>
      <c r="AP52" s="14">
        <v>0.99539999999999995</v>
      </c>
      <c r="AQ52" s="14">
        <v>8.9999999999999998E-4</v>
      </c>
      <c r="AR52" s="14">
        <v>52.654400000000003</v>
      </c>
      <c r="AS52" s="14">
        <v>3.5900000000000001E-2</v>
      </c>
      <c r="AT52" s="14">
        <v>0.99570000000000003</v>
      </c>
      <c r="AU52" s="14">
        <v>6.9999999999999999E-4</v>
      </c>
      <c r="AV52" s="14">
        <v>68.964500000000001</v>
      </c>
      <c r="AW52" s="14">
        <v>7.0999999999999994E-2</v>
      </c>
      <c r="AX52" s="14">
        <v>0.99539999999999995</v>
      </c>
      <c r="AY52" s="14">
        <v>1E-3</v>
      </c>
      <c r="AZ52" s="38">
        <v>0.75576231034689056</v>
      </c>
      <c r="BA52" s="38">
        <v>1.3097575891093622</v>
      </c>
      <c r="BB52" s="38">
        <v>0.13410826771167966</v>
      </c>
    </row>
    <row r="53" spans="2:54" ht="13.5" customHeight="1" x14ac:dyDescent="0.2">
      <c r="B53" s="12">
        <v>207</v>
      </c>
      <c r="C53" s="12">
        <v>9.3279999999999994</v>
      </c>
      <c r="D53" s="12">
        <v>207.38866999999999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34.200000000000003</v>
      </c>
      <c r="Q53" s="56">
        <v>2.2200000000000002</v>
      </c>
      <c r="R53" s="56">
        <v>3.16</v>
      </c>
      <c r="S53" s="56">
        <v>45.32</v>
      </c>
      <c r="T53" s="56">
        <v>94.95</v>
      </c>
      <c r="U53" s="12">
        <v>2</v>
      </c>
      <c r="V53" s="12">
        <v>0.5</v>
      </c>
      <c r="W53" s="12">
        <v>1</v>
      </c>
      <c r="X53" s="12">
        <v>1</v>
      </c>
      <c r="Y53" s="12">
        <v>3</v>
      </c>
      <c r="Z53" s="12">
        <v>1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29.777799999999999</v>
      </c>
      <c r="AK53" s="12">
        <v>2.1600000000000001E-2</v>
      </c>
      <c r="AL53" s="14">
        <v>1.0022</v>
      </c>
      <c r="AM53" s="14">
        <v>6.9999999999999999E-4</v>
      </c>
      <c r="AN53" s="14">
        <v>10.3087</v>
      </c>
      <c r="AO53" s="14">
        <v>1.8E-3</v>
      </c>
      <c r="AP53" s="14">
        <v>1.002</v>
      </c>
      <c r="AQ53" s="14">
        <v>2.0000000000000001E-4</v>
      </c>
      <c r="AR53" s="14">
        <v>56.105200000000004</v>
      </c>
      <c r="AS53" s="14">
        <v>6.2399999999999997E-2</v>
      </c>
      <c r="AT53" s="14">
        <v>1.0022</v>
      </c>
      <c r="AU53" s="14">
        <v>1.1000000000000001E-3</v>
      </c>
      <c r="AV53" s="14">
        <v>72.899799999999999</v>
      </c>
      <c r="AW53" s="14">
        <v>9.9599999999999994E-2</v>
      </c>
      <c r="AX53" s="14">
        <v>1.002</v>
      </c>
      <c r="AY53" s="14">
        <v>1.4E-3</v>
      </c>
      <c r="AZ53" s="38">
        <v>0.75222002559834633</v>
      </c>
      <c r="BA53" s="38">
        <v>1.2993412375323499</v>
      </c>
      <c r="BB53" s="38">
        <v>0.1301856517189256</v>
      </c>
    </row>
    <row r="54" spans="2:54" ht="13.5" customHeight="1" x14ac:dyDescent="0.2">
      <c r="B54" s="12">
        <v>207</v>
      </c>
      <c r="C54" s="12">
        <v>9.6229999999999993</v>
      </c>
      <c r="D54" s="12">
        <v>207.40096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34.200000000000003</v>
      </c>
      <c r="Q54" s="56">
        <v>2.2200000000000002</v>
      </c>
      <c r="R54" s="56">
        <v>3.16</v>
      </c>
      <c r="S54" s="56">
        <v>41.64</v>
      </c>
      <c r="T54" s="56">
        <v>97.81</v>
      </c>
      <c r="U54" s="12">
        <v>2</v>
      </c>
      <c r="V54" s="12">
        <v>0.5</v>
      </c>
      <c r="W54" s="12">
        <v>1</v>
      </c>
      <c r="X54" s="12">
        <v>1</v>
      </c>
      <c r="Y54" s="12">
        <v>3</v>
      </c>
      <c r="Z54" s="12">
        <v>1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32.121400000000001</v>
      </c>
      <c r="AK54" s="12">
        <v>5.7700000000000001E-2</v>
      </c>
      <c r="AL54" s="14">
        <v>1.0103</v>
      </c>
      <c r="AM54" s="14">
        <v>1.8E-3</v>
      </c>
      <c r="AN54" s="14">
        <v>11.247199999999999</v>
      </c>
      <c r="AO54" s="14">
        <v>1.9699999999999999E-2</v>
      </c>
      <c r="AP54" s="14">
        <v>1.0102</v>
      </c>
      <c r="AQ54" s="14">
        <v>1.8E-3</v>
      </c>
      <c r="AR54" s="14">
        <v>60.619900000000001</v>
      </c>
      <c r="AS54" s="14">
        <v>8.8499999999999995E-2</v>
      </c>
      <c r="AT54" s="14">
        <v>1.0103</v>
      </c>
      <c r="AU54" s="14">
        <v>1.5E-3</v>
      </c>
      <c r="AV54" s="14">
        <v>78.825800000000001</v>
      </c>
      <c r="AW54" s="14">
        <v>0.20380000000000001</v>
      </c>
      <c r="AX54" s="14">
        <v>1.0102</v>
      </c>
      <c r="AY54" s="14">
        <v>2.5999999999999999E-3</v>
      </c>
      <c r="AZ54" s="38">
        <v>0.75026478522975792</v>
      </c>
      <c r="BA54" s="38">
        <v>1.3003287699253876</v>
      </c>
      <c r="BB54" s="38">
        <v>0.13055906349209764</v>
      </c>
    </row>
  </sheetData>
  <autoFilter ref="B9:BB54" xr:uid="{8EE32D47-9145-4308-92B0-2D42F7F9991F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EED4-C288-4E94-AB5A-9A83B3932837}">
  <sheetPr codeName="Sheet37"/>
  <dimension ref="A1:BT54"/>
  <sheetViews>
    <sheetView workbookViewId="0">
      <selection activeCell="A46" sqref="A46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210</v>
      </c>
      <c r="C10" s="12">
        <v>9.1959999999999997</v>
      </c>
      <c r="D10" s="12">
        <v>210.38317000000001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32</v>
      </c>
      <c r="Q10" s="56">
        <v>1.31</v>
      </c>
      <c r="R10" s="56">
        <v>3.44</v>
      </c>
      <c r="S10" s="56">
        <v>47.29</v>
      </c>
      <c r="T10" s="56">
        <v>94.59</v>
      </c>
      <c r="U10" s="12">
        <v>2</v>
      </c>
      <c r="V10" s="12">
        <v>0</v>
      </c>
      <c r="W10" s="12">
        <v>1</v>
      </c>
      <c r="X10" s="12">
        <v>1</v>
      </c>
      <c r="Y10" s="12">
        <v>2</v>
      </c>
      <c r="Z10" s="12">
        <v>2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0.85409999999999997</v>
      </c>
      <c r="AK10" s="12">
        <v>2.7199999999999998E-2</v>
      </c>
      <c r="AL10" s="14">
        <v>2.9700000000000001E-2</v>
      </c>
      <c r="AM10" s="14">
        <v>8.9999999999999998E-4</v>
      </c>
      <c r="AN10" s="14">
        <v>2.0960000000000001</v>
      </c>
      <c r="AO10" s="14">
        <v>0.10009999999999999</v>
      </c>
      <c r="AP10" s="14">
        <v>0.19040000000000001</v>
      </c>
      <c r="AQ10" s="14">
        <v>9.1000000000000004E-3</v>
      </c>
      <c r="AR10" s="14">
        <v>1.6262000000000001</v>
      </c>
      <c r="AS10" s="14">
        <v>0.10589999999999999</v>
      </c>
      <c r="AT10" s="14">
        <v>2.9899999999999999E-2</v>
      </c>
      <c r="AU10" s="14">
        <v>1.9E-3</v>
      </c>
      <c r="AV10" s="14">
        <v>38.197099999999999</v>
      </c>
      <c r="AW10" s="14">
        <v>3.1844999999999999</v>
      </c>
      <c r="AX10" s="14">
        <v>0.52449999999999997</v>
      </c>
      <c r="AY10" s="14">
        <v>4.3700000000000003E-2</v>
      </c>
      <c r="AZ10" s="14">
        <v>0.46733808924325076</v>
      </c>
      <c r="BA10" s="14">
        <v>17.54180602006689</v>
      </c>
      <c r="BB10" s="14">
        <v>0.89213564213564212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3.0481250000000001E-2</v>
      </c>
      <c r="BH10" s="16">
        <f>DSTDEV(PlotSort,"PhxRed",$BG$35:$BG$38)/SQRT($BF10)</f>
        <v>4.0994289285609738E-4</v>
      </c>
      <c r="BI10" s="16">
        <f>DAVERAGE(PlotSort,"PhxRedEdge",$BG$35:$BG$38)</f>
        <v>0.20043124999999992</v>
      </c>
      <c r="BJ10" s="16">
        <f>DSTDEV(PlotSort,"PhxRedEdge",$BG$35:$BG$38)/SQRT($BF10)</f>
        <v>2.8819426604261003E-3</v>
      </c>
      <c r="BK10" s="16">
        <f>DAVERAGE(PlotSort,"TMRed",$BG$35:$BG$38)</f>
        <v>3.1471874999999996E-2</v>
      </c>
      <c r="BL10" s="16">
        <f>DSTDEV(PlotSort,"TMRed",$BG$35:$BG$38)/SQRT($BF10)</f>
        <v>5.1411987068333744E-4</v>
      </c>
      <c r="BM10" s="16">
        <f>DAVERAGE(PlotSort,"TMNIR",$BG$35:$BG$38)</f>
        <v>0.51882187499999999</v>
      </c>
      <c r="BN10" s="16">
        <f>DSTDEV(PlotSort,"TMNIR",$BG$35:$BG$38)/SQRT($BF10)</f>
        <v>8.7197284361094623E-3</v>
      </c>
      <c r="BO10" s="16">
        <f>DAVERAGE(PlotSort,"NRR",$BG$35:$BG$38)</f>
        <v>0.44188251771128334</v>
      </c>
      <c r="BP10" s="16">
        <f>DSTDEV(PlotSort,"NRR",$BG$35:$BG$38)/SQRT($BF10)</f>
        <v>4.1001222652816893E-3</v>
      </c>
      <c r="BQ10" s="16">
        <f>DAVERAGE(PlotSort,"rvi",$BG$35:$BG$38)</f>
        <v>16.553596203483416</v>
      </c>
      <c r="BR10" s="16">
        <f>DSTDEV(PlotSort,"rvi",$BG$35:$BG$38)/SQRT($BF10)</f>
        <v>0.27606039278114475</v>
      </c>
      <c r="BS10" s="17">
        <f>DAVERAGE(PlotSort,"ndvi",$BG$35:$BG$38)</f>
        <v>0.88513189185168595</v>
      </c>
      <c r="BT10" s="16">
        <f>DSTDEV(PlotSort,"ndvi",$BG$35:$BG$38)/SQRT($BF10)</f>
        <v>1.9271740410045379E-3</v>
      </c>
    </row>
    <row r="11" spans="1:72" ht="13.5" customHeight="1" x14ac:dyDescent="0.2">
      <c r="B11" s="12">
        <v>210</v>
      </c>
      <c r="C11" s="12">
        <v>9.1859999999999999</v>
      </c>
      <c r="D11" s="12">
        <v>210.38274999999999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32</v>
      </c>
      <c r="Q11" s="56">
        <v>1.31</v>
      </c>
      <c r="R11" s="56">
        <v>3.44</v>
      </c>
      <c r="S11" s="56">
        <v>47.41</v>
      </c>
      <c r="T11" s="56">
        <v>94.5</v>
      </c>
      <c r="U11" s="12">
        <v>2</v>
      </c>
      <c r="V11" s="12">
        <v>0</v>
      </c>
      <c r="W11" s="12">
        <v>1</v>
      </c>
      <c r="X11" s="12">
        <v>1</v>
      </c>
      <c r="Y11" s="12">
        <v>2</v>
      </c>
      <c r="Z11" s="12">
        <v>2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0.80520000000000003</v>
      </c>
      <c r="AK11" s="12">
        <v>8.5500000000000007E-2</v>
      </c>
      <c r="AL11" s="14">
        <v>2.8000000000000001E-2</v>
      </c>
      <c r="AM11" s="14">
        <v>3.0000000000000001E-3</v>
      </c>
      <c r="AN11" s="14">
        <v>2.0537999999999998</v>
      </c>
      <c r="AO11" s="14">
        <v>0.23269999999999999</v>
      </c>
      <c r="AP11" s="14">
        <v>0.187</v>
      </c>
      <c r="AQ11" s="14">
        <v>2.12E-2</v>
      </c>
      <c r="AR11" s="14">
        <v>1.4419999999999999</v>
      </c>
      <c r="AS11" s="14">
        <v>0.29370000000000002</v>
      </c>
      <c r="AT11" s="14">
        <v>2.6599999999999999E-2</v>
      </c>
      <c r="AU11" s="14">
        <v>5.4000000000000003E-3</v>
      </c>
      <c r="AV11" s="14">
        <v>33.504600000000003</v>
      </c>
      <c r="AW11" s="14">
        <v>4.2869000000000002</v>
      </c>
      <c r="AX11" s="14">
        <v>0.4612</v>
      </c>
      <c r="AY11" s="14">
        <v>5.8999999999999997E-2</v>
      </c>
      <c r="AZ11" s="14">
        <v>0.42301758716445542</v>
      </c>
      <c r="BA11" s="14">
        <v>17.338345864661655</v>
      </c>
      <c r="BB11" s="14">
        <v>0.89093890938909381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3.0037500000000002E-2</v>
      </c>
      <c r="BH11" s="16">
        <f>DSTDEV(PlotSort,"PhxRed",$BG$31:$BG$32)/SQRT($BF11)</f>
        <v>7.0580184896329077E-4</v>
      </c>
      <c r="BI11" s="16">
        <f>DAVERAGE(PlotSort,"PhxRedEdge",$BG$31:$BG$32)</f>
        <v>0.19994374999999998</v>
      </c>
      <c r="BJ11" s="16">
        <f>DSTDEV(PlotSort,"PhxRedEdge",$BG$31:$BG$32)/SQRT($BF11)</f>
        <v>4.0778974234074771E-3</v>
      </c>
      <c r="BK11" s="16">
        <f>DAVERAGE(PlotSort,"TMRed",$BG$31:$BG$32)</f>
        <v>3.0893750000000001E-2</v>
      </c>
      <c r="BL11" s="16">
        <f>DSTDEV(PlotSort,"TMRed",$BG$31:$BG$32)/SQRT($BF11)</f>
        <v>8.3413971401678289E-4</v>
      </c>
      <c r="BM11" s="16">
        <f>DAVERAGE(PlotSort,"TMNIR",$BG$31:$BG$32)</f>
        <v>0.52539999999999998</v>
      </c>
      <c r="BN11" s="16">
        <f>DSTDEV(PlotSort,"TMNIR",$BG$31:$BG$32)/SQRT($BF11)</f>
        <v>9.116317787352524E-3</v>
      </c>
      <c r="BO11" s="16">
        <f>DAVERAGE(PlotSort,"NRR",$BG$31:$BG$32)</f>
        <v>0.4487968116725839</v>
      </c>
      <c r="BP11" s="16">
        <f>DSTDEV(PlotSort,"NRR",$BG$31:$BG$32)/SQRT($BF11)</f>
        <v>5.4435715085573893E-3</v>
      </c>
      <c r="BQ11" s="16">
        <f>DAVERAGE(PlotSort,"rvi",$BG$31:$BG$32)</f>
        <v>17.120294636879066</v>
      </c>
      <c r="BR11" s="16">
        <f>DSTDEV(PlotSort,"rvi",$BG$31:$BG$32)/SQRT($BF11)</f>
        <v>0.36597421108366823</v>
      </c>
      <c r="BS11" s="17">
        <f>DAVERAGE(PlotSort,"ndvi",$BG$31:$BG$32)</f>
        <v>0.88890974732669492</v>
      </c>
      <c r="BT11" s="16">
        <f>DSTDEV(PlotSort,"ndvi",$BG$31:$BG$32)/SQRT($BF11)</f>
        <v>2.378757425402619E-3</v>
      </c>
    </row>
    <row r="12" spans="1:72" ht="13.5" customHeight="1" x14ac:dyDescent="0.2">
      <c r="B12" s="12">
        <v>210</v>
      </c>
      <c r="C12" s="12">
        <v>9.1769999999999996</v>
      </c>
      <c r="D12" s="12">
        <v>210.38237000000001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32</v>
      </c>
      <c r="Q12" s="56">
        <v>1.31</v>
      </c>
      <c r="R12" s="56">
        <v>3.44</v>
      </c>
      <c r="S12" s="56">
        <v>47.52</v>
      </c>
      <c r="T12" s="56">
        <v>94.42</v>
      </c>
      <c r="U12" s="12">
        <v>2</v>
      </c>
      <c r="V12" s="12">
        <v>0</v>
      </c>
      <c r="W12" s="12">
        <v>1</v>
      </c>
      <c r="X12" s="12">
        <v>1</v>
      </c>
      <c r="Y12" s="12">
        <v>2</v>
      </c>
      <c r="Z12" s="12">
        <v>2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0.88170000000000004</v>
      </c>
      <c r="AK12" s="12">
        <v>3.5000000000000003E-2</v>
      </c>
      <c r="AL12" s="14">
        <v>3.0800000000000001E-2</v>
      </c>
      <c r="AM12" s="14">
        <v>1.1999999999999999E-3</v>
      </c>
      <c r="AN12" s="14">
        <v>2.4283999999999999</v>
      </c>
      <c r="AO12" s="14">
        <v>8.0500000000000002E-2</v>
      </c>
      <c r="AP12" s="14">
        <v>0.22170000000000001</v>
      </c>
      <c r="AQ12" s="14">
        <v>7.3000000000000001E-3</v>
      </c>
      <c r="AR12" s="14">
        <v>1.7387999999999999</v>
      </c>
      <c r="AS12" s="14">
        <v>5.8599999999999999E-2</v>
      </c>
      <c r="AT12" s="14">
        <v>3.2099999999999997E-2</v>
      </c>
      <c r="AU12" s="14">
        <v>1.1000000000000001E-3</v>
      </c>
      <c r="AV12" s="14">
        <v>44.807400000000001</v>
      </c>
      <c r="AW12" s="14">
        <v>1.5787</v>
      </c>
      <c r="AX12" s="14">
        <v>0.61809999999999998</v>
      </c>
      <c r="AY12" s="14">
        <v>2.18E-2</v>
      </c>
      <c r="AZ12" s="14">
        <v>0.47201714693974756</v>
      </c>
      <c r="BA12" s="14">
        <v>19.25545171339564</v>
      </c>
      <c r="BB12" s="14">
        <v>0.90126115041525678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3.0924999999999998E-2</v>
      </c>
      <c r="BH12" s="16">
        <f>DSTDEV(PlotSort,"PhxRed",$BH$31:$BH$32)/SQRT($BF12)</f>
        <v>4.1256312648288549E-4</v>
      </c>
      <c r="BI12" s="16">
        <f>DAVERAGE(PlotSort,"PhxRedEdge",$BH$31:$BH$32)</f>
        <v>0.20091875000000003</v>
      </c>
      <c r="BJ12" s="16">
        <f>DSTDEV(PlotSort,"PhxRedEdge",$BH$31:$BH$32)/SQRT($BF12)</f>
        <v>4.2034333065364545E-3</v>
      </c>
      <c r="BK12" s="16">
        <f>DAVERAGE(PlotSort,"TMRed",$BH$31:$BH$32)</f>
        <v>3.2050000000000002E-2</v>
      </c>
      <c r="BL12" s="16">
        <f>DSTDEV(PlotSort,"TMRed",$BH$31:$BH$32)/SQRT($BF12)</f>
        <v>5.9343632065004799E-4</v>
      </c>
      <c r="BM12" s="16">
        <f>DAVERAGE(PlotSort,"TMNIR",$BH$31:$BH$32)</f>
        <v>0.51224375</v>
      </c>
      <c r="BN12" s="16">
        <f>DSTDEV(PlotSort,"TMNIR",$BH$31:$BH$32)/SQRT($BF12)</f>
        <v>1.5013183009025764E-2</v>
      </c>
      <c r="BO12" s="16">
        <f>DAVERAGE(PlotSort,"NRR",$BH$31:$BH$32)</f>
        <v>0.43496822374998267</v>
      </c>
      <c r="BP12" s="16">
        <f>DSTDEV(PlotSort,"NRR",$BH$31:$BH$32)/SQRT($BF12)</f>
        <v>5.7860762588465417E-3</v>
      </c>
      <c r="BQ12" s="16">
        <f>DAVERAGE(PlotSort,"rvi",$BH$31:$BH$32)</f>
        <v>15.986897770087763</v>
      </c>
      <c r="BR12" s="16">
        <f>DSTDEV(PlotSort,"rvi",$BH$31:$BH$32)/SQRT($BF12)</f>
        <v>0.37180891437877855</v>
      </c>
      <c r="BS12" s="17">
        <f>DAVERAGE(PlotSort,"ndvi",$BH$31:$BH$32)</f>
        <v>0.88135403637667753</v>
      </c>
      <c r="BT12" s="16">
        <f>DSTDEV(PlotSort,"ndvi",$BH$31:$BH$32)/SQRT($BF12)</f>
        <v>2.7910129500979992E-3</v>
      </c>
    </row>
    <row r="13" spans="1:72" ht="13.5" customHeight="1" x14ac:dyDescent="0.2">
      <c r="B13" s="12">
        <v>210</v>
      </c>
      <c r="C13" s="12">
        <v>9.1690000000000005</v>
      </c>
      <c r="D13" s="12">
        <v>210.38203999999999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32</v>
      </c>
      <c r="Q13" s="56">
        <v>1.31</v>
      </c>
      <c r="R13" s="56">
        <v>3.44</v>
      </c>
      <c r="S13" s="56">
        <v>47.62</v>
      </c>
      <c r="T13" s="56">
        <v>94.34</v>
      </c>
      <c r="U13" s="12">
        <v>2</v>
      </c>
      <c r="V13" s="12">
        <v>0</v>
      </c>
      <c r="W13" s="12">
        <v>1</v>
      </c>
      <c r="X13" s="12">
        <v>1</v>
      </c>
      <c r="Y13" s="12">
        <v>2</v>
      </c>
      <c r="Z13" s="12">
        <v>2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0.84460000000000002</v>
      </c>
      <c r="AK13" s="12">
        <v>4.9700000000000001E-2</v>
      </c>
      <c r="AL13" s="14">
        <v>2.9499999999999998E-2</v>
      </c>
      <c r="AM13" s="14">
        <v>1.6999999999999999E-3</v>
      </c>
      <c r="AN13" s="14">
        <v>2.0444</v>
      </c>
      <c r="AO13" s="14">
        <v>0.19409999999999999</v>
      </c>
      <c r="AP13" s="14">
        <v>0.187</v>
      </c>
      <c r="AQ13" s="14">
        <v>1.78E-2</v>
      </c>
      <c r="AR13" s="14">
        <v>1.5049999999999999</v>
      </c>
      <c r="AS13" s="14">
        <v>0.25209999999999999</v>
      </c>
      <c r="AT13" s="14">
        <v>2.7799999999999998E-2</v>
      </c>
      <c r="AU13" s="14">
        <v>4.7000000000000002E-3</v>
      </c>
      <c r="AV13" s="14">
        <v>30.178699999999999</v>
      </c>
      <c r="AW13" s="14">
        <v>3.9853000000000001</v>
      </c>
      <c r="AX13" s="14">
        <v>0.41710000000000003</v>
      </c>
      <c r="AY13" s="14">
        <v>5.5100000000000003E-2</v>
      </c>
      <c r="AZ13" s="14">
        <v>0.38089720244992548</v>
      </c>
      <c r="BA13" s="14">
        <v>15.00359712230216</v>
      </c>
      <c r="BB13" s="14">
        <v>0.87502809620139366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2.9887499999999997E-2</v>
      </c>
      <c r="BH13" s="16">
        <f>DSTDEV(PlotSort,"PhxRed",$BJ$35:$BJ$36)/SQRT($BF13)</f>
        <v>7.2762762748930434E-4</v>
      </c>
      <c r="BI13" s="16">
        <f>DAVERAGE(PlotSort,"PhxRedEdge",$BJ$35:$BJ$36)</f>
        <v>0.19669999999999999</v>
      </c>
      <c r="BJ13" s="16">
        <f>DSTDEV(PlotSort,"PhxRedEdge",$BJ$35:$BJ$36)/SQRT($BF13)</f>
        <v>5.914751534450596E-3</v>
      </c>
      <c r="BK13" s="16">
        <f>DAVERAGE(PlotSort,"TMRed",$BJ$35:$BJ$36)</f>
        <v>3.1125E-2</v>
      </c>
      <c r="BL13" s="16">
        <f>DSTDEV(PlotSort,"TMRed",$BJ$35:$BJ$36)/SQRT($BF13)</f>
        <v>1.0475737273746958E-3</v>
      </c>
      <c r="BM13" s="16">
        <f>DAVERAGE(PlotSort,"TMNIR",$BJ$35:$BJ$36)</f>
        <v>0.51192499999999996</v>
      </c>
      <c r="BN13" s="16">
        <f>DSTDEV(PlotSort,"TMNIR",$BJ$35:$BJ$36)/SQRT($BF13)</f>
        <v>1.6672301130917711E-2</v>
      </c>
      <c r="BO13" s="16">
        <f>DAVERAGE(PlotSort,"NRR",$BJ$35:$BJ$36)</f>
        <v>0.44439019053862383</v>
      </c>
      <c r="BP13" s="16">
        <f>DSTDEV(PlotSort,"NRR",$BJ$35:$BJ$36)/SQRT($BF13)</f>
        <v>6.8791604955946535E-3</v>
      </c>
      <c r="BQ13" s="16">
        <f>DAVERAGE(PlotSort,"rvi",$BJ$35:$BJ$36)</f>
        <v>16.514335315527564</v>
      </c>
      <c r="BR13" s="16">
        <f>DSTDEV(PlotSort,"rvi",$BJ$35:$BJ$36)/SQRT($BF13)</f>
        <v>0.55939535705854659</v>
      </c>
      <c r="BS13" s="17">
        <f>DAVERAGE(PlotSort,"ndvi",$BJ$35:$BJ$36)</f>
        <v>0.88500802044697846</v>
      </c>
      <c r="BT13" s="16">
        <f>DSTDEV(PlotSort,"ndvi",$BJ$35:$BJ$36)/SQRT($BF13)</f>
        <v>3.5900386817828583E-3</v>
      </c>
    </row>
    <row r="14" spans="1:72" ht="13.5" customHeight="1" x14ac:dyDescent="0.2">
      <c r="B14" s="12">
        <v>210</v>
      </c>
      <c r="C14" s="12">
        <v>9.16</v>
      </c>
      <c r="D14" s="12">
        <v>210.38167000000001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32</v>
      </c>
      <c r="Q14" s="56">
        <v>1.31</v>
      </c>
      <c r="R14" s="56">
        <v>3.44</v>
      </c>
      <c r="S14" s="56">
        <v>47.74</v>
      </c>
      <c r="T14" s="56">
        <v>94.26</v>
      </c>
      <c r="U14" s="12">
        <v>2</v>
      </c>
      <c r="V14" s="12">
        <v>0</v>
      </c>
      <c r="W14" s="12">
        <v>1</v>
      </c>
      <c r="X14" s="12">
        <v>1</v>
      </c>
      <c r="Y14" s="12">
        <v>2</v>
      </c>
      <c r="Z14" s="12">
        <v>2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0.91239999999999999</v>
      </c>
      <c r="AK14" s="12">
        <v>4.3E-3</v>
      </c>
      <c r="AL14" s="14">
        <v>3.2000000000000001E-2</v>
      </c>
      <c r="AM14" s="14">
        <v>2.0000000000000001E-4</v>
      </c>
      <c r="AN14" s="14">
        <v>2.4502999999999999</v>
      </c>
      <c r="AO14" s="14">
        <v>0.1179</v>
      </c>
      <c r="AP14" s="14">
        <v>0.22459999999999999</v>
      </c>
      <c r="AQ14" s="14">
        <v>1.0800000000000001E-2</v>
      </c>
      <c r="AR14" s="14">
        <v>1.8407</v>
      </c>
      <c r="AS14" s="14">
        <v>0.17030000000000001</v>
      </c>
      <c r="AT14" s="14">
        <v>3.4099999999999998E-2</v>
      </c>
      <c r="AU14" s="14">
        <v>3.2000000000000002E-3</v>
      </c>
      <c r="AV14" s="14">
        <v>41.314999999999998</v>
      </c>
      <c r="AW14" s="14">
        <v>0.56159999999999999</v>
      </c>
      <c r="AX14" s="14">
        <v>0.57220000000000004</v>
      </c>
      <c r="AY14" s="14">
        <v>7.7999999999999996E-3</v>
      </c>
      <c r="AZ14" s="14">
        <v>0.4362449799196787</v>
      </c>
      <c r="BA14" s="14">
        <v>16.780058651026394</v>
      </c>
      <c r="BB14" s="14">
        <v>0.88751443179943912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2.9856250000000001E-2</v>
      </c>
      <c r="BH14" s="16">
        <f>DSTDEV(PlotSort,"PhxRed",$BK$35:$BK$36)/SQRT($BF14)</f>
        <v>5.5565042592742894E-4</v>
      </c>
      <c r="BI14" s="16">
        <f>DAVERAGE(PlotSort,"PhxRedEdge",$BK$35:$BK$36)</f>
        <v>0.19319375</v>
      </c>
      <c r="BJ14" s="16">
        <f>DSTDEV(PlotSort,"PhxRedEdge",$BK$35:$BK$36)/SQRT($BF14)</f>
        <v>3.0336373760168939E-3</v>
      </c>
      <c r="BK14" s="16">
        <f>DAVERAGE(PlotSort,"TMRed",$BK$35:$BK$36)</f>
        <v>3.0287500000000002E-2</v>
      </c>
      <c r="BL14" s="16">
        <f>DSTDEV(PlotSort,"TMRed",$BK$35:$BK$36)/SQRT($BF14)</f>
        <v>6.4645668841771607E-4</v>
      </c>
      <c r="BM14" s="16">
        <f>DAVERAGE(PlotSort,"TMNIR",$BK$35:$BK$36)</f>
        <v>0.49433125000000006</v>
      </c>
      <c r="BN14" s="16">
        <f>DSTDEV(PlotSort,"TMNIR",$BK$35:$BK$36)/SQRT($BF14)</f>
        <v>8.8571144602799402E-3</v>
      </c>
      <c r="BO14" s="16">
        <f>DAVERAGE(PlotSort,"NRR",$BK$35:$BK$36)</f>
        <v>0.43739291418447862</v>
      </c>
      <c r="BP14" s="16">
        <f>DSTDEV(PlotSort,"NRR",$BK$35:$BK$36)/SQRT($BF14)</f>
        <v>6.3096616431549324E-3</v>
      </c>
      <c r="BQ14" s="16">
        <f>DAVERAGE(PlotSort,"rvi",$BK$35:$BK$36)</f>
        <v>16.416239021702189</v>
      </c>
      <c r="BR14" s="16">
        <f>DSTDEV(PlotSort,"rvi",$BK$35:$BK$36)/SQRT($BF14)</f>
        <v>0.41151081604113204</v>
      </c>
      <c r="BS14" s="17">
        <f>DAVERAGE(PlotSort,"ndvi",$BK$35:$BK$36)</f>
        <v>0.88408422000826092</v>
      </c>
      <c r="BT14" s="16">
        <f>DSTDEV(PlotSort,"ndvi",$BK$35:$BK$36)/SQRT($BF14)</f>
        <v>3.0702047852970604E-3</v>
      </c>
    </row>
    <row r="15" spans="1:72" ht="13.5" customHeight="1" x14ac:dyDescent="0.2">
      <c r="B15" s="12">
        <v>210</v>
      </c>
      <c r="C15" s="12">
        <v>9.1519999999999992</v>
      </c>
      <c r="D15" s="12">
        <v>210.38132999999999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32</v>
      </c>
      <c r="Q15" s="56">
        <v>1.31</v>
      </c>
      <c r="R15" s="56">
        <v>3.44</v>
      </c>
      <c r="S15" s="56">
        <v>47.84</v>
      </c>
      <c r="T15" s="56">
        <v>94.19</v>
      </c>
      <c r="U15" s="12">
        <v>2</v>
      </c>
      <c r="V15" s="12">
        <v>0</v>
      </c>
      <c r="W15" s="12">
        <v>1</v>
      </c>
      <c r="X15" s="12">
        <v>1</v>
      </c>
      <c r="Y15" s="12">
        <v>2</v>
      </c>
      <c r="Z15" s="12">
        <v>2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0.83030000000000004</v>
      </c>
      <c r="AK15" s="12">
        <v>2.46E-2</v>
      </c>
      <c r="AL15" s="14">
        <v>2.9100000000000001E-2</v>
      </c>
      <c r="AM15" s="14">
        <v>8.9999999999999998E-4</v>
      </c>
      <c r="AN15" s="14">
        <v>2.1366000000000001</v>
      </c>
      <c r="AO15" s="14">
        <v>0.21990000000000001</v>
      </c>
      <c r="AP15" s="14">
        <v>0.19620000000000001</v>
      </c>
      <c r="AQ15" s="14">
        <v>2.0199999999999999E-2</v>
      </c>
      <c r="AR15" s="14">
        <v>1.6128</v>
      </c>
      <c r="AS15" s="14">
        <v>5.2299999999999999E-2</v>
      </c>
      <c r="AT15" s="14">
        <v>2.9899999999999999E-2</v>
      </c>
      <c r="AU15" s="14">
        <v>1E-3</v>
      </c>
      <c r="AV15" s="14">
        <v>37.589799999999997</v>
      </c>
      <c r="AW15" s="14">
        <v>0.82989999999999997</v>
      </c>
      <c r="AX15" s="14">
        <v>0.52159999999999995</v>
      </c>
      <c r="AY15" s="14">
        <v>1.15E-2</v>
      </c>
      <c r="AZ15" s="14">
        <v>0.45332961827807178</v>
      </c>
      <c r="BA15" s="14">
        <v>17.444816053511705</v>
      </c>
      <c r="BB15" s="14">
        <v>0.89156844968268356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3.2325E-2</v>
      </c>
      <c r="BH15" s="16">
        <f>DSTDEV(PlotSort,"PhxRed",$BL$35:$BL$36)/SQRT($BF15)</f>
        <v>6.9043205934503685E-4</v>
      </c>
      <c r="BI15" s="16">
        <f>DAVERAGE(PlotSort,"PhxRedEdge",$BL$35:$BL$36)</f>
        <v>0.21863750000000001</v>
      </c>
      <c r="BJ15" s="16">
        <f>DSTDEV(PlotSort,"PhxRedEdge",$BL$35:$BL$36)/SQRT($BF15)</f>
        <v>2.8973471548494655E-3</v>
      </c>
      <c r="BK15" s="16">
        <f>DAVERAGE(PlotSort,"TMRed",$BL$35:$BL$36)</f>
        <v>3.4187500000000003E-2</v>
      </c>
      <c r="BL15" s="16">
        <f>DSTDEV(PlotSort,"TMRed",$BL$35:$BL$36)/SQRT($BF15)</f>
        <v>5.6771393072819489E-4</v>
      </c>
      <c r="BM15" s="16">
        <f>DAVERAGE(PlotSort,"TMNIR",$BL$35:$BL$36)</f>
        <v>0.5747000000000001</v>
      </c>
      <c r="BN15" s="16">
        <f>DSTDEV(PlotSort,"TMNIR",$BL$35:$BL$36)/SQRT($BF15)</f>
        <v>1.041597331025766E-2</v>
      </c>
      <c r="BO15" s="16">
        <f>DAVERAGE(PlotSort,"NRR",$BL$35:$BL$36)</f>
        <v>0.44835405193755212</v>
      </c>
      <c r="BP15" s="16">
        <f>DSTDEV(PlotSort,"NRR",$BL$35:$BL$36)/SQRT($BF15)</f>
        <v>8.1981462877152821E-3</v>
      </c>
      <c r="BQ15" s="16">
        <f>DAVERAGE(PlotSort,"rvi",$BL$35:$BL$36)</f>
        <v>16.867571455001713</v>
      </c>
      <c r="BR15" s="16">
        <f>DSTDEV(PlotSort,"rvi",$BL$35:$BL$36)/SQRT($BF15)</f>
        <v>0.54002720045633257</v>
      </c>
      <c r="BS15" s="17">
        <f>DAVERAGE(PlotSort,"ndvi",$BL$35:$BL$36)</f>
        <v>0.88735110694324426</v>
      </c>
      <c r="BT15" s="16">
        <f>DSTDEV(PlotSort,"ndvi",$BL$35:$BL$36)/SQRT($BF15)</f>
        <v>3.3889971980487011E-3</v>
      </c>
    </row>
    <row r="16" spans="1:72" ht="13.5" customHeight="1" x14ac:dyDescent="0.2">
      <c r="B16" s="12">
        <v>210</v>
      </c>
      <c r="C16" s="12">
        <v>9.1440000000000001</v>
      </c>
      <c r="D16" s="12">
        <v>210.381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32</v>
      </c>
      <c r="Q16" s="56">
        <v>1.31</v>
      </c>
      <c r="R16" s="56">
        <v>3.44</v>
      </c>
      <c r="S16" s="56">
        <v>47.94</v>
      </c>
      <c r="T16" s="56">
        <v>94.12</v>
      </c>
      <c r="U16" s="12">
        <v>2</v>
      </c>
      <c r="V16" s="12">
        <v>0</v>
      </c>
      <c r="W16" s="12">
        <v>1</v>
      </c>
      <c r="X16" s="12">
        <v>1</v>
      </c>
      <c r="Y16" s="12">
        <v>2</v>
      </c>
      <c r="Z16" s="12">
        <v>2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0.89990000000000003</v>
      </c>
      <c r="AK16" s="12">
        <v>7.7999999999999996E-3</v>
      </c>
      <c r="AL16" s="14">
        <v>3.1600000000000003E-2</v>
      </c>
      <c r="AM16" s="14">
        <v>2.9999999999999997E-4</v>
      </c>
      <c r="AN16" s="14">
        <v>2.1981000000000002</v>
      </c>
      <c r="AO16" s="14">
        <v>6.3299999999999995E-2</v>
      </c>
      <c r="AP16" s="14">
        <v>0.20230000000000001</v>
      </c>
      <c r="AQ16" s="14">
        <v>5.7999999999999996E-3</v>
      </c>
      <c r="AR16" s="14">
        <v>1.7141999999999999</v>
      </c>
      <c r="AS16" s="14">
        <v>5.0099999999999999E-2</v>
      </c>
      <c r="AT16" s="14">
        <v>3.1899999999999998E-2</v>
      </c>
      <c r="AU16" s="14">
        <v>8.9999999999999998E-4</v>
      </c>
      <c r="AV16" s="14">
        <v>36.755699999999997</v>
      </c>
      <c r="AW16" s="14">
        <v>0.36609999999999998</v>
      </c>
      <c r="AX16" s="14">
        <v>0.51100000000000001</v>
      </c>
      <c r="AY16" s="14">
        <v>5.1000000000000004E-3</v>
      </c>
      <c r="AZ16" s="14">
        <v>0.43277723258096168</v>
      </c>
      <c r="BA16" s="14">
        <v>16.01880877742947</v>
      </c>
      <c r="BB16" s="14">
        <v>0.88248296187143116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3.0737500000000004E-2</v>
      </c>
      <c r="BH16" s="16">
        <f>DSTDEV(PlotSort,"PhxRed",$BI$31:$BI$32)/SQRT($BF16)</f>
        <v>5.9978294685105317E-4</v>
      </c>
      <c r="BI16" s="16">
        <f>DAVERAGE(PlotSort,"PhxRedEdge",$BI$31:$BI$32)</f>
        <v>0.19903750000000001</v>
      </c>
      <c r="BJ16" s="16">
        <f>DSTDEV(PlotSort,"PhxRedEdge",$BI$31:$BI$32)/SQRT($BF16)</f>
        <v>4.9054805659928301E-3</v>
      </c>
      <c r="BK16" s="16">
        <f>DAVERAGE(PlotSort,"TMRed",$BI$31:$BI$32)</f>
        <v>3.2062500000000001E-2</v>
      </c>
      <c r="BL16" s="16">
        <f>DSTDEV(PlotSort,"TMRed",$BI$31:$BI$32)/SQRT($BF16)</f>
        <v>7.9187935739395742E-4</v>
      </c>
      <c r="BM16" s="16">
        <f>DAVERAGE(PlotSort,"TMNIR",$BI$31:$BI$32)</f>
        <v>0.50551250000000003</v>
      </c>
      <c r="BN16" s="16">
        <f>DSTDEV(PlotSort,"TMNIR",$BI$31:$BI$32)/SQRT($BF16)</f>
        <v>1.3410741574697864E-2</v>
      </c>
      <c r="BO16" s="16">
        <f>DAVERAGE(PlotSort,"NRR",$BI$31:$BI$32)</f>
        <v>0.43434854167779857</v>
      </c>
      <c r="BP16" s="16">
        <f>DSTDEV(PlotSort,"NRR",$BI$31:$BI$32)/SQRT($BF16)</f>
        <v>5.945151803412355E-3</v>
      </c>
      <c r="BQ16" s="16">
        <f>DAVERAGE(PlotSort,"rvi",$BI$31:$BI$32)</f>
        <v>15.817760734606399</v>
      </c>
      <c r="BR16" s="16">
        <f>DSTDEV(PlotSort,"rvi",$BI$31:$BI$32)/SQRT($BF16)</f>
        <v>0.35820758262578078</v>
      </c>
      <c r="BS16" s="17">
        <f>DAVERAGE(PlotSort,"ndvi",$BI$31:$BI$32)</f>
        <v>0.88019257698322451</v>
      </c>
      <c r="BT16" s="16">
        <f>DSTDEV(PlotSort,"ndvi",$BI$31:$BI$32)/SQRT($BF16)</f>
        <v>2.7867999725345108E-3</v>
      </c>
    </row>
    <row r="17" spans="2:72" ht="13.5" customHeight="1" x14ac:dyDescent="0.2">
      <c r="B17" s="12">
        <v>210</v>
      </c>
      <c r="C17" s="12">
        <v>9.1359999999999992</v>
      </c>
      <c r="D17" s="12">
        <v>210.38067000000001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32</v>
      </c>
      <c r="Q17" s="56">
        <v>1.31</v>
      </c>
      <c r="R17" s="56">
        <v>3.44</v>
      </c>
      <c r="S17" s="56">
        <v>48.04</v>
      </c>
      <c r="T17" s="56">
        <v>94.04</v>
      </c>
      <c r="U17" s="12">
        <v>2</v>
      </c>
      <c r="V17" s="12">
        <v>0</v>
      </c>
      <c r="W17" s="12">
        <v>1</v>
      </c>
      <c r="X17" s="12">
        <v>1</v>
      </c>
      <c r="Y17" s="12">
        <v>2</v>
      </c>
      <c r="Z17" s="12">
        <v>2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0.81299999999999994</v>
      </c>
      <c r="AK17" s="12">
        <v>4.02E-2</v>
      </c>
      <c r="AL17" s="14">
        <v>2.86E-2</v>
      </c>
      <c r="AM17" s="14">
        <v>1.4E-3</v>
      </c>
      <c r="AN17" s="14">
        <v>2.0084</v>
      </c>
      <c r="AO17" s="14">
        <v>9.6799999999999997E-2</v>
      </c>
      <c r="AP17" s="14">
        <v>0.1852</v>
      </c>
      <c r="AQ17" s="14">
        <v>8.8999999999999999E-3</v>
      </c>
      <c r="AR17" s="14">
        <v>1.4478</v>
      </c>
      <c r="AS17" s="14">
        <v>0.13769999999999999</v>
      </c>
      <c r="AT17" s="14">
        <v>2.7E-2</v>
      </c>
      <c r="AU17" s="14">
        <v>2.5999999999999999E-3</v>
      </c>
      <c r="AV17" s="14">
        <v>36.560200000000002</v>
      </c>
      <c r="AW17" s="14">
        <v>1.1107</v>
      </c>
      <c r="AX17" s="14">
        <v>0.50929999999999997</v>
      </c>
      <c r="AY17" s="14">
        <v>1.55E-2</v>
      </c>
      <c r="AZ17" s="14">
        <v>0.46666666666666656</v>
      </c>
      <c r="BA17" s="14">
        <v>18.86296296296296</v>
      </c>
      <c r="BB17" s="14">
        <v>0.89931008763751619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3.0225000000000002E-2</v>
      </c>
      <c r="BH17" s="16">
        <f>DSTDEV(PlotSort,"PhxRed",$BJ$31:$BJ$32)/SQRT($BF17)</f>
        <v>5.7107355042936437E-4</v>
      </c>
      <c r="BI17" s="16">
        <f>DAVERAGE(PlotSort,"PhxRedEdge",$BJ$31:$BJ$32)</f>
        <v>0.20182499999999998</v>
      </c>
      <c r="BJ17" s="16">
        <f>DSTDEV(PlotSort,"PhxRedEdge",$BJ$31:$BJ$32)/SQRT($BF17)</f>
        <v>3.1633908494946793E-3</v>
      </c>
      <c r="BK17" s="16">
        <f>DAVERAGE(PlotSort,"TMRed",$BJ$31:$BJ$32)</f>
        <v>3.0881249999999999E-2</v>
      </c>
      <c r="BL17" s="16">
        <f>DSTDEV(PlotSort,"TMRed",$BJ$31:$BJ$32)/SQRT($BF17)</f>
        <v>6.4725180249523688E-4</v>
      </c>
      <c r="BM17" s="16">
        <f>DAVERAGE(PlotSort,"TMNIR",$BJ$31:$BJ$32)</f>
        <v>0.53213124999999994</v>
      </c>
      <c r="BN17" s="16">
        <f>DSTDEV(PlotSort,"TMNIR",$BJ$31:$BJ$32)/SQRT($BF17)</f>
        <v>1.0526437822414889E-2</v>
      </c>
      <c r="BO17" s="16">
        <f>DAVERAGE(PlotSort,"NRR",$BJ$31:$BJ$32)</f>
        <v>0.449416493744768</v>
      </c>
      <c r="BP17" s="16">
        <f>DSTDEV(PlotSort,"NRR",$BJ$31:$BJ$32)/SQRT($BF17)</f>
        <v>5.1548561012281406E-3</v>
      </c>
      <c r="BQ17" s="16">
        <f>DAVERAGE(PlotSort,"rvi",$BJ$31:$BJ$32)</f>
        <v>17.289431672360433</v>
      </c>
      <c r="BR17" s="16">
        <f>DSTDEV(PlotSort,"rvi",$BJ$31:$BJ$32)/SQRT($BF17)</f>
        <v>0.33836679805597042</v>
      </c>
      <c r="BS17" s="17">
        <f>DAVERAGE(PlotSort,"ndvi",$BJ$31:$BJ$32)</f>
        <v>0.89007120672014817</v>
      </c>
      <c r="BT17" s="16">
        <f>DSTDEV(PlotSort,"ndvi",$BJ$31:$BJ$32)/SQRT($BF17)</f>
        <v>2.0813539276883803E-3</v>
      </c>
    </row>
    <row r="18" spans="2:72" ht="13.5" customHeight="1" x14ac:dyDescent="0.2">
      <c r="B18" s="12">
        <v>210</v>
      </c>
      <c r="C18" s="12">
        <v>9.2100000000000009</v>
      </c>
      <c r="D18" s="12">
        <v>210.38374999999999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32</v>
      </c>
      <c r="Q18" s="56">
        <v>1.31</v>
      </c>
      <c r="R18" s="56">
        <v>3.44</v>
      </c>
      <c r="S18" s="56">
        <v>47.11</v>
      </c>
      <c r="T18" s="56">
        <v>94.72</v>
      </c>
      <c r="U18" s="12">
        <v>2</v>
      </c>
      <c r="V18" s="12">
        <v>0</v>
      </c>
      <c r="W18" s="12">
        <v>1</v>
      </c>
      <c r="X18" s="12">
        <v>1</v>
      </c>
      <c r="Y18" s="12">
        <v>2</v>
      </c>
      <c r="Z18" s="12">
        <v>2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0.9234</v>
      </c>
      <c r="AK18" s="12">
        <v>1.0200000000000001E-2</v>
      </c>
      <c r="AL18" s="14">
        <v>3.2000000000000001E-2</v>
      </c>
      <c r="AM18" s="14">
        <v>4.0000000000000002E-4</v>
      </c>
      <c r="AN18" s="14">
        <v>2.2082999999999999</v>
      </c>
      <c r="AO18" s="14">
        <v>0.01</v>
      </c>
      <c r="AP18" s="14">
        <v>0.19989999999999999</v>
      </c>
      <c r="AQ18" s="14">
        <v>8.9999999999999998E-4</v>
      </c>
      <c r="AR18" s="14">
        <v>1.8634999999999999</v>
      </c>
      <c r="AS18" s="14">
        <v>4.2000000000000003E-2</v>
      </c>
      <c r="AT18" s="14">
        <v>3.4099999999999998E-2</v>
      </c>
      <c r="AU18" s="14">
        <v>8.0000000000000004E-4</v>
      </c>
      <c r="AV18" s="14">
        <v>40.258400000000002</v>
      </c>
      <c r="AW18" s="14">
        <v>0.312</v>
      </c>
      <c r="AX18" s="14">
        <v>0.55100000000000005</v>
      </c>
      <c r="AY18" s="14">
        <v>4.3E-3</v>
      </c>
      <c r="AZ18" s="14">
        <v>0.46757224663736857</v>
      </c>
      <c r="BA18" s="14">
        <v>16.158357771260999</v>
      </c>
      <c r="BB18" s="14">
        <v>0.88343872842249183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2.9343749999999995E-2</v>
      </c>
      <c r="BH18" s="16">
        <f>DSTDEV(PlotSort,"PhxRed",$BH$35:$BH$36)/SQRT($BF18)</f>
        <v>4.0558278542528572E-4</v>
      </c>
      <c r="BI18" s="16">
        <f>DAVERAGE(PlotSort,"PhxRedEdge",$BH$35:$BH$36)</f>
        <v>0.19480624999999999</v>
      </c>
      <c r="BJ18" s="16">
        <f>DSTDEV(PlotSort,"PhxRedEdge",$BH$35:$BH$36)/SQRT($BF18)</f>
        <v>3.721362527690631E-3</v>
      </c>
      <c r="BK18" s="16">
        <f>DAVERAGE(PlotSort,"TMRed",$BH$35:$BH$36)</f>
        <v>2.9974999999999998E-2</v>
      </c>
      <c r="BL18" s="16">
        <f>DSTDEV(PlotSort,"TMRed",$BH$35:$BH$36)/SQRT($BF18)</f>
        <v>5.8184333515703913E-4</v>
      </c>
      <c r="BM18" s="16">
        <f>DAVERAGE(PlotSort,"TMNIR",$BH$35:$BH$36)</f>
        <v>0.51424375</v>
      </c>
      <c r="BN18" s="16">
        <f>DSTDEV(PlotSort,"TMNIR",$BH$35:$BH$36)/SQRT($BF18)</f>
        <v>1.3230072967643326E-2</v>
      </c>
      <c r="BO18" s="16">
        <f>DAVERAGE(PlotSort,"NRR",$BH$35:$BH$36)</f>
        <v>0.44925196267830247</v>
      </c>
      <c r="BP18" s="16">
        <f>DSTDEV(PlotSort,"NRR",$BH$35:$BH$36)/SQRT($BF18)</f>
        <v>6.3385714106376622E-3</v>
      </c>
      <c r="BQ18" s="16">
        <f>DAVERAGE(PlotSort,"rvi",$BH$35:$BH$36)</f>
        <v>17.171852320707789</v>
      </c>
      <c r="BR18" s="16">
        <f>DSTDEV(PlotSort,"rvi",$BH$35:$BH$36)/SQRT($BF18)</f>
        <v>0.34909015818562694</v>
      </c>
      <c r="BS18" s="17">
        <f>DAVERAGE(PlotSort,"ndvi",$BH$35:$BH$36)</f>
        <v>0.88931619693500574</v>
      </c>
      <c r="BT18" s="16">
        <f>DSTDEV(PlotSort,"ndvi",$BH$35:$BH$36)/SQRT($BF18)</f>
        <v>2.1721311086678758E-3</v>
      </c>
    </row>
    <row r="19" spans="2:72" ht="13.5" customHeight="1" x14ac:dyDescent="0.2">
      <c r="B19" s="12">
        <v>210</v>
      </c>
      <c r="C19" s="12">
        <v>9.2170000000000005</v>
      </c>
      <c r="D19" s="12">
        <v>210.38404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32</v>
      </c>
      <c r="Q19" s="56">
        <v>1.31</v>
      </c>
      <c r="R19" s="56">
        <v>3.44</v>
      </c>
      <c r="S19" s="56">
        <v>47.02</v>
      </c>
      <c r="T19" s="56">
        <v>94.78</v>
      </c>
      <c r="U19" s="12">
        <v>2</v>
      </c>
      <c r="V19" s="12">
        <v>0</v>
      </c>
      <c r="W19" s="12">
        <v>1</v>
      </c>
      <c r="X19" s="12">
        <v>1</v>
      </c>
      <c r="Y19" s="12">
        <v>2</v>
      </c>
      <c r="Z19" s="12">
        <v>2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0.83720000000000006</v>
      </c>
      <c r="AK19" s="12">
        <v>3.3300000000000003E-2</v>
      </c>
      <c r="AL19" s="14">
        <v>2.8899999999999999E-2</v>
      </c>
      <c r="AM19" s="14">
        <v>1.1000000000000001E-3</v>
      </c>
      <c r="AN19" s="14">
        <v>2.1053999999999999</v>
      </c>
      <c r="AO19" s="14">
        <v>5.96E-2</v>
      </c>
      <c r="AP19" s="14">
        <v>0.1903</v>
      </c>
      <c r="AQ19" s="14">
        <v>5.4000000000000003E-3</v>
      </c>
      <c r="AR19" s="14">
        <v>1.6342000000000001</v>
      </c>
      <c r="AS19" s="14">
        <v>0.17660000000000001</v>
      </c>
      <c r="AT19" s="14">
        <v>2.9899999999999999E-2</v>
      </c>
      <c r="AU19" s="14">
        <v>3.2000000000000002E-3</v>
      </c>
      <c r="AV19" s="14">
        <v>36.077599999999997</v>
      </c>
      <c r="AW19" s="14">
        <v>3.3904000000000001</v>
      </c>
      <c r="AX19" s="14">
        <v>0.49299999999999999</v>
      </c>
      <c r="AY19" s="14">
        <v>4.6300000000000001E-2</v>
      </c>
      <c r="AZ19" s="14">
        <v>0.4429972193765549</v>
      </c>
      <c r="BA19" s="14">
        <v>16.488294314381271</v>
      </c>
      <c r="BB19" s="14">
        <v>0.88563778925224701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3.1618750000000001E-2</v>
      </c>
      <c r="BH19" s="16">
        <f>DSTDEV(PlotSort,"PhxRed",$BI$35:$BI$36)/SQRT($BF19)</f>
        <v>5.9799796195304875E-4</v>
      </c>
      <c r="BI19" s="16">
        <f>DAVERAGE(PlotSort,"PhxRedEdge",$BI$35:$BI$36)</f>
        <v>0.20605625000000002</v>
      </c>
      <c r="BJ19" s="16">
        <f>DSTDEV(PlotSort,"PhxRedEdge",$BI$35:$BI$36)/SQRT($BF19)</f>
        <v>4.0326786874028695E-3</v>
      </c>
      <c r="BK19" s="16">
        <f>DAVERAGE(PlotSort,"TMRed",$BI$35:$BI$36)</f>
        <v>3.2968749999999998E-2</v>
      </c>
      <c r="BL19" s="16">
        <f>DSTDEV(PlotSort,"TMRed",$BI$35:$BI$36)/SQRT($BF19)</f>
        <v>6.7470479655920633E-4</v>
      </c>
      <c r="BM19" s="16">
        <f>DAVERAGE(PlotSort,"TMNIR",$BI$35:$BI$36)</f>
        <v>0.52339999999999998</v>
      </c>
      <c r="BN19" s="16">
        <f>DSTDEV(PlotSort,"TMNIR",$BI$35:$BI$36)/SQRT($BF19)</f>
        <v>1.1680885383109168E-2</v>
      </c>
      <c r="BO19" s="16">
        <f>DAVERAGE(PlotSort,"NRR",$BI$35:$BI$36)</f>
        <v>0.43451307274426415</v>
      </c>
      <c r="BP19" s="16">
        <f>DSTDEV(PlotSort,"NRR",$BI$35:$BI$36)/SQRT($BF19)</f>
        <v>4.6975341718529422E-3</v>
      </c>
      <c r="BQ19" s="16">
        <f>DAVERAGE(PlotSort,"rvi",$BI$35:$BI$36)</f>
        <v>15.935340086259041</v>
      </c>
      <c r="BR19" s="16">
        <f>DSTDEV(PlotSort,"rvi",$BI$35:$BI$36)/SQRT($BF19)</f>
        <v>0.37705338062154625</v>
      </c>
      <c r="BS19" s="17">
        <f>DAVERAGE(PlotSort,"ndvi",$BI$35:$BI$36)</f>
        <v>0.8809475867683666</v>
      </c>
      <c r="BT19" s="16">
        <f>DSTDEV(PlotSort,"ndvi",$BI$35:$BI$36)/SQRT($BF19)</f>
        <v>2.8807275153881857E-3</v>
      </c>
    </row>
    <row r="20" spans="2:72" ht="13.5" customHeight="1" x14ac:dyDescent="0.2">
      <c r="B20" s="12">
        <v>210</v>
      </c>
      <c r="C20" s="12">
        <v>9.2249999999999996</v>
      </c>
      <c r="D20" s="12">
        <v>210.38436999999999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32</v>
      </c>
      <c r="Q20" s="56">
        <v>1.31</v>
      </c>
      <c r="R20" s="56">
        <v>3.44</v>
      </c>
      <c r="S20" s="56">
        <v>46.92</v>
      </c>
      <c r="T20" s="56">
        <v>94.85</v>
      </c>
      <c r="U20" s="12">
        <v>2</v>
      </c>
      <c r="V20" s="12">
        <v>0</v>
      </c>
      <c r="W20" s="12">
        <v>1</v>
      </c>
      <c r="X20" s="12">
        <v>1</v>
      </c>
      <c r="Y20" s="12">
        <v>2</v>
      </c>
      <c r="Z20" s="12">
        <v>2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0.77610000000000001</v>
      </c>
      <c r="AK20" s="12">
        <v>7.2800000000000004E-2</v>
      </c>
      <c r="AL20" s="14">
        <v>2.6800000000000001E-2</v>
      </c>
      <c r="AM20" s="14">
        <v>2.5000000000000001E-3</v>
      </c>
      <c r="AN20" s="14">
        <v>2.0337999999999998</v>
      </c>
      <c r="AO20" s="14">
        <v>0.15029999999999999</v>
      </c>
      <c r="AP20" s="14">
        <v>0.1835</v>
      </c>
      <c r="AQ20" s="14">
        <v>1.3599999999999999E-2</v>
      </c>
      <c r="AR20" s="14">
        <v>1.6037999999999999</v>
      </c>
      <c r="AS20" s="14">
        <v>0.20069999999999999</v>
      </c>
      <c r="AT20" s="14">
        <v>2.93E-2</v>
      </c>
      <c r="AU20" s="14">
        <v>3.7000000000000002E-3</v>
      </c>
      <c r="AV20" s="14">
        <v>38.026600000000002</v>
      </c>
      <c r="AW20" s="14">
        <v>2.5688</v>
      </c>
      <c r="AX20" s="14">
        <v>0.51870000000000005</v>
      </c>
      <c r="AY20" s="14">
        <v>3.5000000000000003E-2</v>
      </c>
      <c r="AZ20" s="14">
        <v>0.47735687838222735</v>
      </c>
      <c r="BA20" s="14">
        <v>17.703071672354952</v>
      </c>
      <c r="BB20" s="14">
        <v>0.893065693430657</v>
      </c>
      <c r="BC20" s="15"/>
    </row>
    <row r="21" spans="2:72" ht="13.5" customHeight="1" x14ac:dyDescent="0.2">
      <c r="B21" s="12">
        <v>210</v>
      </c>
      <c r="C21" s="12">
        <v>9.2330000000000005</v>
      </c>
      <c r="D21" s="12">
        <v>210.38471000000001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32</v>
      </c>
      <c r="Q21" s="56">
        <v>1.31</v>
      </c>
      <c r="R21" s="56">
        <v>3.44</v>
      </c>
      <c r="S21" s="56">
        <v>46.82</v>
      </c>
      <c r="T21" s="56">
        <v>94.93</v>
      </c>
      <c r="U21" s="12">
        <v>2</v>
      </c>
      <c r="V21" s="12">
        <v>0</v>
      </c>
      <c r="W21" s="12">
        <v>1</v>
      </c>
      <c r="X21" s="12">
        <v>1</v>
      </c>
      <c r="Y21" s="12">
        <v>2</v>
      </c>
      <c r="Z21" s="12">
        <v>2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0.8508</v>
      </c>
      <c r="AK21" s="12">
        <v>1.32E-2</v>
      </c>
      <c r="AL21" s="14">
        <v>2.93E-2</v>
      </c>
      <c r="AM21" s="14">
        <v>5.0000000000000001E-4</v>
      </c>
      <c r="AN21" s="14">
        <v>2.3917999999999999</v>
      </c>
      <c r="AO21" s="14">
        <v>8.6E-3</v>
      </c>
      <c r="AP21" s="14">
        <v>0.21529999999999999</v>
      </c>
      <c r="AQ21" s="14">
        <v>8.0000000000000004E-4</v>
      </c>
      <c r="AR21" s="14">
        <v>1.7482</v>
      </c>
      <c r="AS21" s="14">
        <v>3.3099999999999997E-2</v>
      </c>
      <c r="AT21" s="14">
        <v>3.1800000000000002E-2</v>
      </c>
      <c r="AU21" s="14">
        <v>5.9999999999999995E-4</v>
      </c>
      <c r="AV21" s="14">
        <v>43.365900000000003</v>
      </c>
      <c r="AW21" s="14">
        <v>0.5907</v>
      </c>
      <c r="AX21" s="14">
        <v>0.59040000000000004</v>
      </c>
      <c r="AY21" s="14">
        <v>8.0000000000000002E-3</v>
      </c>
      <c r="AZ21" s="14">
        <v>0.46555789996276531</v>
      </c>
      <c r="BA21" s="14">
        <v>18.566037735849058</v>
      </c>
      <c r="BB21" s="14">
        <v>0.89778206364513002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0.27239999999999998</v>
      </c>
      <c r="BH21" s="16"/>
      <c r="BI21" s="16">
        <f>DAVERAGE(PlotSort2,"PhxRedEdge",$BM$31:$BM$32)</f>
        <v>0.29370000000000002</v>
      </c>
      <c r="BJ21" s="16"/>
      <c r="BK21" s="16">
        <f>DAVERAGE(PlotSort2,"TMRed",$BM$31:$BM$32)</f>
        <v>0.26419999999999999</v>
      </c>
      <c r="BL21" s="16"/>
      <c r="BM21" s="16">
        <f>DAVERAGE(PlotSort2,"TMNIR",$BM$31:$BM$32)</f>
        <v>0.32550000000000001</v>
      </c>
      <c r="BN21" s="16"/>
      <c r="BO21" s="16">
        <f>DAVERAGE(PlotSort2,"NRR",$BM$31:$BM$32)</f>
        <v>5.1356589147286816E-2</v>
      </c>
      <c r="BP21" s="16"/>
      <c r="BQ21" s="16">
        <f>DAVERAGE(PlotSort2,"rvi",$BM$31:$BM$32)</f>
        <v>1.2320211960635883</v>
      </c>
      <c r="BR21" s="16"/>
      <c r="BS21" s="17">
        <f>DAVERAGE(PlotSort2,"ndvi",$BM$31:$BM$32)</f>
        <v>0.10395116160759713</v>
      </c>
      <c r="BT21" s="16"/>
    </row>
    <row r="22" spans="2:72" ht="13.5" customHeight="1" x14ac:dyDescent="0.2">
      <c r="B22" s="12">
        <v>210</v>
      </c>
      <c r="C22" s="12">
        <v>9.2430000000000003</v>
      </c>
      <c r="D22" s="12">
        <v>210.38513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32</v>
      </c>
      <c r="Q22" s="56">
        <v>1.31</v>
      </c>
      <c r="R22" s="56">
        <v>3.44</v>
      </c>
      <c r="S22" s="56">
        <v>46.7</v>
      </c>
      <c r="T22" s="56">
        <v>95.02</v>
      </c>
      <c r="U22" s="12">
        <v>2</v>
      </c>
      <c r="V22" s="12">
        <v>0</v>
      </c>
      <c r="W22" s="12">
        <v>1</v>
      </c>
      <c r="X22" s="12">
        <v>1</v>
      </c>
      <c r="Y22" s="12">
        <v>2</v>
      </c>
      <c r="Z22" s="12">
        <v>2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0.79469999999999996</v>
      </c>
      <c r="AK22" s="12">
        <v>4.4299999999999999E-2</v>
      </c>
      <c r="AL22" s="14">
        <v>2.7300000000000001E-2</v>
      </c>
      <c r="AM22" s="14">
        <v>1.5E-3</v>
      </c>
      <c r="AN22" s="14">
        <v>2.2012</v>
      </c>
      <c r="AO22" s="14">
        <v>0.1623</v>
      </c>
      <c r="AP22" s="14">
        <v>0.19769999999999999</v>
      </c>
      <c r="AQ22" s="14">
        <v>1.46E-2</v>
      </c>
      <c r="AR22" s="14">
        <v>1.4924999999999999</v>
      </c>
      <c r="AS22" s="14">
        <v>0.12690000000000001</v>
      </c>
      <c r="AT22" s="14">
        <v>2.7099999999999999E-2</v>
      </c>
      <c r="AU22" s="14">
        <v>2.3E-3</v>
      </c>
      <c r="AV22" s="14">
        <v>38.525799999999997</v>
      </c>
      <c r="AW22" s="14">
        <v>3.3050999999999999</v>
      </c>
      <c r="AX22" s="14">
        <v>0.52329999999999999</v>
      </c>
      <c r="AY22" s="14">
        <v>4.4900000000000002E-2</v>
      </c>
      <c r="AZ22" s="14">
        <v>0.4515950069348128</v>
      </c>
      <c r="BA22" s="14">
        <v>19.309963099630995</v>
      </c>
      <c r="BB22" s="14">
        <v>0.90152616279069764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0.34414999999999996</v>
      </c>
      <c r="BH22" s="16">
        <f>DSTDEV(PlotSort2,"PhxRed",$BN$31:$BN$32)/SQRT($BF22)</f>
        <v>1.2500000000000011E-3</v>
      </c>
      <c r="BI22" s="16">
        <f>DAVERAGE(PlotSort2,"PhxRedEdge",$BN$31:$BN$32)</f>
        <v>0.36995</v>
      </c>
      <c r="BJ22" s="16">
        <f>DSTDEV(PlotSort2,"PhxRedEdge",$BN$31:$BN$32)/SQRT($BF22)</f>
        <v>1.3500000000000176E-3</v>
      </c>
      <c r="BK22" s="16">
        <f>DAVERAGE(PlotSort2,"TMRed",$BN$31:$BN$32)</f>
        <v>0.33965000000000001</v>
      </c>
      <c r="BL22" s="16">
        <f>DSTDEV(PlotSort2,"TMRed",$BN$31:$BN$32)/SQRT($BF22)</f>
        <v>8.500000000000173E-4</v>
      </c>
      <c r="BM22" s="16">
        <f>DAVERAGE(PlotSort2,"TMNIR",$BN$31:$BN$32)</f>
        <v>0.40659999999999996</v>
      </c>
      <c r="BN22" s="16">
        <f>DSTDEV(PlotSort2,"TMNIR",$BN$31:$BN$32)/SQRT($BF22)</f>
        <v>2.000000000000057E-4</v>
      </c>
      <c r="BO22" s="16">
        <f>DAVERAGE(PlotSort2,"NRR",$BN$31:$BN$32)</f>
        <v>4.7199074669065658E-2</v>
      </c>
      <c r="BP22" s="16">
        <f>DSTDEV(PlotSort2,"NRR",$BN$31:$BN$32)/SQRT($BF22)</f>
        <v>1.5751188793214424E-3</v>
      </c>
      <c r="BQ22" s="16">
        <f>DAVERAGE(PlotSort2,"rvi",$BN$31:$BN$32)</f>
        <v>1.1971207006849778</v>
      </c>
      <c r="BR22" s="16">
        <f>DSTDEV(PlotSort2,"rvi",$BN$31:$BN$32)/SQRT($BF22)</f>
        <v>2.4070442973127548E-3</v>
      </c>
      <c r="BS22" s="17">
        <f>DAVERAGE(PlotSort2,"ndvi",$BN$31:$BN$32)</f>
        <v>8.9716646055698512E-2</v>
      </c>
      <c r="BT22" s="16">
        <f>DSTDEV(PlotSort2,"ndvi",$BN$31:$BN$32)/SQRT($BF22)</f>
        <v>9.9725625240670163E-4</v>
      </c>
    </row>
    <row r="23" spans="2:72" ht="13.5" customHeight="1" x14ac:dyDescent="0.2">
      <c r="B23" s="12">
        <v>210</v>
      </c>
      <c r="C23" s="12">
        <v>9.2509999999999994</v>
      </c>
      <c r="D23" s="12">
        <v>210.38545999999999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32</v>
      </c>
      <c r="Q23" s="56">
        <v>1.31</v>
      </c>
      <c r="R23" s="56">
        <v>3.44</v>
      </c>
      <c r="S23" s="56">
        <v>46.6</v>
      </c>
      <c r="T23" s="56">
        <v>95.09</v>
      </c>
      <c r="U23" s="12">
        <v>2</v>
      </c>
      <c r="V23" s="12">
        <v>0</v>
      </c>
      <c r="W23" s="12">
        <v>1</v>
      </c>
      <c r="X23" s="12">
        <v>1</v>
      </c>
      <c r="Y23" s="12">
        <v>2</v>
      </c>
      <c r="Z23" s="12">
        <v>2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0.87719999999999998</v>
      </c>
      <c r="AK23" s="12">
        <v>1.0200000000000001E-2</v>
      </c>
      <c r="AL23" s="14">
        <v>3.0099999999999998E-2</v>
      </c>
      <c r="AM23" s="14">
        <v>2.9999999999999997E-4</v>
      </c>
      <c r="AN23" s="14">
        <v>1.9775</v>
      </c>
      <c r="AO23" s="14">
        <v>9.7299999999999998E-2</v>
      </c>
      <c r="AP23" s="14">
        <v>0.17730000000000001</v>
      </c>
      <c r="AQ23" s="14">
        <v>8.6999999999999994E-3</v>
      </c>
      <c r="AR23" s="14">
        <v>1.653</v>
      </c>
      <c r="AS23" s="14">
        <v>1.6500000000000001E-2</v>
      </c>
      <c r="AT23" s="14">
        <v>0.03</v>
      </c>
      <c r="AU23" s="14">
        <v>2.9999999999999997E-4</v>
      </c>
      <c r="AV23" s="14">
        <v>32.165100000000002</v>
      </c>
      <c r="AW23" s="14">
        <v>1.5412999999999999</v>
      </c>
      <c r="AX23" s="14">
        <v>0.436</v>
      </c>
      <c r="AY23" s="14">
        <v>2.0899999999999998E-2</v>
      </c>
      <c r="AZ23" s="14">
        <v>0.42181640306538398</v>
      </c>
      <c r="BA23" s="14">
        <v>14.533333333333333</v>
      </c>
      <c r="BB23" s="14">
        <v>0.87124463519313311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0.12519999999999998</v>
      </c>
      <c r="BH23" s="16">
        <f>DSTDEV(PlotSort2,"PhxRed",$BR$31:$BR$32)/SQRT($BF23)</f>
        <v>6.1999999999999972E-3</v>
      </c>
      <c r="BI23" s="16">
        <f>DAVERAGE(PlotSort2,"PhxRedEdge",$BR$31:$BR$32)</f>
        <v>0.21445</v>
      </c>
      <c r="BJ23" s="16">
        <f>DSTDEV(PlotSort2,"PhxRedEdge",$BR$31:$BR$32)/SQRT($BF23)</f>
        <v>1.1449999999999986E-2</v>
      </c>
      <c r="BK23" s="16">
        <f>DAVERAGE(PlotSort2,"TMRed",$BR$31:$BR$32)</f>
        <v>0.12775</v>
      </c>
      <c r="BL23" s="16">
        <f>DSTDEV(PlotSort2,"TMRed",$BR$31:$BR$32)/SQRT($BF23)</f>
        <v>6.2500000000000056E-3</v>
      </c>
      <c r="BM23" s="16">
        <f>DAVERAGE(PlotSort2,"TMNIR",$BR$31:$BR$32)</f>
        <v>0.3891</v>
      </c>
      <c r="BN23" s="16">
        <f>DSTDEV(PlotSort2,"TMNIR",$BR$31:$BR$32)/SQRT($BF23)</f>
        <v>1.3600000000000001E-2</v>
      </c>
      <c r="BO23" s="16">
        <f>DAVERAGE(PlotSort2,"NRR",$BR$31:$BR$32)</f>
        <v>0.28972245191809265</v>
      </c>
      <c r="BP23" s="16">
        <f>DSTDEV(PlotSort2,"NRR",$BR$31:$BR$32)/SQRT($BF23)</f>
        <v>8.4625091882167269E-3</v>
      </c>
      <c r="BQ23" s="16">
        <f>DAVERAGE(PlotSort2,"rvi",$BR$31:$BR$32)</f>
        <v>3.0478794300104415</v>
      </c>
      <c r="BR23" s="16">
        <f>DSTDEV(PlotSort2,"rvi",$BR$31:$BR$32)/SQRT($BF23)</f>
        <v>4.2655549413426856E-2</v>
      </c>
      <c r="BS23" s="17">
        <f>DAVERAGE(PlotSort2,"ndvi",$BR$31:$BR$32)</f>
        <v>0.50585926589910246</v>
      </c>
      <c r="BT23" s="16">
        <f>DSTDEV(PlotSort2,"ndvi",$BR$31:$BR$32)/SQRT($BF23)</f>
        <v>5.2071324912396069E-3</v>
      </c>
    </row>
    <row r="24" spans="2:72" ht="13.5" customHeight="1" x14ac:dyDescent="0.2">
      <c r="B24" s="12">
        <v>210</v>
      </c>
      <c r="C24" s="12">
        <v>9.2590000000000003</v>
      </c>
      <c r="D24" s="12">
        <v>210.38578999999999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32</v>
      </c>
      <c r="Q24" s="56">
        <v>1.31</v>
      </c>
      <c r="R24" s="56">
        <v>3.44</v>
      </c>
      <c r="S24" s="56">
        <v>46.5</v>
      </c>
      <c r="T24" s="56">
        <v>95.17</v>
      </c>
      <c r="U24" s="12">
        <v>2</v>
      </c>
      <c r="V24" s="12">
        <v>0</v>
      </c>
      <c r="W24" s="12">
        <v>1</v>
      </c>
      <c r="X24" s="12">
        <v>1</v>
      </c>
      <c r="Y24" s="12">
        <v>2</v>
      </c>
      <c r="Z24" s="12">
        <v>2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0.81630000000000003</v>
      </c>
      <c r="AK24" s="12">
        <v>2.0000000000000001E-4</v>
      </c>
      <c r="AL24" s="14">
        <v>2.7900000000000001E-2</v>
      </c>
      <c r="AM24" s="14">
        <v>0</v>
      </c>
      <c r="AN24" s="14">
        <v>2.0451999999999999</v>
      </c>
      <c r="AO24" s="14">
        <v>0.13039999999999999</v>
      </c>
      <c r="AP24" s="14">
        <v>0.183</v>
      </c>
      <c r="AQ24" s="14">
        <v>1.17E-2</v>
      </c>
      <c r="AR24" s="14">
        <v>1.6231</v>
      </c>
      <c r="AS24" s="14">
        <v>4.5600000000000002E-2</v>
      </c>
      <c r="AT24" s="14">
        <v>2.9399999999999999E-2</v>
      </c>
      <c r="AU24" s="14">
        <v>8.0000000000000004E-4</v>
      </c>
      <c r="AV24" s="14">
        <v>37.325600000000001</v>
      </c>
      <c r="AW24" s="14">
        <v>0.1706</v>
      </c>
      <c r="AX24" s="14">
        <v>0.50509999999999999</v>
      </c>
      <c r="AY24" s="14">
        <v>2.3E-3</v>
      </c>
      <c r="AZ24" s="14">
        <v>0.46810056677808465</v>
      </c>
      <c r="BA24" s="14">
        <v>17.180272108843539</v>
      </c>
      <c r="BB24" s="14">
        <v>0.88999064546304962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0.70450000000000002</v>
      </c>
      <c r="BH24" s="16"/>
      <c r="BI24" s="16">
        <f>DAVERAGE(PlotSort2,"PhxRedEdge",$BP$31:$BP$32)</f>
        <v>0.69750000000000001</v>
      </c>
      <c r="BJ24" s="16"/>
      <c r="BK24" s="16">
        <f>DAVERAGE(PlotSort2,"TMRed",$BP$31:$BP$32)</f>
        <v>0.69900000000000007</v>
      </c>
      <c r="BL24" s="16"/>
      <c r="BM24" s="16">
        <f>DAVERAGE(PlotSort2,"TMNIR",$BP$31:$BP$32)</f>
        <v>0.67420000000000002</v>
      </c>
      <c r="BN24" s="16"/>
      <c r="BO24" s="16">
        <f>DAVERAGE(PlotSort2,"NRR",$BP$31:$BP$32)</f>
        <v>-1.6986221476999332E-2</v>
      </c>
      <c r="BP24" s="16"/>
      <c r="BQ24" s="16">
        <f>DAVERAGE(PlotSort2,"rvi",$BP$31:$BP$32)</f>
        <v>24.11301859799714</v>
      </c>
      <c r="BR24" s="16"/>
      <c r="BS24" s="17">
        <f>DAVERAGE(PlotSort2,"ndvi",$BP$31:$BP$32)</f>
        <v>-1.806000582580836E-2</v>
      </c>
      <c r="BT24" s="16"/>
    </row>
    <row r="25" spans="2:72" ht="13.5" customHeight="1" x14ac:dyDescent="0.2">
      <c r="B25" s="12">
        <v>210</v>
      </c>
      <c r="C25" s="12">
        <v>9.27</v>
      </c>
      <c r="D25" s="12">
        <v>210.38624999999999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32</v>
      </c>
      <c r="Q25" s="56">
        <v>1.31</v>
      </c>
      <c r="R25" s="56">
        <v>3.44</v>
      </c>
      <c r="S25" s="56">
        <v>46.36</v>
      </c>
      <c r="T25" s="56">
        <v>95.27</v>
      </c>
      <c r="U25" s="12">
        <v>2</v>
      </c>
      <c r="V25" s="12">
        <v>0</v>
      </c>
      <c r="W25" s="12">
        <v>1</v>
      </c>
      <c r="X25" s="12">
        <v>1</v>
      </c>
      <c r="Y25" s="12">
        <v>2</v>
      </c>
      <c r="Z25" s="12">
        <v>2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0.81799999999999995</v>
      </c>
      <c r="AK25" s="12">
        <v>2.9600000000000001E-2</v>
      </c>
      <c r="AL25" s="14">
        <v>2.7900000000000001E-2</v>
      </c>
      <c r="AM25" s="14">
        <v>1E-3</v>
      </c>
      <c r="AN25" s="14">
        <v>1.9664999999999999</v>
      </c>
      <c r="AO25" s="14">
        <v>4.2500000000000003E-2</v>
      </c>
      <c r="AP25" s="14">
        <v>0.17549999999999999</v>
      </c>
      <c r="AQ25" s="14">
        <v>3.8E-3</v>
      </c>
      <c r="AR25" s="14">
        <v>1.5927</v>
      </c>
      <c r="AS25" s="14">
        <v>8.9999999999999998E-4</v>
      </c>
      <c r="AT25" s="14">
        <v>2.87E-2</v>
      </c>
      <c r="AU25" s="14">
        <v>0</v>
      </c>
      <c r="AV25" s="14">
        <v>35.220599999999997</v>
      </c>
      <c r="AW25" s="14">
        <v>1.2896000000000001</v>
      </c>
      <c r="AX25" s="14">
        <v>0.47539999999999999</v>
      </c>
      <c r="AY25" s="14">
        <v>1.7399999999999999E-2</v>
      </c>
      <c r="AZ25" s="14">
        <v>0.46074665847288365</v>
      </c>
      <c r="BA25" s="14">
        <v>16.564459930313589</v>
      </c>
      <c r="BB25" s="14">
        <v>0.88613370363023203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1.0017666666666667</v>
      </c>
      <c r="BH25" s="16">
        <f>DSTDEV(PlotSort2,"PhxRed",$BQ$31:$BQ$32)/SQRT($BF25)</f>
        <v>4.5156517925003074E-3</v>
      </c>
      <c r="BI25" s="16">
        <f>DAVERAGE(PlotSort2,"PhxRedEdge",$BQ$31:$BQ$32)</f>
        <v>1.0015666666666665</v>
      </c>
      <c r="BJ25" s="16">
        <f>DSTDEV(PlotSort2,"PhxRedEdge",$BQ$31:$BQ$32)/SQRT($BF25)</f>
        <v>4.5732312913786205E-3</v>
      </c>
      <c r="BK25" s="16">
        <f>DAVERAGE(PlotSort2,"TMRed",$BQ$31:$BQ$32)</f>
        <v>1.0017666666666667</v>
      </c>
      <c r="BL25" s="16">
        <f>DSTDEV(PlotSort2,"TMRed",$BQ$31:$BQ$32)/SQRT($BF25)</f>
        <v>4.5156517925003074E-3</v>
      </c>
      <c r="BM25" s="16">
        <f>DAVERAGE(PlotSort2,"TMNIR",$BQ$31:$BQ$32)</f>
        <v>1.0015666666666665</v>
      </c>
      <c r="BN25" s="16">
        <f>DSTDEV(PlotSort2,"TMNIR",$BQ$31:$BQ$32)/SQRT($BF25)</f>
        <v>4.5732312913786205E-3</v>
      </c>
      <c r="BO25" s="16">
        <f>DAVERAGE(PlotSort2,"NRR",$BQ$31:$BQ$32)</f>
        <v>0.73669925006539305</v>
      </c>
      <c r="BP25" s="16">
        <f>DSTDEV(PlotSort2,"NRR",$BQ$31:$BQ$32)/SQRT($BF25)</f>
        <v>7.0020435483722835E-4</v>
      </c>
      <c r="BQ25" s="16">
        <f>DAVERAGE(PlotSort2,"rvi",$BQ$31:$BQ$32)</f>
        <v>1.3372868587380562</v>
      </c>
      <c r="BR25" s="16">
        <f>DSTDEV(PlotSort2,"rvi",$BQ$31:$BQ$32)/SQRT($BF25)</f>
        <v>8.1562672207675165E-4</v>
      </c>
      <c r="BS25" s="17">
        <f>DAVERAGE(PlotSort2,"ndvi",$BQ$31:$BQ$32)</f>
        <v>0.14430679331761773</v>
      </c>
      <c r="BT25" s="16">
        <f>DSTDEV(PlotSort2,"ndvi",$BQ$31:$BQ$32)/SQRT($BF25)</f>
        <v>2.9859871908885846E-4</v>
      </c>
    </row>
    <row r="26" spans="2:72" ht="13.5" customHeight="1" x14ac:dyDescent="0.2">
      <c r="B26" s="12">
        <v>210</v>
      </c>
      <c r="C26" s="12">
        <v>9.5220000000000002</v>
      </c>
      <c r="D26" s="12">
        <v>210.39675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32</v>
      </c>
      <c r="Q26" s="56">
        <v>1.31</v>
      </c>
      <c r="R26" s="56">
        <v>3.44</v>
      </c>
      <c r="S26" s="56">
        <v>43.21</v>
      </c>
      <c r="T26" s="56">
        <v>97.7</v>
      </c>
      <c r="U26" s="12">
        <v>2</v>
      </c>
      <c r="V26" s="12">
        <v>0</v>
      </c>
      <c r="W26" s="12">
        <v>1</v>
      </c>
      <c r="X26" s="12">
        <v>1</v>
      </c>
      <c r="Y26" s="12">
        <v>2</v>
      </c>
      <c r="Z26" s="12">
        <v>2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0.95579999999999998</v>
      </c>
      <c r="AK26" s="12">
        <v>8.3999999999999995E-3</v>
      </c>
      <c r="AL26" s="14">
        <v>3.0800000000000001E-2</v>
      </c>
      <c r="AM26" s="14">
        <v>2.9999999999999997E-4</v>
      </c>
      <c r="AN26" s="14">
        <v>2.3096000000000001</v>
      </c>
      <c r="AO26" s="14">
        <v>0.14219999999999999</v>
      </c>
      <c r="AP26" s="14">
        <v>0.19350000000000001</v>
      </c>
      <c r="AQ26" s="14">
        <v>1.1900000000000001E-2</v>
      </c>
      <c r="AR26" s="14">
        <v>1.8761000000000001</v>
      </c>
      <c r="AS26" s="14">
        <v>8.0000000000000002E-3</v>
      </c>
      <c r="AT26" s="14">
        <v>3.2000000000000001E-2</v>
      </c>
      <c r="AU26" s="14">
        <v>1E-4</v>
      </c>
      <c r="AV26" s="14">
        <v>38.251199999999997</v>
      </c>
      <c r="AW26" s="14">
        <v>0.2142</v>
      </c>
      <c r="AX26" s="14">
        <v>0.48749999999999999</v>
      </c>
      <c r="AY26" s="14">
        <v>2.7000000000000001E-3</v>
      </c>
      <c r="AZ26" s="14">
        <v>0.43171806167400878</v>
      </c>
      <c r="BA26" s="14">
        <v>15.234375</v>
      </c>
      <c r="BB26" s="14">
        <v>0.87680461982675661</v>
      </c>
      <c r="BC26" s="15"/>
    </row>
    <row r="27" spans="2:72" ht="13.5" customHeight="1" x14ac:dyDescent="0.2">
      <c r="B27" s="12">
        <v>210</v>
      </c>
      <c r="C27" s="12">
        <v>9.5090000000000003</v>
      </c>
      <c r="D27" s="12">
        <v>210.39621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32</v>
      </c>
      <c r="Q27" s="56">
        <v>1.31</v>
      </c>
      <c r="R27" s="56">
        <v>3.44</v>
      </c>
      <c r="S27" s="56">
        <v>43.38</v>
      </c>
      <c r="T27" s="56">
        <v>97.57</v>
      </c>
      <c r="U27" s="12">
        <v>2</v>
      </c>
      <c r="V27" s="12">
        <v>0</v>
      </c>
      <c r="W27" s="12">
        <v>1</v>
      </c>
      <c r="X27" s="12">
        <v>1</v>
      </c>
      <c r="Y27" s="12">
        <v>2</v>
      </c>
      <c r="Z27" s="12">
        <v>2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0.85060000000000002</v>
      </c>
      <c r="AK27" s="12">
        <v>0.1153</v>
      </c>
      <c r="AL27" s="14">
        <v>2.75E-2</v>
      </c>
      <c r="AM27" s="14">
        <v>3.7000000000000002E-3</v>
      </c>
      <c r="AN27" s="14">
        <v>2.331</v>
      </c>
      <c r="AO27" s="14">
        <v>0.29160000000000003</v>
      </c>
      <c r="AP27" s="14">
        <v>0.19589999999999999</v>
      </c>
      <c r="AQ27" s="14">
        <v>2.4500000000000001E-2</v>
      </c>
      <c r="AR27" s="14">
        <v>1.7428999999999999</v>
      </c>
      <c r="AS27" s="14">
        <v>0.17699999999999999</v>
      </c>
      <c r="AT27" s="14">
        <v>2.98E-2</v>
      </c>
      <c r="AU27" s="14">
        <v>3.0000000000000001E-3</v>
      </c>
      <c r="AV27" s="14">
        <v>40.551699999999997</v>
      </c>
      <c r="AW27" s="14">
        <v>3.3258999999999999</v>
      </c>
      <c r="AX27" s="14">
        <v>0.51829999999999998</v>
      </c>
      <c r="AY27" s="14">
        <v>4.2500000000000003E-2</v>
      </c>
      <c r="AZ27" s="14">
        <v>0.45141416970036413</v>
      </c>
      <c r="BA27" s="14">
        <v>17.392617449664428</v>
      </c>
      <c r="BB27" s="14">
        <v>0.8912607188469257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0.12519999999999998</v>
      </c>
      <c r="BH27" s="16">
        <f>DSTDEV(PlotSort2,"PhxRed",$BR$31:$BR$32)/SQRT($BF27)</f>
        <v>6.1999999999999972E-3</v>
      </c>
      <c r="BI27" s="16">
        <f>DAVERAGE(PlotSort2,"PhxRedEdge",$BR$31:$BR$32)</f>
        <v>0.21445</v>
      </c>
      <c r="BJ27" s="16">
        <f>DSTDEV(PlotSort2,"PhxRedEdge",$BR$31:$BR$32)/SQRT($BF27)</f>
        <v>1.1449999999999986E-2</v>
      </c>
      <c r="BK27" s="16">
        <f>DAVERAGE(PlotSort2,"TMRed",$BR$31:$BR$32)</f>
        <v>0.12775</v>
      </c>
      <c r="BL27" s="16">
        <f>DSTDEV(PlotSort2,"TMRed",$BR$31:$BR$32)/SQRT($BF27)</f>
        <v>6.2500000000000056E-3</v>
      </c>
      <c r="BM27" s="16">
        <f>DAVERAGE(PlotSort2,"TMNIR",$BR$31:$BR$32)</f>
        <v>0.3891</v>
      </c>
      <c r="BN27" s="16">
        <f>DSTDEV(PlotSort2,"TMNIR",$BR$31:$BR$32)/SQRT($BF27)</f>
        <v>1.3600000000000001E-2</v>
      </c>
      <c r="BO27" s="16">
        <f>DAVERAGE(PlotSort2,"NRR",$BR$31:$BR$32)</f>
        <v>0.28972245191809265</v>
      </c>
      <c r="BP27" s="16">
        <f>DSTDEV(PlotSort2,"NRR",$BR$31:$BR$32)/SQRT($BF27)</f>
        <v>8.4625091882167269E-3</v>
      </c>
      <c r="BQ27" s="16">
        <f>DAVERAGE(PlotSort2,"rvi",$BR$31:$BR$32)</f>
        <v>3.0478794300104415</v>
      </c>
      <c r="BR27" s="16">
        <f>DSTDEV(PlotSort2,"rvi",$BR$31:$BR$32)/SQRT($BF27)</f>
        <v>4.2655549413426856E-2</v>
      </c>
      <c r="BS27" s="17">
        <f>DAVERAGE(PlotSort2,"ndvi",$BR$31:$BR$32)</f>
        <v>0.50585926589910246</v>
      </c>
      <c r="BT27" s="16">
        <f>DSTDEV(PlotSort2,"ndvi",$BR$31:$BR$32)/SQRT($BF27)</f>
        <v>5.2071324912396069E-3</v>
      </c>
    </row>
    <row r="28" spans="2:72" ht="13.5" customHeight="1" x14ac:dyDescent="0.2">
      <c r="B28" s="12">
        <v>210</v>
      </c>
      <c r="C28" s="12">
        <v>9.4960000000000004</v>
      </c>
      <c r="D28" s="12">
        <v>210.39567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32</v>
      </c>
      <c r="Q28" s="56">
        <v>1.31</v>
      </c>
      <c r="R28" s="56">
        <v>3.44</v>
      </c>
      <c r="S28" s="56">
        <v>43.54</v>
      </c>
      <c r="T28" s="56">
        <v>97.44</v>
      </c>
      <c r="U28" s="12">
        <v>2</v>
      </c>
      <c r="V28" s="12">
        <v>0</v>
      </c>
      <c r="W28" s="12">
        <v>1</v>
      </c>
      <c r="X28" s="12">
        <v>1</v>
      </c>
      <c r="Y28" s="12">
        <v>2</v>
      </c>
      <c r="Z28" s="12">
        <v>2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0.93310000000000004</v>
      </c>
      <c r="AK28" s="12">
        <v>4.1000000000000002E-2</v>
      </c>
      <c r="AL28" s="14">
        <v>3.0300000000000001E-2</v>
      </c>
      <c r="AM28" s="14">
        <v>1.2999999999999999E-3</v>
      </c>
      <c r="AN28" s="14">
        <v>2.6972999999999998</v>
      </c>
      <c r="AO28" s="14">
        <v>3.1E-2</v>
      </c>
      <c r="AP28" s="14">
        <v>0.22739999999999999</v>
      </c>
      <c r="AQ28" s="14">
        <v>2.5999999999999999E-3</v>
      </c>
      <c r="AR28" s="14">
        <v>2.0592999999999999</v>
      </c>
      <c r="AS28" s="14">
        <v>3.2199999999999999E-2</v>
      </c>
      <c r="AT28" s="14">
        <v>3.5299999999999998E-2</v>
      </c>
      <c r="AU28" s="14">
        <v>5.9999999999999995E-4</v>
      </c>
      <c r="AV28" s="14">
        <v>45.462600000000002</v>
      </c>
      <c r="AW28" s="14">
        <v>0.1082</v>
      </c>
      <c r="AX28" s="14">
        <v>0.5827</v>
      </c>
      <c r="AY28" s="14">
        <v>1.4E-3</v>
      </c>
      <c r="AZ28" s="14">
        <v>0.43858782866312801</v>
      </c>
      <c r="BA28" s="14">
        <v>16.507082152974505</v>
      </c>
      <c r="BB28" s="14">
        <v>0.88576051779935272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3.1449999999999999E-2</v>
      </c>
      <c r="BH28" s="16">
        <f>DSTDEV(PlotSort2,"PhxRed",$BS$31:$BS$32)/SQRT($BF28)</f>
        <v>8.5000000000000169E-4</v>
      </c>
      <c r="BI28" s="16">
        <f>DAVERAGE(PlotSort2,"PhxRedEdge",$BS$31:$BS$32)</f>
        <v>0.19264999999999999</v>
      </c>
      <c r="BJ28" s="16">
        <f>DSTDEV(PlotSort2,"PhxRedEdge",$BS$31:$BS$32)/SQRT($BF28)</f>
        <v>3.0500000000000106E-3</v>
      </c>
      <c r="BK28" s="16">
        <f>DAVERAGE(PlotSort2,"TMRed",$BS$31:$BS$32)</f>
        <v>3.1350000000000003E-2</v>
      </c>
      <c r="BL28" s="16">
        <f>DSTDEV(PlotSort2,"TMRed",$BS$31:$BS$32)/SQRT($BF28)</f>
        <v>1.500000000000008E-4</v>
      </c>
      <c r="BM28" s="16">
        <f>DAVERAGE(PlotSort2,"TMNIR",$BS$31:$BS$32)</f>
        <v>0.51880000000000004</v>
      </c>
      <c r="BN28" s="16">
        <f>DSTDEV(PlotSort2,"TMNIR",$BS$31:$BS$32)/SQRT($BF28)</f>
        <v>2.2100000000000036E-2</v>
      </c>
      <c r="BO28" s="16">
        <f>DAVERAGE(PlotSort2,"NRR",$BS$31:$BS$32)</f>
        <v>0.45805582347094997</v>
      </c>
      <c r="BP28" s="16">
        <f>DSTDEV(PlotSort2,"NRR",$BS$31:$BS$32)/SQRT($BF28)</f>
        <v>1.058387242913153E-2</v>
      </c>
      <c r="BQ28" s="16">
        <f>DAVERAGE(PlotSort2,"rvi",$BS$31:$BS$32)</f>
        <v>16.552396214896216</v>
      </c>
      <c r="BR28" s="16">
        <f>DSTDEV(PlotSort2,"rvi",$BS$31:$BS$32)/SQRT($BF28)</f>
        <v>0.78414224664224808</v>
      </c>
      <c r="BS28" s="17">
        <f>DAVERAGE(PlotSort2,"ndvi",$BS$31:$BS$32)</f>
        <v>0.88582757838108939</v>
      </c>
      <c r="BT28" s="16">
        <f>DSTDEV(PlotSort2,"ndvi",$BS$31:$BS$32)/SQRT($BF28)</f>
        <v>5.1005810316007141E-3</v>
      </c>
    </row>
    <row r="29" spans="2:72" ht="13.5" customHeight="1" x14ac:dyDescent="0.2">
      <c r="B29" s="12">
        <v>210</v>
      </c>
      <c r="C29" s="12">
        <v>9.4830000000000005</v>
      </c>
      <c r="D29" s="12">
        <v>210.39511999999999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32</v>
      </c>
      <c r="Q29" s="56">
        <v>1.31</v>
      </c>
      <c r="R29" s="56">
        <v>3.44</v>
      </c>
      <c r="S29" s="56">
        <v>43.7</v>
      </c>
      <c r="T29" s="56">
        <v>97.31</v>
      </c>
      <c r="U29" s="12">
        <v>2</v>
      </c>
      <c r="V29" s="12">
        <v>0</v>
      </c>
      <c r="W29" s="12">
        <v>1</v>
      </c>
      <c r="X29" s="12">
        <v>1</v>
      </c>
      <c r="Y29" s="12">
        <v>2</v>
      </c>
      <c r="Z29" s="12">
        <v>2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0.88600000000000001</v>
      </c>
      <c r="AK29" s="12">
        <v>1.17E-2</v>
      </c>
      <c r="AL29" s="14">
        <v>2.8799999999999999E-2</v>
      </c>
      <c r="AM29" s="14">
        <v>4.0000000000000002E-4</v>
      </c>
      <c r="AN29" s="14">
        <v>2.3744999999999998</v>
      </c>
      <c r="AO29" s="14">
        <v>0.1031</v>
      </c>
      <c r="AP29" s="14">
        <v>0.2009</v>
      </c>
      <c r="AQ29" s="14">
        <v>8.6999999999999994E-3</v>
      </c>
      <c r="AR29" s="14">
        <v>1.8206</v>
      </c>
      <c r="AS29" s="14">
        <v>0.1734</v>
      </c>
      <c r="AT29" s="14">
        <v>3.1300000000000001E-2</v>
      </c>
      <c r="AU29" s="14">
        <v>3.0000000000000001E-3</v>
      </c>
      <c r="AV29" s="14">
        <v>42.417400000000001</v>
      </c>
      <c r="AW29" s="14">
        <v>3.3279999999999998</v>
      </c>
      <c r="AX29" s="14">
        <v>0.54530000000000001</v>
      </c>
      <c r="AY29" s="14">
        <v>4.2799999999999998E-2</v>
      </c>
      <c r="AZ29" s="14">
        <v>0.46153846153846162</v>
      </c>
      <c r="BA29" s="14">
        <v>17.421725239616613</v>
      </c>
      <c r="BB29" s="14">
        <v>0.8914325355532432</v>
      </c>
      <c r="BC29" s="15"/>
      <c r="BD29" s="28"/>
    </row>
    <row r="30" spans="2:72" ht="13.5" customHeight="1" x14ac:dyDescent="0.2">
      <c r="B30" s="12">
        <v>210</v>
      </c>
      <c r="C30" s="12">
        <v>9.4740000000000002</v>
      </c>
      <c r="D30" s="12">
        <v>210.39474999999999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32</v>
      </c>
      <c r="Q30" s="56">
        <v>1.31</v>
      </c>
      <c r="R30" s="56">
        <v>3.44</v>
      </c>
      <c r="S30" s="56">
        <v>43.81</v>
      </c>
      <c r="T30" s="56">
        <v>97.22</v>
      </c>
      <c r="U30" s="12">
        <v>2</v>
      </c>
      <c r="V30" s="12">
        <v>0</v>
      </c>
      <c r="W30" s="12">
        <v>1</v>
      </c>
      <c r="X30" s="12">
        <v>1</v>
      </c>
      <c r="Y30" s="12">
        <v>2</v>
      </c>
      <c r="Z30" s="12">
        <v>2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0.97140000000000004</v>
      </c>
      <c r="AK30" s="12">
        <v>0.12770000000000001</v>
      </c>
      <c r="AL30" s="14">
        <v>3.1699999999999999E-2</v>
      </c>
      <c r="AM30" s="14">
        <v>4.1999999999999997E-3</v>
      </c>
      <c r="AN30" s="14">
        <v>2.5994000000000002</v>
      </c>
      <c r="AO30" s="14">
        <v>0.25900000000000001</v>
      </c>
      <c r="AP30" s="14">
        <v>0.22040000000000001</v>
      </c>
      <c r="AQ30" s="14">
        <v>2.1999999999999999E-2</v>
      </c>
      <c r="AR30" s="14">
        <v>2.0194999999999999</v>
      </c>
      <c r="AS30" s="14">
        <v>9.9699999999999997E-2</v>
      </c>
      <c r="AT30" s="14">
        <v>3.4799999999999998E-2</v>
      </c>
      <c r="AU30" s="14">
        <v>1.6999999999999999E-3</v>
      </c>
      <c r="AV30" s="14">
        <v>47.384500000000003</v>
      </c>
      <c r="AW30" s="14">
        <v>0.94430000000000003</v>
      </c>
      <c r="AX30" s="14">
        <v>0.61040000000000005</v>
      </c>
      <c r="AY30" s="14">
        <v>1.2200000000000001E-2</v>
      </c>
      <c r="AZ30" s="14">
        <v>0.46942705825710157</v>
      </c>
      <c r="BA30" s="14">
        <v>17.540229885057474</v>
      </c>
      <c r="BB30" s="14">
        <v>0.89212647241165544</v>
      </c>
      <c r="BC30" s="15"/>
      <c r="BD30" s="28"/>
      <c r="BF30" s="29" t="s">
        <v>175</v>
      </c>
    </row>
    <row r="31" spans="2:72" ht="13.5" customHeight="1" x14ac:dyDescent="0.2">
      <c r="B31" s="12">
        <v>210</v>
      </c>
      <c r="C31" s="12">
        <v>9.4610000000000003</v>
      </c>
      <c r="D31" s="12">
        <v>210.39420999999999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32</v>
      </c>
      <c r="Q31" s="56">
        <v>1.31</v>
      </c>
      <c r="R31" s="56">
        <v>3.44</v>
      </c>
      <c r="S31" s="56">
        <v>43.97</v>
      </c>
      <c r="T31" s="56">
        <v>97.09</v>
      </c>
      <c r="U31" s="12">
        <v>2</v>
      </c>
      <c r="V31" s="12">
        <v>0</v>
      </c>
      <c r="W31" s="12">
        <v>1</v>
      </c>
      <c r="X31" s="12">
        <v>1</v>
      </c>
      <c r="Y31" s="12">
        <v>2</v>
      </c>
      <c r="Z31" s="12">
        <v>2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1.0495000000000001</v>
      </c>
      <c r="AK31" s="12">
        <v>4.7300000000000002E-2</v>
      </c>
      <c r="AL31" s="14">
        <v>3.4299999999999997E-2</v>
      </c>
      <c r="AM31" s="14">
        <v>1.5E-3</v>
      </c>
      <c r="AN31" s="14">
        <v>2.5487000000000002</v>
      </c>
      <c r="AO31" s="14">
        <v>0.12330000000000001</v>
      </c>
      <c r="AP31" s="14">
        <v>0.21679999999999999</v>
      </c>
      <c r="AQ31" s="14">
        <v>1.0500000000000001E-2</v>
      </c>
      <c r="AR31" s="14">
        <v>2.1303999999999998</v>
      </c>
      <c r="AS31" s="14">
        <v>4.7800000000000002E-2</v>
      </c>
      <c r="AT31" s="14">
        <v>3.6799999999999999E-2</v>
      </c>
      <c r="AU31" s="14">
        <v>8.0000000000000004E-4</v>
      </c>
      <c r="AV31" s="14">
        <v>39.933900000000001</v>
      </c>
      <c r="AW31" s="14">
        <v>1.2397</v>
      </c>
      <c r="AX31" s="14">
        <v>0.51590000000000003</v>
      </c>
      <c r="AY31" s="14">
        <v>1.6E-2</v>
      </c>
      <c r="AZ31" s="14">
        <v>0.40821618670670129</v>
      </c>
      <c r="BA31" s="14">
        <v>14.019021739130435</v>
      </c>
      <c r="BB31" s="14">
        <v>0.86683553464809127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210</v>
      </c>
      <c r="C32" s="12">
        <v>9.4529999999999994</v>
      </c>
      <c r="D32" s="12">
        <v>210.39388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32</v>
      </c>
      <c r="Q32" s="56">
        <v>1.31</v>
      </c>
      <c r="R32" s="56">
        <v>3.44</v>
      </c>
      <c r="S32" s="56">
        <v>44.07</v>
      </c>
      <c r="T32" s="56">
        <v>97.01</v>
      </c>
      <c r="U32" s="12">
        <v>2</v>
      </c>
      <c r="V32" s="12">
        <v>0</v>
      </c>
      <c r="W32" s="12">
        <v>1</v>
      </c>
      <c r="X32" s="12">
        <v>1</v>
      </c>
      <c r="Y32" s="12">
        <v>2</v>
      </c>
      <c r="Z32" s="12">
        <v>2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1.0059</v>
      </c>
      <c r="AK32" s="12">
        <v>0.1026</v>
      </c>
      <c r="AL32" s="14">
        <v>3.3000000000000002E-2</v>
      </c>
      <c r="AM32" s="14">
        <v>3.3999999999999998E-3</v>
      </c>
      <c r="AN32" s="14">
        <v>2.4830000000000001</v>
      </c>
      <c r="AO32" s="14">
        <v>0.1137</v>
      </c>
      <c r="AP32" s="14">
        <v>0.21160000000000001</v>
      </c>
      <c r="AQ32" s="14">
        <v>9.7000000000000003E-3</v>
      </c>
      <c r="AR32" s="14">
        <v>1.8828</v>
      </c>
      <c r="AS32" s="14">
        <v>0.2034</v>
      </c>
      <c r="AT32" s="14">
        <v>3.2599999999999997E-2</v>
      </c>
      <c r="AU32" s="14">
        <v>3.5000000000000001E-3</v>
      </c>
      <c r="AV32" s="14">
        <v>38.835700000000003</v>
      </c>
      <c r="AW32" s="14">
        <v>2.0550000000000002</v>
      </c>
      <c r="AX32" s="14">
        <v>0.50260000000000005</v>
      </c>
      <c r="AY32" s="14">
        <v>2.6599999999999999E-2</v>
      </c>
      <c r="AZ32" s="14">
        <v>0.40744889386726407</v>
      </c>
      <c r="BA32" s="14">
        <v>15.417177914110432</v>
      </c>
      <c r="BB32" s="14">
        <v>0.87817638266068765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210</v>
      </c>
      <c r="C33" s="12">
        <v>9.4450000000000003</v>
      </c>
      <c r="D33" s="12">
        <v>210.39354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32</v>
      </c>
      <c r="Q33" s="56">
        <v>1.31</v>
      </c>
      <c r="R33" s="56">
        <v>3.44</v>
      </c>
      <c r="S33" s="56">
        <v>44.17</v>
      </c>
      <c r="T33" s="56">
        <v>96.94</v>
      </c>
      <c r="U33" s="12">
        <v>2</v>
      </c>
      <c r="V33" s="12">
        <v>0</v>
      </c>
      <c r="W33" s="12">
        <v>1</v>
      </c>
      <c r="X33" s="12">
        <v>1</v>
      </c>
      <c r="Y33" s="12">
        <v>2</v>
      </c>
      <c r="Z33" s="12">
        <v>2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1.0589999999999999</v>
      </c>
      <c r="AK33" s="12">
        <v>3.1300000000000001E-2</v>
      </c>
      <c r="AL33" s="14">
        <v>3.4799999999999998E-2</v>
      </c>
      <c r="AM33" s="14">
        <v>1E-3</v>
      </c>
      <c r="AN33" s="14">
        <v>2.5670000000000002</v>
      </c>
      <c r="AO33" s="14">
        <v>2.01E-2</v>
      </c>
      <c r="AP33" s="14">
        <v>0.21920000000000001</v>
      </c>
      <c r="AQ33" s="14">
        <v>1.6999999999999999E-3</v>
      </c>
      <c r="AR33" s="14">
        <v>2.0021</v>
      </c>
      <c r="AS33" s="14">
        <v>2.24E-2</v>
      </c>
      <c r="AT33" s="14">
        <v>3.4700000000000002E-2</v>
      </c>
      <c r="AU33" s="14">
        <v>4.0000000000000002E-4</v>
      </c>
      <c r="AV33" s="14">
        <v>43.035200000000003</v>
      </c>
      <c r="AW33" s="14">
        <v>0.41810000000000003</v>
      </c>
      <c r="AX33" s="14">
        <v>0.55800000000000005</v>
      </c>
      <c r="AY33" s="14">
        <v>5.4000000000000003E-3</v>
      </c>
      <c r="AZ33" s="14">
        <v>0.43592382913021099</v>
      </c>
      <c r="BA33" s="14">
        <v>16.080691642651299</v>
      </c>
      <c r="BB33" s="14">
        <v>0.88290872279399379</v>
      </c>
      <c r="BC33" s="15"/>
      <c r="BD33" s="28"/>
    </row>
    <row r="34" spans="2:64" ht="13.5" customHeight="1" x14ac:dyDescent="0.2">
      <c r="B34" s="12">
        <v>210</v>
      </c>
      <c r="C34" s="12">
        <v>9.5370000000000008</v>
      </c>
      <c r="D34" s="12">
        <v>210.39737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32</v>
      </c>
      <c r="Q34" s="56">
        <v>1.31</v>
      </c>
      <c r="R34" s="56">
        <v>3.44</v>
      </c>
      <c r="S34" s="56">
        <v>43.03</v>
      </c>
      <c r="T34" s="56">
        <v>97.85</v>
      </c>
      <c r="U34" s="12">
        <v>2</v>
      </c>
      <c r="V34" s="12">
        <v>0</v>
      </c>
      <c r="W34" s="12">
        <v>1</v>
      </c>
      <c r="X34" s="12">
        <v>1</v>
      </c>
      <c r="Y34" s="12">
        <v>2</v>
      </c>
      <c r="Z34" s="12">
        <v>2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0.96699999999999997</v>
      </c>
      <c r="AK34" s="12">
        <v>3.6499999999999998E-2</v>
      </c>
      <c r="AL34" s="14">
        <v>3.1099999999999999E-2</v>
      </c>
      <c r="AM34" s="14">
        <v>1.1999999999999999E-3</v>
      </c>
      <c r="AN34" s="14">
        <v>2.35</v>
      </c>
      <c r="AO34" s="14">
        <v>9.06E-2</v>
      </c>
      <c r="AP34" s="14">
        <v>0.19620000000000001</v>
      </c>
      <c r="AQ34" s="14">
        <v>7.6E-3</v>
      </c>
      <c r="AR34" s="14">
        <v>1.8371999999999999</v>
      </c>
      <c r="AS34" s="14">
        <v>0.1113</v>
      </c>
      <c r="AT34" s="14">
        <v>3.1199999999999999E-2</v>
      </c>
      <c r="AU34" s="14">
        <v>1.9E-3</v>
      </c>
      <c r="AV34" s="14">
        <v>37.240299999999998</v>
      </c>
      <c r="AW34" s="14">
        <v>0.93389999999999995</v>
      </c>
      <c r="AX34" s="14">
        <v>0.47299999999999998</v>
      </c>
      <c r="AY34" s="14">
        <v>1.1900000000000001E-2</v>
      </c>
      <c r="AZ34" s="14">
        <v>0.41362821279139261</v>
      </c>
      <c r="BA34" s="14">
        <v>15.160256410256411</v>
      </c>
      <c r="BB34" s="14">
        <v>0.87623958746529151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210</v>
      </c>
      <c r="C35" s="12">
        <v>9.5449999999999999</v>
      </c>
      <c r="D35" s="12">
        <v>210.39770999999999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32</v>
      </c>
      <c r="Q35" s="56">
        <v>1.31</v>
      </c>
      <c r="R35" s="56">
        <v>3.44</v>
      </c>
      <c r="S35" s="56">
        <v>42.93</v>
      </c>
      <c r="T35" s="56">
        <v>97.93</v>
      </c>
      <c r="U35" s="12">
        <v>2</v>
      </c>
      <c r="V35" s="12">
        <v>0</v>
      </c>
      <c r="W35" s="12">
        <v>1</v>
      </c>
      <c r="X35" s="12">
        <v>1</v>
      </c>
      <c r="Y35" s="12">
        <v>2</v>
      </c>
      <c r="Z35" s="12">
        <v>2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0.88319999999999999</v>
      </c>
      <c r="AK35" s="12">
        <v>4.2999999999999997E-2</v>
      </c>
      <c r="AL35" s="14">
        <v>2.8400000000000002E-2</v>
      </c>
      <c r="AM35" s="14">
        <v>1.4E-3</v>
      </c>
      <c r="AN35" s="14">
        <v>2.3881999999999999</v>
      </c>
      <c r="AO35" s="14">
        <v>0.18540000000000001</v>
      </c>
      <c r="AP35" s="14">
        <v>0.19900000000000001</v>
      </c>
      <c r="AQ35" s="14">
        <v>1.54E-2</v>
      </c>
      <c r="AR35" s="14">
        <v>1.6860999999999999</v>
      </c>
      <c r="AS35" s="14">
        <v>3.0800000000000001E-2</v>
      </c>
      <c r="AT35" s="14">
        <v>2.86E-2</v>
      </c>
      <c r="AU35" s="14">
        <v>5.0000000000000001E-4</v>
      </c>
      <c r="AV35" s="14">
        <v>39.447200000000002</v>
      </c>
      <c r="AW35" s="14">
        <v>1.1980999999999999</v>
      </c>
      <c r="AX35" s="14">
        <v>0.50019999999999998</v>
      </c>
      <c r="AY35" s="14">
        <v>1.52E-2</v>
      </c>
      <c r="AZ35" s="14">
        <v>0.43077803203661319</v>
      </c>
      <c r="BA35" s="14">
        <v>17.48951048951049</v>
      </c>
      <c r="BB35" s="14">
        <v>0.89183055975794256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210</v>
      </c>
      <c r="C36" s="12">
        <v>9.5530000000000008</v>
      </c>
      <c r="D36" s="12">
        <v>210.39804000000001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32</v>
      </c>
      <c r="Q36" s="56">
        <v>1.31</v>
      </c>
      <c r="R36" s="56">
        <v>3.44</v>
      </c>
      <c r="S36" s="56">
        <v>42.83</v>
      </c>
      <c r="T36" s="56">
        <v>98.01</v>
      </c>
      <c r="U36" s="12">
        <v>2</v>
      </c>
      <c r="V36" s="12">
        <v>0</v>
      </c>
      <c r="W36" s="12">
        <v>1</v>
      </c>
      <c r="X36" s="12">
        <v>1</v>
      </c>
      <c r="Y36" s="12">
        <v>2</v>
      </c>
      <c r="Z36" s="12">
        <v>2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1.0232000000000001</v>
      </c>
      <c r="AK36" s="12">
        <v>8.8300000000000003E-2</v>
      </c>
      <c r="AL36" s="14">
        <v>3.2800000000000003E-2</v>
      </c>
      <c r="AM36" s="14">
        <v>2.8E-3</v>
      </c>
      <c r="AN36" s="14">
        <v>2.7058</v>
      </c>
      <c r="AO36" s="14">
        <v>0.13189999999999999</v>
      </c>
      <c r="AP36" s="14">
        <v>0.22500000000000001</v>
      </c>
      <c r="AQ36" s="14">
        <v>1.0999999999999999E-2</v>
      </c>
      <c r="AR36" s="14">
        <v>2.0802999999999998</v>
      </c>
      <c r="AS36" s="14">
        <v>0.1792</v>
      </c>
      <c r="AT36" s="14">
        <v>3.5200000000000002E-2</v>
      </c>
      <c r="AU36" s="14">
        <v>3.0000000000000001E-3</v>
      </c>
      <c r="AV36" s="14">
        <v>44.572299999999998</v>
      </c>
      <c r="AW36" s="14">
        <v>1.6057999999999999</v>
      </c>
      <c r="AX36" s="14">
        <v>0.56420000000000003</v>
      </c>
      <c r="AY36" s="14">
        <v>2.0299999999999999E-2</v>
      </c>
      <c r="AZ36" s="14">
        <v>0.42980233147491137</v>
      </c>
      <c r="BA36" s="14">
        <v>16.02840909090909</v>
      </c>
      <c r="BB36" s="14">
        <v>0.8825492158825492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210</v>
      </c>
      <c r="C37" s="12">
        <v>9.5619999999999994</v>
      </c>
      <c r="D37" s="12">
        <v>210.39841999999999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32</v>
      </c>
      <c r="Q37" s="56">
        <v>1.31</v>
      </c>
      <c r="R37" s="56">
        <v>3.44</v>
      </c>
      <c r="S37" s="56">
        <v>42.72</v>
      </c>
      <c r="T37" s="56">
        <v>98.1</v>
      </c>
      <c r="U37" s="12">
        <v>2</v>
      </c>
      <c r="V37" s="12">
        <v>0</v>
      </c>
      <c r="W37" s="12">
        <v>1</v>
      </c>
      <c r="X37" s="12">
        <v>1</v>
      </c>
      <c r="Y37" s="12">
        <v>2</v>
      </c>
      <c r="Z37" s="12">
        <v>2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0.97650000000000003</v>
      </c>
      <c r="AK37" s="12">
        <v>7.8799999999999995E-2</v>
      </c>
      <c r="AL37" s="14">
        <v>3.1199999999999999E-2</v>
      </c>
      <c r="AM37" s="14">
        <v>2.5000000000000001E-3</v>
      </c>
      <c r="AN37" s="14">
        <v>2.4260999999999999</v>
      </c>
      <c r="AO37" s="14">
        <v>9.2399999999999996E-2</v>
      </c>
      <c r="AP37" s="14">
        <v>0.20130000000000001</v>
      </c>
      <c r="AQ37" s="14">
        <v>7.7000000000000002E-3</v>
      </c>
      <c r="AR37" s="14">
        <v>1.8242</v>
      </c>
      <c r="AS37" s="14">
        <v>0.2029</v>
      </c>
      <c r="AT37" s="14">
        <v>3.0800000000000001E-2</v>
      </c>
      <c r="AU37" s="14">
        <v>3.3999999999999998E-3</v>
      </c>
      <c r="AV37" s="14">
        <v>42.509</v>
      </c>
      <c r="AW37" s="14">
        <v>1.3436999999999999</v>
      </c>
      <c r="AX37" s="14">
        <v>0.53700000000000003</v>
      </c>
      <c r="AY37" s="14">
        <v>1.7000000000000001E-2</v>
      </c>
      <c r="AZ37" s="14">
        <v>0.45469321414059322</v>
      </c>
      <c r="BA37" s="14">
        <v>17.435064935064936</v>
      </c>
      <c r="BB37" s="14">
        <v>0.89151109545614637</v>
      </c>
      <c r="BC37" s="15"/>
      <c r="BD37" s="28"/>
      <c r="BG37" s="30">
        <v>2</v>
      </c>
    </row>
    <row r="38" spans="2:64" ht="13.5" customHeight="1" x14ac:dyDescent="0.2">
      <c r="B38" s="12">
        <v>210</v>
      </c>
      <c r="C38" s="12">
        <v>9.5690000000000008</v>
      </c>
      <c r="D38" s="12">
        <v>210.39870999999999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32</v>
      </c>
      <c r="Q38" s="56">
        <v>1.31</v>
      </c>
      <c r="R38" s="56">
        <v>3.44</v>
      </c>
      <c r="S38" s="56">
        <v>42.63</v>
      </c>
      <c r="T38" s="56">
        <v>98.17</v>
      </c>
      <c r="U38" s="12">
        <v>2</v>
      </c>
      <c r="V38" s="12">
        <v>0</v>
      </c>
      <c r="W38" s="12">
        <v>1</v>
      </c>
      <c r="X38" s="12">
        <v>1</v>
      </c>
      <c r="Y38" s="12">
        <v>2</v>
      </c>
      <c r="Z38" s="12">
        <v>2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1.1025</v>
      </c>
      <c r="AK38" s="12">
        <v>7.3000000000000001E-3</v>
      </c>
      <c r="AL38" s="14">
        <v>3.5200000000000002E-2</v>
      </c>
      <c r="AM38" s="14">
        <v>2.0000000000000001E-4</v>
      </c>
      <c r="AN38" s="14">
        <v>2.6922000000000001</v>
      </c>
      <c r="AO38" s="14">
        <v>3.6200000000000003E-2</v>
      </c>
      <c r="AP38" s="14">
        <v>0.223</v>
      </c>
      <c r="AQ38" s="14">
        <v>3.0000000000000001E-3</v>
      </c>
      <c r="AR38" s="14">
        <v>2.1738</v>
      </c>
      <c r="AS38" s="14">
        <v>4.7399999999999998E-2</v>
      </c>
      <c r="AT38" s="14">
        <v>3.6700000000000003E-2</v>
      </c>
      <c r="AU38" s="14">
        <v>8.0000000000000004E-4</v>
      </c>
      <c r="AV38" s="14">
        <v>42.280200000000001</v>
      </c>
      <c r="AW38" s="14">
        <v>4.1599999999999998E-2</v>
      </c>
      <c r="AX38" s="14">
        <v>0.5333</v>
      </c>
      <c r="AY38" s="14">
        <v>5.0000000000000001E-4</v>
      </c>
      <c r="AZ38" s="14">
        <v>0.41028692317863286</v>
      </c>
      <c r="BA38" s="14">
        <v>14.531335149863759</v>
      </c>
      <c r="BB38" s="14">
        <v>0.87122807017543868</v>
      </c>
      <c r="BC38" s="15"/>
      <c r="BD38" s="28"/>
      <c r="BG38" s="30">
        <v>3</v>
      </c>
      <c r="BH38" s="34"/>
    </row>
    <row r="39" spans="2:64" ht="13.5" customHeight="1" x14ac:dyDescent="0.2">
      <c r="B39" s="12">
        <v>210</v>
      </c>
      <c r="C39" s="12">
        <v>9.58</v>
      </c>
      <c r="D39" s="12">
        <v>210.39917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32</v>
      </c>
      <c r="Q39" s="56">
        <v>1.31</v>
      </c>
      <c r="R39" s="56">
        <v>3.44</v>
      </c>
      <c r="S39" s="56">
        <v>42.49</v>
      </c>
      <c r="T39" s="56">
        <v>98.28</v>
      </c>
      <c r="U39" s="12">
        <v>2</v>
      </c>
      <c r="V39" s="12">
        <v>0</v>
      </c>
      <c r="W39" s="12">
        <v>1</v>
      </c>
      <c r="X39" s="12">
        <v>1</v>
      </c>
      <c r="Y39" s="12">
        <v>2</v>
      </c>
      <c r="Z39" s="12">
        <v>2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0.91020000000000001</v>
      </c>
      <c r="AK39" s="12">
        <v>2.8899999999999999E-2</v>
      </c>
      <c r="AL39" s="14">
        <v>2.9000000000000001E-2</v>
      </c>
      <c r="AM39" s="14">
        <v>8.9999999999999998E-4</v>
      </c>
      <c r="AN39" s="14">
        <v>2.3363999999999998</v>
      </c>
      <c r="AO39" s="14">
        <v>0.11899999999999999</v>
      </c>
      <c r="AP39" s="14">
        <v>0.193</v>
      </c>
      <c r="AQ39" s="14">
        <v>9.7999999999999997E-3</v>
      </c>
      <c r="AR39" s="14">
        <v>1.7169000000000001</v>
      </c>
      <c r="AS39" s="14">
        <v>3.2199999999999999E-2</v>
      </c>
      <c r="AT39" s="14">
        <v>2.8899999999999999E-2</v>
      </c>
      <c r="AU39" s="14">
        <v>5.0000000000000001E-4</v>
      </c>
      <c r="AV39" s="14">
        <v>39.642699999999998</v>
      </c>
      <c r="AW39" s="14">
        <v>0.27039999999999997</v>
      </c>
      <c r="AX39" s="14">
        <v>0.49880000000000002</v>
      </c>
      <c r="AY39" s="14">
        <v>3.3999999999999998E-3</v>
      </c>
      <c r="AZ39" s="14">
        <v>0.44203527030933798</v>
      </c>
      <c r="BA39" s="14">
        <v>17.259515570934258</v>
      </c>
      <c r="BB39" s="14">
        <v>0.89046806897858632</v>
      </c>
      <c r="BC39" s="15"/>
      <c r="BD39" s="28"/>
    </row>
    <row r="40" spans="2:64" ht="13.5" customHeight="1" x14ac:dyDescent="0.2">
      <c r="B40" s="12">
        <v>210</v>
      </c>
      <c r="C40" s="12">
        <v>9.59</v>
      </c>
      <c r="D40" s="12">
        <v>210.39957999999999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32</v>
      </c>
      <c r="Q40" s="56">
        <v>1.31</v>
      </c>
      <c r="R40" s="56">
        <v>3.44</v>
      </c>
      <c r="S40" s="56">
        <v>42.37</v>
      </c>
      <c r="T40" s="56">
        <v>98.38</v>
      </c>
      <c r="U40" s="12">
        <v>2</v>
      </c>
      <c r="V40" s="12">
        <v>0</v>
      </c>
      <c r="W40" s="12">
        <v>1</v>
      </c>
      <c r="X40" s="12">
        <v>1</v>
      </c>
      <c r="Y40" s="12">
        <v>2</v>
      </c>
      <c r="Z40" s="12">
        <v>2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1.0672999999999999</v>
      </c>
      <c r="AK40" s="12">
        <v>4.1000000000000003E-3</v>
      </c>
      <c r="AL40" s="14">
        <v>3.39E-2</v>
      </c>
      <c r="AM40" s="14">
        <v>1E-4</v>
      </c>
      <c r="AN40" s="14">
        <v>2.5259999999999998</v>
      </c>
      <c r="AO40" s="14">
        <v>1.0999999999999999E-2</v>
      </c>
      <c r="AP40" s="14">
        <v>0.2082</v>
      </c>
      <c r="AQ40" s="14">
        <v>8.9999999999999998E-4</v>
      </c>
      <c r="AR40" s="14">
        <v>2.113</v>
      </c>
      <c r="AS40" s="14">
        <v>6.6199999999999995E-2</v>
      </c>
      <c r="AT40" s="14">
        <v>3.5499999999999997E-2</v>
      </c>
      <c r="AU40" s="14">
        <v>1.1000000000000001E-3</v>
      </c>
      <c r="AV40" s="14">
        <v>42.629600000000003</v>
      </c>
      <c r="AW40" s="14">
        <v>0.57820000000000005</v>
      </c>
      <c r="AX40" s="14">
        <v>0.53520000000000001</v>
      </c>
      <c r="AY40" s="14">
        <v>7.3000000000000001E-3</v>
      </c>
      <c r="AZ40" s="14">
        <v>0.43987086359967714</v>
      </c>
      <c r="BA40" s="14">
        <v>15.07605633802817</v>
      </c>
      <c r="BB40" s="14">
        <v>0.87559137900823558</v>
      </c>
      <c r="BC40" s="15"/>
      <c r="BD40" s="28"/>
    </row>
    <row r="41" spans="2:64" ht="13.5" customHeight="1" x14ac:dyDescent="0.2">
      <c r="B41" s="12">
        <v>210</v>
      </c>
      <c r="C41" s="12">
        <v>9.609</v>
      </c>
      <c r="D41" s="12">
        <v>210.40037000000001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32</v>
      </c>
      <c r="Q41" s="56">
        <v>1.31</v>
      </c>
      <c r="R41" s="56">
        <v>3.44</v>
      </c>
      <c r="S41" s="56">
        <v>42.13</v>
      </c>
      <c r="T41" s="56">
        <v>98.58</v>
      </c>
      <c r="U41" s="12">
        <v>2</v>
      </c>
      <c r="V41" s="12">
        <v>0</v>
      </c>
      <c r="W41" s="12">
        <v>1</v>
      </c>
      <c r="X41" s="12">
        <v>1</v>
      </c>
      <c r="Y41" s="12">
        <v>2</v>
      </c>
      <c r="Z41" s="12">
        <v>2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1.0467</v>
      </c>
      <c r="AK41" s="12">
        <v>5.3999999999999999E-2</v>
      </c>
      <c r="AL41" s="14">
        <v>3.3099999999999997E-2</v>
      </c>
      <c r="AM41" s="14">
        <v>1.6999999999999999E-3</v>
      </c>
      <c r="AN41" s="14">
        <v>2.0177</v>
      </c>
      <c r="AO41" s="14">
        <v>7.1000000000000004E-3</v>
      </c>
      <c r="AP41" s="14">
        <v>0.16550000000000001</v>
      </c>
      <c r="AQ41" s="14">
        <v>5.9999999999999995E-4</v>
      </c>
      <c r="AR41" s="14">
        <v>1.9914000000000001</v>
      </c>
      <c r="AS41" s="14">
        <v>0.11799999999999999</v>
      </c>
      <c r="AT41" s="14">
        <v>3.3300000000000003E-2</v>
      </c>
      <c r="AU41" s="14">
        <v>2E-3</v>
      </c>
      <c r="AV41" s="14">
        <v>32.9514</v>
      </c>
      <c r="AW41" s="14">
        <v>0.1019</v>
      </c>
      <c r="AX41" s="14">
        <v>0.41199999999999998</v>
      </c>
      <c r="AY41" s="14">
        <v>1.2999999999999999E-3</v>
      </c>
      <c r="AZ41" s="14">
        <v>0.4268398268398268</v>
      </c>
      <c r="BA41" s="14">
        <v>12.37237237237237</v>
      </c>
      <c r="BB41" s="14">
        <v>0.85043790702896926</v>
      </c>
      <c r="BC41" s="15"/>
      <c r="BD41" s="28"/>
    </row>
    <row r="42" spans="2:64" ht="13.5" customHeight="1" x14ac:dyDescent="0.2">
      <c r="B42" s="12">
        <v>210</v>
      </c>
      <c r="C42" s="12">
        <v>9.3699999999999992</v>
      </c>
      <c r="D42" s="12">
        <v>210.39042000000001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32</v>
      </c>
      <c r="Q42" s="56">
        <v>1.31</v>
      </c>
      <c r="R42" s="56">
        <v>3.44</v>
      </c>
      <c r="S42" s="56">
        <v>45.11</v>
      </c>
      <c r="T42" s="56">
        <v>96.21</v>
      </c>
      <c r="U42" s="12">
        <v>2</v>
      </c>
      <c r="V42" s="12">
        <v>0</v>
      </c>
      <c r="W42" s="12">
        <v>1</v>
      </c>
      <c r="X42" s="12">
        <v>1</v>
      </c>
      <c r="Y42" s="12">
        <v>2</v>
      </c>
      <c r="Z42" s="12">
        <v>2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6.4256000000000002</v>
      </c>
      <c r="AK42" s="12">
        <v>0.124</v>
      </c>
      <c r="AL42" s="14">
        <v>0.2145</v>
      </c>
      <c r="AM42" s="14">
        <v>4.1000000000000003E-3</v>
      </c>
      <c r="AN42" s="14">
        <v>2.7934000000000001</v>
      </c>
      <c r="AO42" s="14">
        <v>7.8200000000000006E-2</v>
      </c>
      <c r="AP42" s="14">
        <v>0.24310000000000001</v>
      </c>
      <c r="AQ42" s="14">
        <v>6.7999999999999996E-3</v>
      </c>
      <c r="AR42" s="14">
        <v>11.9429</v>
      </c>
      <c r="AS42" s="14">
        <v>0.35</v>
      </c>
      <c r="AT42" s="14">
        <v>0.21049999999999999</v>
      </c>
      <c r="AU42" s="14">
        <v>6.1999999999999998E-3</v>
      </c>
      <c r="AV42" s="14">
        <v>20.6419</v>
      </c>
      <c r="AW42" s="14">
        <v>0.63859999999999995</v>
      </c>
      <c r="AX42" s="14">
        <v>0.2722</v>
      </c>
      <c r="AY42" s="14">
        <v>8.3999999999999995E-3</v>
      </c>
      <c r="AZ42" s="14">
        <v>5.6471958082670269E-2</v>
      </c>
      <c r="BA42" s="14">
        <v>1.2931116389548694</v>
      </c>
      <c r="BB42" s="14">
        <v>0.12782266418065052</v>
      </c>
      <c r="BC42" s="37"/>
      <c r="BD42" s="28"/>
    </row>
    <row r="43" spans="2:64" ht="13.5" customHeight="1" x14ac:dyDescent="0.2">
      <c r="B43" s="12">
        <v>210</v>
      </c>
      <c r="C43" s="12">
        <v>9.3780000000000001</v>
      </c>
      <c r="D43" s="12">
        <v>210.39075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32</v>
      </c>
      <c r="Q43" s="56">
        <v>1.31</v>
      </c>
      <c r="R43" s="56">
        <v>3.44</v>
      </c>
      <c r="S43" s="56">
        <v>45.01</v>
      </c>
      <c r="T43" s="56">
        <v>96.29</v>
      </c>
      <c r="U43" s="12">
        <v>2</v>
      </c>
      <c r="V43" s="12">
        <v>0</v>
      </c>
      <c r="W43" s="12">
        <v>1</v>
      </c>
      <c r="X43" s="12">
        <v>1</v>
      </c>
      <c r="Y43" s="12">
        <v>2</v>
      </c>
      <c r="Z43" s="12">
        <v>2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0.96809999999999996</v>
      </c>
      <c r="AK43" s="12">
        <v>1.43E-2</v>
      </c>
      <c r="AL43" s="14">
        <v>3.2300000000000002E-2</v>
      </c>
      <c r="AM43" s="14">
        <v>5.0000000000000001E-4</v>
      </c>
      <c r="AN43" s="14">
        <v>2.1823999999999999</v>
      </c>
      <c r="AO43" s="14">
        <v>4.6100000000000002E-2</v>
      </c>
      <c r="AP43" s="14">
        <v>0.18959999999999999</v>
      </c>
      <c r="AQ43" s="14">
        <v>4.0000000000000001E-3</v>
      </c>
      <c r="AR43" s="14">
        <v>1.7898000000000001</v>
      </c>
      <c r="AS43" s="14">
        <v>2.2800000000000001E-2</v>
      </c>
      <c r="AT43" s="14">
        <v>3.15E-2</v>
      </c>
      <c r="AU43" s="14">
        <v>4.0000000000000002E-4</v>
      </c>
      <c r="AV43" s="14">
        <v>37.729100000000003</v>
      </c>
      <c r="AW43" s="14">
        <v>1.6973</v>
      </c>
      <c r="AX43" s="14">
        <v>0.49669999999999997</v>
      </c>
      <c r="AY43" s="14">
        <v>2.23E-2</v>
      </c>
      <c r="AZ43" s="14">
        <v>0.44747195104181847</v>
      </c>
      <c r="BA43" s="14">
        <v>15.768253968253967</v>
      </c>
      <c r="BB43" s="14">
        <v>0.88072699734948867</v>
      </c>
      <c r="BC43" s="37"/>
      <c r="BD43" s="28"/>
    </row>
    <row r="44" spans="2:64" ht="13.5" customHeight="1" x14ac:dyDescent="0.2">
      <c r="B44" s="12">
        <v>210</v>
      </c>
      <c r="C44" s="12">
        <v>9.3859999999999992</v>
      </c>
      <c r="D44" s="12">
        <v>210.39107999999999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32</v>
      </c>
      <c r="Q44" s="56">
        <v>1.31</v>
      </c>
      <c r="R44" s="56">
        <v>3.44</v>
      </c>
      <c r="S44" s="56">
        <v>44.91</v>
      </c>
      <c r="T44" s="56">
        <v>96.37</v>
      </c>
      <c r="U44" s="12">
        <v>2</v>
      </c>
      <c r="V44" s="12">
        <v>0</v>
      </c>
      <c r="W44" s="12">
        <v>1</v>
      </c>
      <c r="X44" s="12">
        <v>1</v>
      </c>
      <c r="Y44" s="12">
        <v>2</v>
      </c>
      <c r="Z44" s="12">
        <v>2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10.308400000000001</v>
      </c>
      <c r="AK44" s="12">
        <v>0.14130000000000001</v>
      </c>
      <c r="AL44" s="14">
        <v>0.34289999999999998</v>
      </c>
      <c r="AM44" s="14">
        <v>4.7000000000000002E-3</v>
      </c>
      <c r="AN44" s="14">
        <v>4.2526999999999999</v>
      </c>
      <c r="AO44" s="14">
        <v>6.8199999999999997E-2</v>
      </c>
      <c r="AP44" s="14">
        <v>0.36859999999999998</v>
      </c>
      <c r="AQ44" s="14">
        <v>5.8999999999999999E-3</v>
      </c>
      <c r="AR44" s="14">
        <v>19.292999999999999</v>
      </c>
      <c r="AS44" s="14">
        <v>0.1779</v>
      </c>
      <c r="AT44" s="14">
        <v>0.33879999999999999</v>
      </c>
      <c r="AU44" s="14">
        <v>3.0999999999999999E-3</v>
      </c>
      <c r="AV44" s="14">
        <v>30.927499999999998</v>
      </c>
      <c r="AW44" s="14">
        <v>0.29120000000000001</v>
      </c>
      <c r="AX44" s="14">
        <v>0.40639999999999998</v>
      </c>
      <c r="AY44" s="14">
        <v>3.8E-3</v>
      </c>
      <c r="AZ44" s="14">
        <v>4.87741935483871E-2</v>
      </c>
      <c r="BA44" s="14">
        <v>1.1995277449822905</v>
      </c>
      <c r="BB44" s="14">
        <v>9.0713902308105207E-2</v>
      </c>
      <c r="BC44" s="37"/>
      <c r="BD44" s="28"/>
    </row>
    <row r="45" spans="2:64" ht="13.5" customHeight="1" x14ac:dyDescent="0.2">
      <c r="B45" s="12">
        <v>210</v>
      </c>
      <c r="C45" s="12">
        <v>9.3940000000000001</v>
      </c>
      <c r="D45" s="12">
        <v>210.39142000000001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32</v>
      </c>
      <c r="Q45" s="56">
        <v>1.31</v>
      </c>
      <c r="R45" s="56">
        <v>3.44</v>
      </c>
      <c r="S45" s="56">
        <v>44.81</v>
      </c>
      <c r="T45" s="56">
        <v>96.44</v>
      </c>
      <c r="U45" s="12">
        <v>2</v>
      </c>
      <c r="V45" s="12">
        <v>0</v>
      </c>
      <c r="W45" s="12">
        <v>1</v>
      </c>
      <c r="X45" s="12">
        <v>1</v>
      </c>
      <c r="Y45" s="12">
        <v>2</v>
      </c>
      <c r="Z45" s="12">
        <v>2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3.9578000000000002</v>
      </c>
      <c r="AK45" s="12">
        <v>1.1705000000000001</v>
      </c>
      <c r="AL45" s="14">
        <v>0.13139999999999999</v>
      </c>
      <c r="AM45" s="14">
        <v>3.8899999999999997E-2</v>
      </c>
      <c r="AN45" s="14">
        <v>2.6114000000000002</v>
      </c>
      <c r="AO45" s="14">
        <v>0.44240000000000002</v>
      </c>
      <c r="AP45" s="14">
        <v>0.22589999999999999</v>
      </c>
      <c r="AQ45" s="14">
        <v>3.8300000000000001E-2</v>
      </c>
      <c r="AR45" s="14">
        <v>7.6436999999999999</v>
      </c>
      <c r="AS45" s="14">
        <v>2.2854999999999999</v>
      </c>
      <c r="AT45" s="14">
        <v>0.13400000000000001</v>
      </c>
      <c r="AU45" s="14">
        <v>4.0099999999999997E-2</v>
      </c>
      <c r="AV45" s="14">
        <v>30.700800000000001</v>
      </c>
      <c r="AW45" s="14">
        <v>2.2317999999999998</v>
      </c>
      <c r="AX45" s="14">
        <v>0.4027</v>
      </c>
      <c r="AY45" s="14">
        <v>2.93E-2</v>
      </c>
      <c r="AZ45" s="14">
        <v>0.28125994272987592</v>
      </c>
      <c r="BA45" s="14">
        <v>3.0052238805970148</v>
      </c>
      <c r="BB45" s="14">
        <v>0.50065213340786285</v>
      </c>
      <c r="BC45" s="37"/>
      <c r="BD45" s="28"/>
    </row>
    <row r="46" spans="2:64" ht="13.5" customHeight="1" x14ac:dyDescent="0.2">
      <c r="B46" s="12">
        <v>210</v>
      </c>
      <c r="C46" s="12">
        <v>9.4030000000000005</v>
      </c>
      <c r="D46" s="12">
        <v>210.39178999999999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32</v>
      </c>
      <c r="Q46" s="56">
        <v>1.31</v>
      </c>
      <c r="R46" s="56">
        <v>3.44</v>
      </c>
      <c r="S46" s="56">
        <v>44.7</v>
      </c>
      <c r="T46" s="56">
        <v>96.53</v>
      </c>
      <c r="U46" s="12">
        <v>2</v>
      </c>
      <c r="V46" s="12">
        <v>0</v>
      </c>
      <c r="W46" s="12">
        <v>1</v>
      </c>
      <c r="X46" s="12">
        <v>1</v>
      </c>
      <c r="Y46" s="12">
        <v>2</v>
      </c>
      <c r="Z46" s="12">
        <v>2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5.8323999999999998</v>
      </c>
      <c r="AK46" s="12">
        <v>0.1171</v>
      </c>
      <c r="AL46" s="14">
        <v>0.1933</v>
      </c>
      <c r="AM46" s="14">
        <v>3.8999999999999998E-3</v>
      </c>
      <c r="AN46" s="14">
        <v>2.5396000000000001</v>
      </c>
      <c r="AO46" s="14">
        <v>7.5300000000000006E-2</v>
      </c>
      <c r="AP46" s="14">
        <v>0.21920000000000001</v>
      </c>
      <c r="AQ46" s="14">
        <v>6.4999999999999997E-3</v>
      </c>
      <c r="AR46" s="14">
        <v>10.981</v>
      </c>
      <c r="AS46" s="14">
        <v>0.36430000000000001</v>
      </c>
      <c r="AT46" s="14">
        <v>0.19209999999999999</v>
      </c>
      <c r="AU46" s="14">
        <v>6.4000000000000003E-3</v>
      </c>
      <c r="AV46" s="14">
        <v>18.7637</v>
      </c>
      <c r="AW46" s="14">
        <v>0.73629999999999995</v>
      </c>
      <c r="AX46" s="14">
        <v>0.24560000000000001</v>
      </c>
      <c r="AY46" s="14">
        <v>9.5999999999999992E-3</v>
      </c>
      <c r="AZ46" s="14">
        <v>5.6798623063683322E-2</v>
      </c>
      <c r="BA46" s="14">
        <v>1.2785007808433109</v>
      </c>
      <c r="BB46" s="14">
        <v>0.12222983778843963</v>
      </c>
      <c r="BC46" s="37"/>
      <c r="BD46" s="28"/>
    </row>
    <row r="47" spans="2:64" ht="13.5" customHeight="1" x14ac:dyDescent="0.2">
      <c r="B47" s="12">
        <v>210</v>
      </c>
      <c r="C47" s="12">
        <v>9.4109999999999996</v>
      </c>
      <c r="D47" s="12">
        <v>210.39212000000001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32</v>
      </c>
      <c r="Q47" s="56">
        <v>1.31</v>
      </c>
      <c r="R47" s="56">
        <v>3.44</v>
      </c>
      <c r="S47" s="56">
        <v>44.6</v>
      </c>
      <c r="T47" s="56">
        <v>96.61</v>
      </c>
      <c r="U47" s="12">
        <v>2</v>
      </c>
      <c r="V47" s="12">
        <v>0</v>
      </c>
      <c r="W47" s="12">
        <v>1</v>
      </c>
      <c r="X47" s="12">
        <v>1</v>
      </c>
      <c r="Y47" s="12">
        <v>2</v>
      </c>
      <c r="Z47" s="12">
        <v>2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0.92379999999999995</v>
      </c>
      <c r="AK47" s="12">
        <v>4.1300000000000003E-2</v>
      </c>
      <c r="AL47" s="14">
        <v>3.0599999999999999E-2</v>
      </c>
      <c r="AM47" s="14">
        <v>1.4E-3</v>
      </c>
      <c r="AN47" s="14">
        <v>2.2719999999999998</v>
      </c>
      <c r="AO47" s="14">
        <v>0.1057</v>
      </c>
      <c r="AP47" s="14">
        <v>0.19570000000000001</v>
      </c>
      <c r="AQ47" s="14">
        <v>9.1000000000000004E-3</v>
      </c>
      <c r="AR47" s="14">
        <v>1.7892999999999999</v>
      </c>
      <c r="AS47" s="14">
        <v>0.10730000000000001</v>
      </c>
      <c r="AT47" s="14">
        <v>3.1199999999999999E-2</v>
      </c>
      <c r="AU47" s="14">
        <v>1.9E-3</v>
      </c>
      <c r="AV47" s="14">
        <v>41.398200000000003</v>
      </c>
      <c r="AW47" s="14">
        <v>1.8886000000000001</v>
      </c>
      <c r="AX47" s="14">
        <v>0.54090000000000005</v>
      </c>
      <c r="AY47" s="14">
        <v>2.47E-2</v>
      </c>
      <c r="AZ47" s="14">
        <v>0.46863969590008153</v>
      </c>
      <c r="BA47" s="14">
        <v>17.336538461538463</v>
      </c>
      <c r="BB47" s="14">
        <v>0.8909281594126901</v>
      </c>
      <c r="BC47" s="37"/>
      <c r="BD47" s="28"/>
    </row>
    <row r="48" spans="2:64" ht="13.5" customHeight="1" x14ac:dyDescent="0.2">
      <c r="B48" s="12">
        <v>210</v>
      </c>
      <c r="C48" s="12">
        <v>9.42</v>
      </c>
      <c r="D48" s="12">
        <v>210.39250000000001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32</v>
      </c>
      <c r="Q48" s="56">
        <v>1.31</v>
      </c>
      <c r="R48" s="56">
        <v>3.44</v>
      </c>
      <c r="S48" s="56">
        <v>44.48</v>
      </c>
      <c r="T48" s="56">
        <v>96.69</v>
      </c>
      <c r="U48" s="12">
        <v>2</v>
      </c>
      <c r="V48" s="12">
        <v>0</v>
      </c>
      <c r="W48" s="12">
        <v>1</v>
      </c>
      <c r="X48" s="12">
        <v>1</v>
      </c>
      <c r="Y48" s="12">
        <v>2</v>
      </c>
      <c r="Z48" s="12">
        <v>2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10.4643</v>
      </c>
      <c r="AK48" s="12">
        <v>8.2900000000000001E-2</v>
      </c>
      <c r="AL48" s="14">
        <v>0.34539999999999998</v>
      </c>
      <c r="AM48" s="14">
        <v>2.7000000000000001E-3</v>
      </c>
      <c r="AN48" s="14">
        <v>4.3205</v>
      </c>
      <c r="AO48" s="14">
        <v>3.6700000000000003E-2</v>
      </c>
      <c r="AP48" s="14">
        <v>0.37130000000000002</v>
      </c>
      <c r="AQ48" s="14">
        <v>3.2000000000000002E-3</v>
      </c>
      <c r="AR48" s="14">
        <v>19.536100000000001</v>
      </c>
      <c r="AS48" s="14">
        <v>8.0000000000000002E-3</v>
      </c>
      <c r="AT48" s="14">
        <v>0.34050000000000002</v>
      </c>
      <c r="AU48" s="14">
        <v>1E-4</v>
      </c>
      <c r="AV48" s="14">
        <v>31.197900000000001</v>
      </c>
      <c r="AW48" s="14">
        <v>8.7400000000000005E-2</v>
      </c>
      <c r="AX48" s="14">
        <v>0.40679999999999999</v>
      </c>
      <c r="AY48" s="14">
        <v>1.1000000000000001E-3</v>
      </c>
      <c r="AZ48" s="14">
        <v>4.5623955789744215E-2</v>
      </c>
      <c r="BA48" s="14">
        <v>1.194713656387665</v>
      </c>
      <c r="BB48" s="14">
        <v>8.8719389803291804E-2</v>
      </c>
      <c r="BC48" s="37"/>
      <c r="BD48" s="28"/>
    </row>
    <row r="49" spans="2:54" ht="13.5" customHeight="1" x14ac:dyDescent="0.2">
      <c r="B49" s="12">
        <v>210</v>
      </c>
      <c r="C49" s="12">
        <v>9.43</v>
      </c>
      <c r="D49" s="12">
        <v>210.39292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32</v>
      </c>
      <c r="Q49" s="56">
        <v>1.31</v>
      </c>
      <c r="R49" s="56">
        <v>3.44</v>
      </c>
      <c r="S49" s="56">
        <v>44.36</v>
      </c>
      <c r="T49" s="56">
        <v>96.79</v>
      </c>
      <c r="U49" s="12">
        <v>2</v>
      </c>
      <c r="V49" s="12">
        <v>0</v>
      </c>
      <c r="W49" s="12">
        <v>1</v>
      </c>
      <c r="X49" s="12">
        <v>1</v>
      </c>
      <c r="Y49" s="12">
        <v>2</v>
      </c>
      <c r="Z49" s="12">
        <v>2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3.613</v>
      </c>
      <c r="AK49" s="12">
        <v>0.3342</v>
      </c>
      <c r="AL49" s="14">
        <v>0.11899999999999999</v>
      </c>
      <c r="AM49" s="14">
        <v>1.0999999999999999E-2</v>
      </c>
      <c r="AN49" s="14">
        <v>2.3683000000000001</v>
      </c>
      <c r="AO49" s="14">
        <v>0.16200000000000001</v>
      </c>
      <c r="AP49" s="14">
        <v>0.20300000000000001</v>
      </c>
      <c r="AQ49" s="14">
        <v>1.3899999999999999E-2</v>
      </c>
      <c r="AR49" s="14">
        <v>6.9852999999999996</v>
      </c>
      <c r="AS49" s="14">
        <v>0.49969999999999998</v>
      </c>
      <c r="AT49" s="14">
        <v>0.1215</v>
      </c>
      <c r="AU49" s="14">
        <v>8.6999999999999994E-3</v>
      </c>
      <c r="AV49" s="14">
        <v>28.862100000000002</v>
      </c>
      <c r="AW49" s="14">
        <v>1.5538000000000001</v>
      </c>
      <c r="AX49" s="14">
        <v>0.3755</v>
      </c>
      <c r="AY49" s="14">
        <v>2.0199999999999999E-2</v>
      </c>
      <c r="AZ49" s="14">
        <v>0.29818496110630938</v>
      </c>
      <c r="BA49" s="14">
        <v>3.0905349794238686</v>
      </c>
      <c r="BB49" s="14">
        <v>0.51106639839034207</v>
      </c>
    </row>
    <row r="50" spans="2:54" ht="13.5" customHeight="1" x14ac:dyDescent="0.2">
      <c r="B50" s="12">
        <v>210</v>
      </c>
      <c r="C50" s="12">
        <v>9.3230000000000004</v>
      </c>
      <c r="D50" s="12">
        <v>210.38846000000001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32</v>
      </c>
      <c r="Q50" s="56">
        <v>1.31</v>
      </c>
      <c r="R50" s="56">
        <v>3.44</v>
      </c>
      <c r="S50" s="56">
        <v>45.7</v>
      </c>
      <c r="T50" s="56">
        <v>95.77</v>
      </c>
      <c r="U50" s="12">
        <v>2</v>
      </c>
      <c r="V50" s="12">
        <v>0</v>
      </c>
      <c r="W50" s="12">
        <v>1</v>
      </c>
      <c r="X50" s="12">
        <v>1</v>
      </c>
      <c r="Y50" s="12">
        <v>2</v>
      </c>
      <c r="Z50" s="12">
        <v>2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8.0708000000000002</v>
      </c>
      <c r="AK50" s="12">
        <v>4.2099999999999999E-2</v>
      </c>
      <c r="AL50" s="14">
        <v>0.27239999999999998</v>
      </c>
      <c r="AM50" s="14">
        <v>1.4E-3</v>
      </c>
      <c r="AN50" s="14">
        <v>3.3332999999999999</v>
      </c>
      <c r="AO50" s="14">
        <v>1.3100000000000001E-2</v>
      </c>
      <c r="AP50" s="14">
        <v>0.29370000000000002</v>
      </c>
      <c r="AQ50" s="14">
        <v>1.1999999999999999E-3</v>
      </c>
      <c r="AR50" s="14">
        <v>14.831</v>
      </c>
      <c r="AS50" s="14">
        <v>8.6699999999999999E-2</v>
      </c>
      <c r="AT50" s="14">
        <v>0.26419999999999999</v>
      </c>
      <c r="AU50" s="14">
        <v>1.5E-3</v>
      </c>
      <c r="AV50" s="14">
        <v>24.414999999999999</v>
      </c>
      <c r="AW50" s="14">
        <v>6.0299999999999999E-2</v>
      </c>
      <c r="AX50" s="14">
        <v>0.32550000000000001</v>
      </c>
      <c r="AY50" s="14">
        <v>8.0000000000000004E-4</v>
      </c>
      <c r="AZ50" s="14">
        <v>5.1356589147286816E-2</v>
      </c>
      <c r="BA50" s="14">
        <v>1.2320211960635883</v>
      </c>
      <c r="BB50" s="14">
        <v>0.10395116160759713</v>
      </c>
    </row>
    <row r="51" spans="2:54" ht="13.5" customHeight="1" x14ac:dyDescent="0.2">
      <c r="B51" s="12">
        <v>210</v>
      </c>
      <c r="C51" s="12">
        <v>9.6440000000000001</v>
      </c>
      <c r="D51" s="12">
        <v>210.40182999999999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32</v>
      </c>
      <c r="Q51" s="56">
        <v>1.31</v>
      </c>
      <c r="R51" s="56">
        <v>3.44</v>
      </c>
      <c r="S51" s="56">
        <v>41.7</v>
      </c>
      <c r="T51" s="56">
        <v>98.94</v>
      </c>
      <c r="U51" s="12">
        <v>2</v>
      </c>
      <c r="V51" s="12">
        <v>0</v>
      </c>
      <c r="W51" s="12">
        <v>1</v>
      </c>
      <c r="X51" s="12">
        <v>1</v>
      </c>
      <c r="Y51" s="12">
        <v>2</v>
      </c>
      <c r="Z51" s="12">
        <v>2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22.363499999999998</v>
      </c>
      <c r="AK51" s="55">
        <v>9.4999999999999998E-3</v>
      </c>
      <c r="AL51" s="55">
        <v>0.70450000000000002</v>
      </c>
      <c r="AM51" s="55">
        <v>5.0000000000000001E-4</v>
      </c>
      <c r="AN51" s="55">
        <v>8.5135000000000005</v>
      </c>
      <c r="AO51" s="55">
        <v>3.5000000000000001E-3</v>
      </c>
      <c r="AP51" s="55">
        <v>0.69750000000000001</v>
      </c>
      <c r="AQ51" s="55">
        <v>5.0000000000000001E-4</v>
      </c>
      <c r="AR51" s="55">
        <v>42.228000000000002</v>
      </c>
      <c r="AS51" s="55">
        <v>1.55E-2</v>
      </c>
      <c r="AT51" s="55">
        <v>0.69900000000000007</v>
      </c>
      <c r="AU51" s="55">
        <v>5.0000000000000001E-4</v>
      </c>
      <c r="AV51" s="55">
        <v>54.262999999999998</v>
      </c>
      <c r="AW51" s="55">
        <v>3.95E-2</v>
      </c>
      <c r="AX51" s="55">
        <v>0.67420000000000002</v>
      </c>
      <c r="AY51" s="55">
        <v>5.0000000000000001E-4</v>
      </c>
      <c r="AZ51" s="14">
        <v>-1.6986221476999332E-2</v>
      </c>
      <c r="BA51" s="14">
        <v>24.11301859799714</v>
      </c>
      <c r="BB51" s="14">
        <v>-1.806000582580836E-2</v>
      </c>
    </row>
    <row r="52" spans="2:54" ht="13.5" customHeight="1" x14ac:dyDescent="0.2">
      <c r="B52" s="12">
        <v>210</v>
      </c>
      <c r="C52" s="12">
        <v>9.0839999999999996</v>
      </c>
      <c r="D52" s="12">
        <v>210.3785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32</v>
      </c>
      <c r="Q52" s="56">
        <v>1.31</v>
      </c>
      <c r="R52" s="56">
        <v>3.44</v>
      </c>
      <c r="S52" s="56">
        <v>48.69</v>
      </c>
      <c r="T52" s="56">
        <v>93.58</v>
      </c>
      <c r="U52" s="12">
        <v>2</v>
      </c>
      <c r="V52" s="12">
        <v>0</v>
      </c>
      <c r="W52" s="12">
        <v>1</v>
      </c>
      <c r="X52" s="12">
        <v>1</v>
      </c>
      <c r="Y52" s="12">
        <v>2</v>
      </c>
      <c r="Z52" s="12">
        <v>2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27.887799999999999</v>
      </c>
      <c r="AK52" s="12">
        <v>2.2000000000000001E-3</v>
      </c>
      <c r="AL52" s="14">
        <v>0.99429999999999996</v>
      </c>
      <c r="AM52" s="14">
        <v>1E-4</v>
      </c>
      <c r="AN52" s="14">
        <v>10.6416</v>
      </c>
      <c r="AO52" s="14">
        <v>5.5999999999999999E-3</v>
      </c>
      <c r="AP52" s="14">
        <v>0.99399999999999999</v>
      </c>
      <c r="AQ52" s="14">
        <v>5.0000000000000001E-4</v>
      </c>
      <c r="AR52" s="14">
        <v>52.6387</v>
      </c>
      <c r="AS52" s="14">
        <v>6.0699999999999997E-2</v>
      </c>
      <c r="AT52" s="14">
        <v>0.99429999999999996</v>
      </c>
      <c r="AU52" s="14">
        <v>1.1000000000000001E-3</v>
      </c>
      <c r="AV52" s="14">
        <v>70.468299999999999</v>
      </c>
      <c r="AW52" s="14">
        <v>8.7900000000000006E-2</v>
      </c>
      <c r="AX52" s="14">
        <v>0.99399999999999999</v>
      </c>
      <c r="AY52" s="14">
        <v>1.1999999999999999E-3</v>
      </c>
      <c r="AZ52" s="38">
        <v>0.73760046554119785</v>
      </c>
      <c r="BA52" s="38">
        <v>1.338716571647856</v>
      </c>
      <c r="BB52" s="38">
        <v>0.14483010714256703</v>
      </c>
    </row>
    <row r="53" spans="2:54" ht="13.5" customHeight="1" x14ac:dyDescent="0.2">
      <c r="B53" s="12">
        <v>210</v>
      </c>
      <c r="C53" s="12">
        <v>9.3119999999999994</v>
      </c>
      <c r="D53" s="12">
        <v>210.38800000000001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32</v>
      </c>
      <c r="Q53" s="56">
        <v>1.31</v>
      </c>
      <c r="R53" s="56">
        <v>3.44</v>
      </c>
      <c r="S53" s="56">
        <v>45.83</v>
      </c>
      <c r="T53" s="56">
        <v>95.66</v>
      </c>
      <c r="U53" s="12">
        <v>2</v>
      </c>
      <c r="V53" s="12">
        <v>0</v>
      </c>
      <c r="W53" s="12">
        <v>1</v>
      </c>
      <c r="X53" s="12">
        <v>1</v>
      </c>
      <c r="Y53" s="12">
        <v>2</v>
      </c>
      <c r="Z53" s="12">
        <v>2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29.586600000000001</v>
      </c>
      <c r="AK53" s="12">
        <v>5.2900000000000003E-2</v>
      </c>
      <c r="AL53" s="14">
        <v>1.0011000000000001</v>
      </c>
      <c r="AM53" s="14">
        <v>1.8E-3</v>
      </c>
      <c r="AN53" s="14">
        <v>11.328200000000001</v>
      </c>
      <c r="AO53" s="14">
        <v>1.7999999999999999E-2</v>
      </c>
      <c r="AP53" s="14">
        <v>1.0008999999999999</v>
      </c>
      <c r="AQ53" s="14">
        <v>1.6000000000000001E-3</v>
      </c>
      <c r="AR53" s="14">
        <v>56.049300000000002</v>
      </c>
      <c r="AS53" s="14">
        <v>6.4699999999999994E-2</v>
      </c>
      <c r="AT53" s="14">
        <v>1.0011000000000001</v>
      </c>
      <c r="AU53" s="14">
        <v>1.1999999999999999E-3</v>
      </c>
      <c r="AV53" s="14">
        <v>74.875799999999998</v>
      </c>
      <c r="AW53" s="14">
        <v>0.11849999999999999</v>
      </c>
      <c r="AX53" s="14">
        <v>1.0008999999999999</v>
      </c>
      <c r="AY53" s="14">
        <v>1.6000000000000001E-3</v>
      </c>
      <c r="AZ53" s="38">
        <v>0.73717692914481925</v>
      </c>
      <c r="BA53" s="38">
        <v>1.3358917952588167</v>
      </c>
      <c r="BB53" s="38">
        <v>0.14379595661947173</v>
      </c>
    </row>
    <row r="54" spans="2:54" ht="13.5" customHeight="1" x14ac:dyDescent="0.2">
      <c r="B54" s="12">
        <v>210</v>
      </c>
      <c r="C54" s="12">
        <v>9.6349999999999998</v>
      </c>
      <c r="D54" s="12">
        <v>210.40145999999999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32</v>
      </c>
      <c r="Q54" s="56">
        <v>1.31</v>
      </c>
      <c r="R54" s="56">
        <v>3.44</v>
      </c>
      <c r="S54" s="56">
        <v>41.81</v>
      </c>
      <c r="T54" s="56">
        <v>98.85</v>
      </c>
      <c r="U54" s="12">
        <v>2</v>
      </c>
      <c r="V54" s="12">
        <v>0</v>
      </c>
      <c r="W54" s="12">
        <v>1</v>
      </c>
      <c r="X54" s="12">
        <v>1</v>
      </c>
      <c r="Y54" s="12">
        <v>2</v>
      </c>
      <c r="Z54" s="12">
        <v>2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32.077100000000002</v>
      </c>
      <c r="AK54" s="12">
        <v>2.6700000000000002E-2</v>
      </c>
      <c r="AL54" s="14">
        <v>1.0099</v>
      </c>
      <c r="AM54" s="14">
        <v>8.9999999999999998E-4</v>
      </c>
      <c r="AN54" s="14">
        <v>12.3871</v>
      </c>
      <c r="AO54" s="14">
        <v>1.0999999999999999E-2</v>
      </c>
      <c r="AP54" s="14">
        <v>1.0098</v>
      </c>
      <c r="AQ54" s="14">
        <v>8.9999999999999998E-4</v>
      </c>
      <c r="AR54" s="14">
        <v>60.731699999999996</v>
      </c>
      <c r="AS54" s="14">
        <v>3.9800000000000002E-2</v>
      </c>
      <c r="AT54" s="14">
        <v>1.0099</v>
      </c>
      <c r="AU54" s="14">
        <v>6.9999999999999999E-4</v>
      </c>
      <c r="AV54" s="14">
        <v>81.2136</v>
      </c>
      <c r="AW54" s="14">
        <v>8.6499999999999994E-2</v>
      </c>
      <c r="AX54" s="14">
        <v>1.0098</v>
      </c>
      <c r="AY54" s="14">
        <v>1.1000000000000001E-3</v>
      </c>
      <c r="AZ54" s="38">
        <v>0.73532035551016173</v>
      </c>
      <c r="BA54" s="38">
        <v>1.3372522093074952</v>
      </c>
      <c r="BB54" s="38">
        <v>0.14429431619081437</v>
      </c>
    </row>
  </sheetData>
  <autoFilter ref="B9:BB54" xr:uid="{5A7D6D65-18BA-4944-9B43-9D65A27F3191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0EFC-EA4B-4486-8AEE-8AE0D4EE25C6}">
  <sheetPr codeName="Sheet38"/>
  <dimension ref="A1:BT54"/>
  <sheetViews>
    <sheetView workbookViewId="0">
      <selection activeCell="A46" sqref="A46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212</v>
      </c>
      <c r="C10" s="12">
        <v>9.0820000000000007</v>
      </c>
      <c r="D10" s="12">
        <v>212.37842000000001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31.2</v>
      </c>
      <c r="Q10" s="56">
        <v>2.1</v>
      </c>
      <c r="R10" s="56">
        <v>2.44</v>
      </c>
      <c r="S10" s="56">
        <v>48.93</v>
      </c>
      <c r="T10" s="56">
        <v>94.14</v>
      </c>
      <c r="U10" s="12">
        <v>5</v>
      </c>
      <c r="V10" s="12">
        <v>2.5</v>
      </c>
      <c r="W10" s="12">
        <v>3</v>
      </c>
      <c r="X10" s="12">
        <v>4</v>
      </c>
      <c r="Y10" s="12">
        <v>9</v>
      </c>
      <c r="Z10" s="12">
        <v>2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0.5605</v>
      </c>
      <c r="AK10" s="12">
        <v>1.6199999999999999E-2</v>
      </c>
      <c r="AL10" s="14">
        <v>3.5000000000000003E-2</v>
      </c>
      <c r="AM10" s="14">
        <v>1E-3</v>
      </c>
      <c r="AN10" s="14">
        <v>1.0355000000000001</v>
      </c>
      <c r="AO10" s="14">
        <v>1.66E-2</v>
      </c>
      <c r="AP10" s="14">
        <v>0.18759999999999999</v>
      </c>
      <c r="AQ10" s="14">
        <v>3.0000000000000001E-3</v>
      </c>
      <c r="AR10" s="14">
        <v>1.0772999999999999</v>
      </c>
      <c r="AS10" s="14">
        <v>3.6700000000000003E-2</v>
      </c>
      <c r="AT10" s="14">
        <v>3.6200000000000003E-2</v>
      </c>
      <c r="AU10" s="14">
        <v>1.1999999999999999E-3</v>
      </c>
      <c r="AV10" s="14">
        <v>20.787500000000001</v>
      </c>
      <c r="AW10" s="14">
        <v>0.61360000000000003</v>
      </c>
      <c r="AX10" s="14">
        <v>0.53110000000000002</v>
      </c>
      <c r="AY10" s="14">
        <v>1.5699999999999999E-2</v>
      </c>
      <c r="AZ10" s="14">
        <v>0.47794629191595939</v>
      </c>
      <c r="BA10" s="14">
        <v>14.671270718232044</v>
      </c>
      <c r="BB10" s="14">
        <v>0.87237793054821078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4.3984375000000006E-2</v>
      </c>
      <c r="BH10" s="16">
        <f>DSTDEV(PlotSort,"PhxRed",$BG$35:$BG$38)/SQRT($BF10)</f>
        <v>1.6731218971014841E-3</v>
      </c>
      <c r="BI10" s="16">
        <f>DAVERAGE(PlotSort,"PhxRedEdge",$BG$35:$BG$38)</f>
        <v>0.24004375000000003</v>
      </c>
      <c r="BJ10" s="16">
        <f>DSTDEV(PlotSort,"PhxRedEdge",$BG$35:$BG$38)/SQRT($BF10)</f>
        <v>9.2447848610455081E-3</v>
      </c>
      <c r="BK10" s="16">
        <f>DAVERAGE(PlotSort,"TMRed",$BG$35:$BG$38)</f>
        <v>4.4296874999999999E-2</v>
      </c>
      <c r="BL10" s="16">
        <f>DSTDEV(PlotSort,"TMRed",$BG$35:$BG$38)/SQRT($BF10)</f>
        <v>1.5894275469222675E-3</v>
      </c>
      <c r="BM10" s="16">
        <f>DAVERAGE(PlotSort,"TMNIR",$BG$35:$BG$38)</f>
        <v>0.60972812499999995</v>
      </c>
      <c r="BN10" s="16">
        <f>DSTDEV(PlotSort,"TMNIR",$BG$35:$BG$38)/SQRT($BF10)</f>
        <v>2.1754701584154802E-2</v>
      </c>
      <c r="BO10" s="16">
        <f>DAVERAGE(PlotSort,"NRR",$BG$35:$BG$38)</f>
        <v>0.43586437628349567</v>
      </c>
      <c r="BP10" s="16">
        <f>DSTDEV(PlotSort,"NRR",$BG$35:$BG$38)/SQRT($BF10)</f>
        <v>4.3940243656776477E-3</v>
      </c>
      <c r="BQ10" s="16">
        <f>DAVERAGE(PlotSort,"rvi",$BG$35:$BG$38)</f>
        <v>14.01900131028264</v>
      </c>
      <c r="BR10" s="16">
        <f>DSTDEV(PlotSort,"rvi",$BG$35:$BG$38)/SQRT($BF10)</f>
        <v>0.43680463854979096</v>
      </c>
      <c r="BS10" s="17">
        <f>DAVERAGE(PlotSort,"ndvi",$BG$35:$BG$38)</f>
        <v>0.86281257785297438</v>
      </c>
      <c r="BT10" s="16">
        <f>DSTDEV(PlotSort,"ndvi",$BG$35:$BG$38)/SQRT($BF10)</f>
        <v>4.5836033513511846E-3</v>
      </c>
    </row>
    <row r="11" spans="1:72" ht="13.5" customHeight="1" x14ac:dyDescent="0.2">
      <c r="B11" s="12">
        <v>212</v>
      </c>
      <c r="C11" s="12">
        <v>9.0730000000000004</v>
      </c>
      <c r="D11" s="12">
        <v>212.37804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31.2</v>
      </c>
      <c r="Q11" s="56">
        <v>2.1</v>
      </c>
      <c r="R11" s="56">
        <v>2.44</v>
      </c>
      <c r="S11" s="56">
        <v>49.04</v>
      </c>
      <c r="T11" s="56">
        <v>94.06</v>
      </c>
      <c r="U11" s="12">
        <v>5</v>
      </c>
      <c r="V11" s="12">
        <v>2.5</v>
      </c>
      <c r="W11" s="12">
        <v>3</v>
      </c>
      <c r="X11" s="12">
        <v>4</v>
      </c>
      <c r="Y11" s="12">
        <v>9</v>
      </c>
      <c r="Z11" s="12">
        <v>2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0.5877</v>
      </c>
      <c r="AK11" s="12">
        <v>3.9100000000000003E-2</v>
      </c>
      <c r="AL11" s="14">
        <v>3.6999999999999998E-2</v>
      </c>
      <c r="AM11" s="14">
        <v>2.5000000000000001E-3</v>
      </c>
      <c r="AN11" s="14">
        <v>1.0774999999999999</v>
      </c>
      <c r="AO11" s="14">
        <v>5.9400000000000001E-2</v>
      </c>
      <c r="AP11" s="14">
        <v>0.1966</v>
      </c>
      <c r="AQ11" s="14">
        <v>1.0800000000000001E-2</v>
      </c>
      <c r="AR11" s="14">
        <v>1.0978000000000001</v>
      </c>
      <c r="AS11" s="14">
        <v>6.5299999999999997E-2</v>
      </c>
      <c r="AT11" s="14">
        <v>3.7199999999999997E-2</v>
      </c>
      <c r="AU11" s="14">
        <v>2.2000000000000001E-3</v>
      </c>
      <c r="AV11" s="14">
        <v>19.1859</v>
      </c>
      <c r="AW11" s="14">
        <v>1.0338000000000001</v>
      </c>
      <c r="AX11" s="14">
        <v>0.49359999999999998</v>
      </c>
      <c r="AY11" s="14">
        <v>2.6599999999999999E-2</v>
      </c>
      <c r="AZ11" s="14">
        <v>0.43031005505650538</v>
      </c>
      <c r="BA11" s="14">
        <v>13.268817204301076</v>
      </c>
      <c r="BB11" s="14">
        <v>0.85983421250941983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4.1924999999999997E-2</v>
      </c>
      <c r="BH11" s="16">
        <f>DSTDEV(PlotSort,"PhxRed",$BG$31:$BG$32)/SQRT($BF11)</f>
        <v>2.366106154282465E-3</v>
      </c>
      <c r="BI11" s="16">
        <f>DAVERAGE(PlotSort,"PhxRedEdge",$BG$31:$BG$32)</f>
        <v>0.23977499999999999</v>
      </c>
      <c r="BJ11" s="16">
        <f>DSTDEV(PlotSort,"PhxRedEdge",$BG$31:$BG$32)/SQRT($BF11)</f>
        <v>1.5198266074347684E-2</v>
      </c>
      <c r="BK11" s="16">
        <f>DAVERAGE(PlotSort,"TMRed",$BG$31:$BG$32)</f>
        <v>4.2193750000000002E-2</v>
      </c>
      <c r="BL11" s="16">
        <f>DSTDEV(PlotSort,"TMRed",$BG$31:$BG$32)/SQRT($BF11)</f>
        <v>2.2739002607487669E-3</v>
      </c>
      <c r="BM11" s="16">
        <f>DAVERAGE(PlotSort,"TMNIR",$BG$31:$BG$32)</f>
        <v>0.61981875000000008</v>
      </c>
      <c r="BN11" s="16">
        <f>DSTDEV(PlotSort,"TMNIR",$BG$31:$BG$32)/SQRT($BF11)</f>
        <v>3.2393954192552095E-2</v>
      </c>
      <c r="BO11" s="16">
        <f>DAVERAGE(PlotSort,"NRR",$BG$31:$BG$32)</f>
        <v>0.44506434309891241</v>
      </c>
      <c r="BP11" s="16">
        <f>DSTDEV(PlotSort,"NRR",$BG$31:$BG$32)/SQRT($BF11)</f>
        <v>6.3231059049650993E-3</v>
      </c>
      <c r="BQ11" s="16">
        <f>DAVERAGE(PlotSort,"rvi",$BG$31:$BG$32)</f>
        <v>14.786734538554947</v>
      </c>
      <c r="BR11" s="16">
        <f>DSTDEV(PlotSort,"rvi",$BG$31:$BG$32)/SQRT($BF11)</f>
        <v>0.38945015911344727</v>
      </c>
      <c r="BS11" s="17">
        <f>DAVERAGE(PlotSort,"ndvi",$BG$31:$BG$32)</f>
        <v>0.87215166498240193</v>
      </c>
      <c r="BT11" s="16">
        <f>DSTDEV(PlotSort,"ndvi",$BG$31:$BG$32)/SQRT($BF11)</f>
        <v>3.1583747453829943E-3</v>
      </c>
    </row>
    <row r="12" spans="1:72" ht="13.5" customHeight="1" x14ac:dyDescent="0.2">
      <c r="B12" s="12">
        <v>212</v>
      </c>
      <c r="C12" s="12">
        <v>9.0649999999999995</v>
      </c>
      <c r="D12" s="12">
        <v>212.37771000000001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31.2</v>
      </c>
      <c r="Q12" s="56">
        <v>2.1</v>
      </c>
      <c r="R12" s="56">
        <v>2.44</v>
      </c>
      <c r="S12" s="56">
        <v>49.14</v>
      </c>
      <c r="T12" s="56">
        <v>93.99</v>
      </c>
      <c r="U12" s="12">
        <v>5</v>
      </c>
      <c r="V12" s="12">
        <v>2.5</v>
      </c>
      <c r="W12" s="12">
        <v>3</v>
      </c>
      <c r="X12" s="12">
        <v>4</v>
      </c>
      <c r="Y12" s="12">
        <v>9</v>
      </c>
      <c r="Z12" s="12">
        <v>2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0.49530000000000002</v>
      </c>
      <c r="AK12" s="12">
        <v>9.2999999999999992E-3</v>
      </c>
      <c r="AL12" s="14">
        <v>3.1300000000000001E-2</v>
      </c>
      <c r="AM12" s="14">
        <v>5.9999999999999995E-4</v>
      </c>
      <c r="AN12" s="14">
        <v>1.1301000000000001</v>
      </c>
      <c r="AO12" s="14">
        <v>6.8999999999999999E-3</v>
      </c>
      <c r="AP12" s="14">
        <v>0.20749999999999999</v>
      </c>
      <c r="AQ12" s="14">
        <v>1.2999999999999999E-3</v>
      </c>
      <c r="AR12" s="14">
        <v>0.94320000000000004</v>
      </c>
      <c r="AS12" s="14">
        <v>4.1099999999999998E-2</v>
      </c>
      <c r="AT12" s="14">
        <v>3.2199999999999999E-2</v>
      </c>
      <c r="AU12" s="14">
        <v>1.4E-3</v>
      </c>
      <c r="AV12" s="14">
        <v>22.526399999999999</v>
      </c>
      <c r="AW12" s="14">
        <v>0.36399999999999999</v>
      </c>
      <c r="AX12" s="14">
        <v>0.58320000000000005</v>
      </c>
      <c r="AY12" s="14">
        <v>9.4000000000000004E-3</v>
      </c>
      <c r="AZ12" s="14">
        <v>0.47514860250411028</v>
      </c>
      <c r="BA12" s="14">
        <v>18.111801242236027</v>
      </c>
      <c r="BB12" s="14">
        <v>0.89535261618459538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4.6043749999999994E-2</v>
      </c>
      <c r="BH12" s="16">
        <f>DSTDEV(PlotSort,"PhxRed",$BH$31:$BH$32)/SQRT($BF12)</f>
        <v>2.3252234435640925E-3</v>
      </c>
      <c r="BI12" s="16">
        <f>DAVERAGE(PlotSort,"PhxRedEdge",$BH$31:$BH$32)</f>
        <v>0.24031249999999998</v>
      </c>
      <c r="BJ12" s="16">
        <f>DSTDEV(PlotSort,"PhxRedEdge",$BH$31:$BH$32)/SQRT($BF12)</f>
        <v>1.1057248282612328E-2</v>
      </c>
      <c r="BK12" s="16">
        <f>DAVERAGE(PlotSort,"TMRed",$BH$31:$BH$32)</f>
        <v>4.6400000000000011E-2</v>
      </c>
      <c r="BL12" s="16">
        <f>DSTDEV(PlotSort,"TMRed",$BH$31:$BH$32)/SQRT($BF12)</f>
        <v>2.1636966823779325E-3</v>
      </c>
      <c r="BM12" s="16">
        <f>DAVERAGE(PlotSort,"TMNIR",$BH$31:$BH$32)</f>
        <v>0.59963750000000005</v>
      </c>
      <c r="BN12" s="16">
        <f>DSTDEV(PlotSort,"TMNIR",$BH$31:$BH$32)/SQRT($BF12)</f>
        <v>2.9886887976446407E-2</v>
      </c>
      <c r="BO12" s="16">
        <f>DAVERAGE(PlotSort,"NRR",$BH$31:$BH$32)</f>
        <v>0.42666440946807888</v>
      </c>
      <c r="BP12" s="16">
        <f>DSTDEV(PlotSort,"NRR",$BH$31:$BH$32)/SQRT($BF12)</f>
        <v>5.3420227425689786E-3</v>
      </c>
      <c r="BQ12" s="16">
        <f>DAVERAGE(PlotSort,"rvi",$BH$31:$BH$32)</f>
        <v>13.251268082010327</v>
      </c>
      <c r="BR12" s="16">
        <f>DSTDEV(PlotSort,"rvi",$BH$31:$BH$32)/SQRT($BF12)</f>
        <v>0.74724356154000915</v>
      </c>
      <c r="BS12" s="17">
        <f>DAVERAGE(PlotSort,"ndvi",$BH$31:$BH$32)</f>
        <v>0.85347349072354661</v>
      </c>
      <c r="BT12" s="16">
        <f>DSTDEV(PlotSort,"ndvi",$BH$31:$BH$32)/SQRT($BF12)</f>
        <v>8.0767854909814321E-3</v>
      </c>
    </row>
    <row r="13" spans="1:72" ht="13.5" customHeight="1" x14ac:dyDescent="0.2">
      <c r="B13" s="12">
        <v>212</v>
      </c>
      <c r="C13" s="12">
        <v>9.0559999999999992</v>
      </c>
      <c r="D13" s="12">
        <v>212.37733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31.2</v>
      </c>
      <c r="Q13" s="56">
        <v>2.1</v>
      </c>
      <c r="R13" s="56">
        <v>2.44</v>
      </c>
      <c r="S13" s="56">
        <v>49.25</v>
      </c>
      <c r="T13" s="56">
        <v>93.91</v>
      </c>
      <c r="U13" s="12">
        <v>5</v>
      </c>
      <c r="V13" s="12">
        <v>2.5</v>
      </c>
      <c r="W13" s="12">
        <v>3</v>
      </c>
      <c r="X13" s="12">
        <v>4</v>
      </c>
      <c r="Y13" s="12">
        <v>9</v>
      </c>
      <c r="Z13" s="12">
        <v>2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0.74350000000000005</v>
      </c>
      <c r="AK13" s="12">
        <v>6.4799999999999996E-2</v>
      </c>
      <c r="AL13" s="14">
        <v>4.7399999999999998E-2</v>
      </c>
      <c r="AM13" s="14">
        <v>4.1000000000000003E-3</v>
      </c>
      <c r="AN13" s="14">
        <v>1.1232</v>
      </c>
      <c r="AO13" s="14">
        <v>6.7599999999999993E-2</v>
      </c>
      <c r="AP13" s="14">
        <v>0.2077</v>
      </c>
      <c r="AQ13" s="14">
        <v>1.2500000000000001E-2</v>
      </c>
      <c r="AR13" s="14">
        <v>1.4339999999999999</v>
      </c>
      <c r="AS13" s="14">
        <v>0.13950000000000001</v>
      </c>
      <c r="AT13" s="14">
        <v>4.9200000000000001E-2</v>
      </c>
      <c r="AU13" s="14">
        <v>4.7999999999999996E-3</v>
      </c>
      <c r="AV13" s="14">
        <v>18.160499999999999</v>
      </c>
      <c r="AW13" s="14">
        <v>1.3062</v>
      </c>
      <c r="AX13" s="14">
        <v>0.47349999999999998</v>
      </c>
      <c r="AY13" s="14">
        <v>3.4099999999999998E-2</v>
      </c>
      <c r="AZ13" s="14">
        <v>0.39019377568995883</v>
      </c>
      <c r="BA13" s="14">
        <v>9.6239837398373975</v>
      </c>
      <c r="BB13" s="14">
        <v>0.81174669982781711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4.3775000000000001E-2</v>
      </c>
      <c r="BH13" s="16">
        <f>DSTDEV(PlotSort,"PhxRed",$BJ$35:$BJ$36)/SQRT($BF13)</f>
        <v>3.2420094077593221E-3</v>
      </c>
      <c r="BI13" s="16">
        <f>DAVERAGE(PlotSort,"PhxRedEdge",$BJ$35:$BJ$36)</f>
        <v>0.23202500000000001</v>
      </c>
      <c r="BJ13" s="16">
        <f>DSTDEV(PlotSort,"PhxRedEdge",$BJ$35:$BJ$36)/SQRT($BF13)</f>
        <v>1.5197717756294828E-2</v>
      </c>
      <c r="BK13" s="16">
        <f>DAVERAGE(PlotSort,"TMRed",$BJ$35:$BJ$36)</f>
        <v>4.4262499999999996E-2</v>
      </c>
      <c r="BL13" s="16">
        <f>DSTDEV(PlotSort,"TMRed",$BJ$35:$BJ$36)/SQRT($BF13)</f>
        <v>3.2234596265946504E-3</v>
      </c>
      <c r="BM13" s="16">
        <f>DAVERAGE(PlotSort,"TMNIR",$BJ$35:$BJ$36)</f>
        <v>0.58927499999999999</v>
      </c>
      <c r="BN13" s="16">
        <f>DSTDEV(PlotSort,"TMNIR",$BJ$35:$BJ$36)/SQRT($BF13)</f>
        <v>3.6417959413689485E-2</v>
      </c>
      <c r="BO13" s="16">
        <f>DAVERAGE(PlotSort,"NRR",$BJ$35:$BJ$36)</f>
        <v>0.43548302922699128</v>
      </c>
      <c r="BP13" s="16">
        <f>DSTDEV(PlotSort,"NRR",$BJ$35:$BJ$36)/SQRT($BF13)</f>
        <v>8.973858094695867E-3</v>
      </c>
      <c r="BQ13" s="16">
        <f>DAVERAGE(PlotSort,"rvi",$BJ$35:$BJ$36)</f>
        <v>13.61741085531054</v>
      </c>
      <c r="BR13" s="16">
        <f>DSTDEV(PlotSort,"rvi",$BJ$35:$BJ$36)/SQRT($BF13)</f>
        <v>0.91151623669980963</v>
      </c>
      <c r="BS13" s="17">
        <f>DAVERAGE(PlotSort,"ndvi",$BJ$35:$BJ$36)</f>
        <v>0.859038603116552</v>
      </c>
      <c r="BT13" s="16">
        <f>DSTDEV(PlotSort,"ndvi",$BJ$35:$BJ$36)/SQRT($BF13)</f>
        <v>9.6112625308628578E-3</v>
      </c>
    </row>
    <row r="14" spans="1:72" ht="13.5" customHeight="1" x14ac:dyDescent="0.2">
      <c r="B14" s="12">
        <v>212</v>
      </c>
      <c r="C14" s="12">
        <v>9.0470000000000006</v>
      </c>
      <c r="D14" s="12">
        <v>212.37696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31.2</v>
      </c>
      <c r="Q14" s="56">
        <v>2.1</v>
      </c>
      <c r="R14" s="56">
        <v>2.44</v>
      </c>
      <c r="S14" s="56">
        <v>49.36</v>
      </c>
      <c r="T14" s="56">
        <v>93.83</v>
      </c>
      <c r="U14" s="12">
        <v>5</v>
      </c>
      <c r="V14" s="12">
        <v>2.5</v>
      </c>
      <c r="W14" s="12">
        <v>3</v>
      </c>
      <c r="X14" s="12">
        <v>4</v>
      </c>
      <c r="Y14" s="12">
        <v>9</v>
      </c>
      <c r="Z14" s="12">
        <v>2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0.57969999999999999</v>
      </c>
      <c r="AK14" s="12">
        <v>2.7199999999999998E-2</v>
      </c>
      <c r="AL14" s="14">
        <v>3.7199999999999997E-2</v>
      </c>
      <c r="AM14" s="14">
        <v>1.6999999999999999E-3</v>
      </c>
      <c r="AN14" s="14">
        <v>1.2514000000000001</v>
      </c>
      <c r="AO14" s="14">
        <v>1.89E-2</v>
      </c>
      <c r="AP14" s="14">
        <v>0.2331</v>
      </c>
      <c r="AQ14" s="14">
        <v>3.5000000000000001E-3</v>
      </c>
      <c r="AR14" s="14">
        <v>1.1500999999999999</v>
      </c>
      <c r="AS14" s="14">
        <v>4.5100000000000001E-2</v>
      </c>
      <c r="AT14" s="14">
        <v>3.9800000000000002E-2</v>
      </c>
      <c r="AU14" s="14">
        <v>1.6000000000000001E-3</v>
      </c>
      <c r="AV14" s="14">
        <v>22.3371</v>
      </c>
      <c r="AW14" s="14">
        <v>0.77380000000000004</v>
      </c>
      <c r="AX14" s="14">
        <v>0.58660000000000001</v>
      </c>
      <c r="AY14" s="14">
        <v>2.0299999999999999E-2</v>
      </c>
      <c r="AZ14" s="14">
        <v>0.43125533731853122</v>
      </c>
      <c r="BA14" s="14">
        <v>14.738693467336683</v>
      </c>
      <c r="BB14" s="14">
        <v>0.87292464878671761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4.4343750000000001E-2</v>
      </c>
      <c r="BH14" s="16">
        <f>DSTDEV(PlotSort,"PhxRed",$BK$35:$BK$36)/SQRT($BF14)</f>
        <v>2.3293233772564339E-3</v>
      </c>
      <c r="BI14" s="16">
        <f>DAVERAGE(PlotSort,"PhxRedEdge",$BK$35:$BK$36)</f>
        <v>0.23243124999999998</v>
      </c>
      <c r="BJ14" s="16">
        <f>DSTDEV(PlotSort,"PhxRedEdge",$BK$35:$BK$36)/SQRT($BF14)</f>
        <v>1.1830070155997982E-2</v>
      </c>
      <c r="BK14" s="16">
        <f>DAVERAGE(PlotSort,"TMRed",$BK$35:$BK$36)</f>
        <v>4.4843750000000009E-2</v>
      </c>
      <c r="BL14" s="16">
        <f>DSTDEV(PlotSort,"TMRed",$BK$35:$BK$36)/SQRT($BF14)</f>
        <v>2.3103565516675697E-3</v>
      </c>
      <c r="BM14" s="16">
        <f>DAVERAGE(PlotSort,"TMNIR",$BK$35:$BK$36)</f>
        <v>0.5852750000000001</v>
      </c>
      <c r="BN14" s="16">
        <f>DSTDEV(PlotSort,"TMNIR",$BK$35:$BK$36)/SQRT($BF14)</f>
        <v>2.4999382492373472E-2</v>
      </c>
      <c r="BO14" s="16">
        <f>DAVERAGE(PlotSort,"NRR",$BK$35:$BK$36)</f>
        <v>0.43296558891922571</v>
      </c>
      <c r="BP14" s="16">
        <f>DSTDEV(PlotSort,"NRR",$BK$35:$BK$36)/SQRT($BF14)</f>
        <v>6.5072503763677408E-3</v>
      </c>
      <c r="BQ14" s="16">
        <f>DAVERAGE(PlotSort,"rvi",$BK$35:$BK$36)</f>
        <v>13.326157400689794</v>
      </c>
      <c r="BR14" s="16">
        <f>DSTDEV(PlotSort,"rvi",$BK$35:$BK$36)/SQRT($BF14)</f>
        <v>0.54772353756652981</v>
      </c>
      <c r="BS14" s="17">
        <f>DAVERAGE(PlotSort,"ndvi",$BK$35:$BK$36)</f>
        <v>0.85661353992675171</v>
      </c>
      <c r="BT14" s="16">
        <f>DSTDEV(PlotSort,"ndvi",$BK$35:$BK$36)/SQRT($BF14)</f>
        <v>6.7050879594106241E-3</v>
      </c>
    </row>
    <row r="15" spans="1:72" ht="13.5" customHeight="1" x14ac:dyDescent="0.2">
      <c r="B15" s="12">
        <v>212</v>
      </c>
      <c r="C15" s="12">
        <v>9.0350000000000001</v>
      </c>
      <c r="D15" s="12">
        <v>212.37646000000001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31.2</v>
      </c>
      <c r="Q15" s="56">
        <v>2.1</v>
      </c>
      <c r="R15" s="56">
        <v>2.44</v>
      </c>
      <c r="S15" s="56">
        <v>49.52</v>
      </c>
      <c r="T15" s="56">
        <v>93.72</v>
      </c>
      <c r="U15" s="12">
        <v>5</v>
      </c>
      <c r="V15" s="12">
        <v>2.5</v>
      </c>
      <c r="W15" s="12">
        <v>3</v>
      </c>
      <c r="X15" s="12">
        <v>4</v>
      </c>
      <c r="Y15" s="12">
        <v>9</v>
      </c>
      <c r="Z15" s="12">
        <v>2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0.56830000000000003</v>
      </c>
      <c r="AK15" s="12">
        <v>5.9999999999999995E-4</v>
      </c>
      <c r="AL15" s="14">
        <v>3.6799999999999999E-2</v>
      </c>
      <c r="AM15" s="14">
        <v>0</v>
      </c>
      <c r="AN15" s="14">
        <v>1.1906000000000001</v>
      </c>
      <c r="AO15" s="14">
        <v>4.6899999999999997E-2</v>
      </c>
      <c r="AP15" s="14">
        <v>0.22389999999999999</v>
      </c>
      <c r="AQ15" s="14">
        <v>8.8000000000000005E-3</v>
      </c>
      <c r="AR15" s="14">
        <v>1.0983000000000001</v>
      </c>
      <c r="AS15" s="14">
        <v>4.0000000000000001E-3</v>
      </c>
      <c r="AT15" s="14">
        <v>3.8300000000000001E-2</v>
      </c>
      <c r="AU15" s="14">
        <v>1E-4</v>
      </c>
      <c r="AV15" s="14">
        <v>21.785900000000002</v>
      </c>
      <c r="AW15" s="14">
        <v>1.0379</v>
      </c>
      <c r="AX15" s="14">
        <v>0.5776</v>
      </c>
      <c r="AY15" s="14">
        <v>2.75E-2</v>
      </c>
      <c r="AZ15" s="14">
        <v>0.44129756706175921</v>
      </c>
      <c r="BA15" s="14">
        <v>15.080939947780678</v>
      </c>
      <c r="BB15" s="14">
        <v>0.87562916057801587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4.3475E-2</v>
      </c>
      <c r="BH15" s="16">
        <f>DSTDEV(PlotSort,"PhxRed",$BL$35:$BL$36)/SQRT($BF15)</f>
        <v>3.9678957179557313E-3</v>
      </c>
      <c r="BI15" s="16">
        <f>DAVERAGE(PlotSort,"PhxRedEdge",$BL$35:$BL$36)</f>
        <v>0.26328750000000001</v>
      </c>
      <c r="BJ15" s="16">
        <f>DSTDEV(PlotSort,"PhxRedEdge",$BL$35:$BL$36)/SQRT($BF15)</f>
        <v>2.4089138316291569E-2</v>
      </c>
      <c r="BK15" s="16">
        <f>DAVERAGE(PlotSort,"TMRed",$BL$35:$BL$36)</f>
        <v>4.3237499999999998E-2</v>
      </c>
      <c r="BL15" s="16">
        <f>DSTDEV(PlotSort,"TMRed",$BL$35:$BL$36)/SQRT($BF15)</f>
        <v>3.3523945333362565E-3</v>
      </c>
      <c r="BM15" s="16">
        <f>DAVERAGE(PlotSort,"TMNIR",$BL$35:$BL$36)</f>
        <v>0.67908749999999996</v>
      </c>
      <c r="BN15" s="16">
        <f>DSTDEV(PlotSort,"TMNIR",$BL$35:$BL$36)/SQRT($BF15)</f>
        <v>5.8830508477137812E-2</v>
      </c>
      <c r="BO15" s="16">
        <f>DAVERAGE(PlotSort,"NRR",$BL$35:$BL$36)</f>
        <v>0.44204329806853998</v>
      </c>
      <c r="BP15" s="16">
        <f>DSTDEV(PlotSort,"NRR",$BL$35:$BL$36)/SQRT($BF15)</f>
        <v>8.4933019973466167E-3</v>
      </c>
      <c r="BQ15" s="16">
        <f>DAVERAGE(PlotSort,"rvi",$BL$35:$BL$36)</f>
        <v>15.806279584440414</v>
      </c>
      <c r="BR15" s="16">
        <f>DSTDEV(PlotSort,"rvi",$BL$35:$BL$36)/SQRT($BF15)</f>
        <v>0.80420494852673097</v>
      </c>
      <c r="BS15" s="17">
        <f>DAVERAGE(PlotSort,"ndvi",$BL$35:$BL$36)</f>
        <v>0.87898462844184178</v>
      </c>
      <c r="BT15" s="16">
        <f>DSTDEV(PlotSort,"ndvi",$BL$35:$BL$36)/SQRT($BF15)</f>
        <v>6.0610357941702957E-3</v>
      </c>
    </row>
    <row r="16" spans="1:72" ht="13.5" customHeight="1" x14ac:dyDescent="0.2">
      <c r="B16" s="12">
        <v>212</v>
      </c>
      <c r="C16" s="12">
        <v>9.0269999999999992</v>
      </c>
      <c r="D16" s="12">
        <v>212.37612999999999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31.2</v>
      </c>
      <c r="Q16" s="56">
        <v>2.1</v>
      </c>
      <c r="R16" s="56">
        <v>2.44</v>
      </c>
      <c r="S16" s="56">
        <v>49.62</v>
      </c>
      <c r="T16" s="56">
        <v>93.65</v>
      </c>
      <c r="U16" s="12">
        <v>5</v>
      </c>
      <c r="V16" s="12">
        <v>2.5</v>
      </c>
      <c r="W16" s="12">
        <v>3</v>
      </c>
      <c r="X16" s="12">
        <v>4</v>
      </c>
      <c r="Y16" s="12">
        <v>9</v>
      </c>
      <c r="Z16" s="12">
        <v>2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0.69289999999999996</v>
      </c>
      <c r="AK16" s="12">
        <v>4.0599999999999997E-2</v>
      </c>
      <c r="AL16" s="14">
        <v>4.5199999999999997E-2</v>
      </c>
      <c r="AM16" s="14">
        <v>2.5999999999999999E-3</v>
      </c>
      <c r="AN16" s="14">
        <v>1.2511000000000001</v>
      </c>
      <c r="AO16" s="14">
        <v>1E-4</v>
      </c>
      <c r="AP16" s="14">
        <v>0.23680000000000001</v>
      </c>
      <c r="AQ16" s="14">
        <v>0</v>
      </c>
      <c r="AR16" s="14">
        <v>1.2887</v>
      </c>
      <c r="AS16" s="14">
        <v>2.1899999999999999E-2</v>
      </c>
      <c r="AT16" s="14">
        <v>4.53E-2</v>
      </c>
      <c r="AU16" s="14">
        <v>8.0000000000000004E-4</v>
      </c>
      <c r="AV16" s="14">
        <v>21.432300000000001</v>
      </c>
      <c r="AW16" s="14">
        <v>0.40560000000000002</v>
      </c>
      <c r="AX16" s="14">
        <v>0.57189999999999996</v>
      </c>
      <c r="AY16" s="14">
        <v>1.0800000000000001E-2</v>
      </c>
      <c r="AZ16" s="14">
        <v>0.41436873995301093</v>
      </c>
      <c r="BA16" s="14">
        <v>12.624724061810154</v>
      </c>
      <c r="BB16" s="14">
        <v>0.85320803629293585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4.5906249999999996E-2</v>
      </c>
      <c r="BH16" s="16">
        <f>DSTDEV(PlotSort,"PhxRed",$BI$31:$BI$32)/SQRT($BF16)</f>
        <v>2.0921374387214602E-3</v>
      </c>
      <c r="BI16" s="16">
        <f>DAVERAGE(PlotSort,"PhxRedEdge",$BI$31:$BI$32)</f>
        <v>0.24411874999999997</v>
      </c>
      <c r="BJ16" s="16">
        <f>DSTDEV(PlotSort,"PhxRedEdge",$BI$31:$BI$32)/SQRT($BF16)</f>
        <v>1.1280618403372234E-2</v>
      </c>
      <c r="BK16" s="16">
        <f>DAVERAGE(PlotSort,"TMRed",$BI$31:$BI$32)</f>
        <v>4.6781250000000003E-2</v>
      </c>
      <c r="BL16" s="16">
        <f>DSTDEV(PlotSort,"TMRed",$BI$31:$BI$32)/SQRT($BF16)</f>
        <v>2.0927696709942285E-3</v>
      </c>
      <c r="BM16" s="16">
        <f>DAVERAGE(PlotSort,"TMNIR",$BI$31:$BI$32)</f>
        <v>0.60012499999999991</v>
      </c>
      <c r="BN16" s="16">
        <f>DSTDEV(PlotSort,"TMNIR",$BI$31:$BI$32)/SQRT($BF16)</f>
        <v>2.6477234718401695E-2</v>
      </c>
      <c r="BO16" s="16">
        <f>DAVERAGE(PlotSort,"NRR",$BI$31:$BI$32)</f>
        <v>0.42184367692542751</v>
      </c>
      <c r="BP16" s="16">
        <f>DSTDEV(PlotSort,"NRR",$BI$31:$BI$32)/SQRT($BF16)</f>
        <v>5.088356706151001E-3</v>
      </c>
      <c r="BQ16" s="16">
        <f>DAVERAGE(PlotSort,"rvi",$BI$31:$BI$32)</f>
        <v>13.074928925493836</v>
      </c>
      <c r="BR16" s="16">
        <f>DSTDEV(PlotSort,"rvi",$BI$31:$BI$32)/SQRT($BF16)</f>
        <v>0.60205904788752251</v>
      </c>
      <c r="BS16" s="17">
        <f>DAVERAGE(PlotSort,"ndvi",$BI$31:$BI$32)</f>
        <v>0.85326284855736556</v>
      </c>
      <c r="BT16" s="16">
        <f>DSTDEV(PlotSort,"ndvi",$BI$31:$BI$32)/SQRT($BF16)</f>
        <v>7.3424460331064471E-3</v>
      </c>
    </row>
    <row r="17" spans="2:72" ht="13.5" customHeight="1" x14ac:dyDescent="0.2">
      <c r="B17" s="12">
        <v>212</v>
      </c>
      <c r="C17" s="12">
        <v>9.02</v>
      </c>
      <c r="D17" s="12">
        <v>212.37583000000001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31.2</v>
      </c>
      <c r="Q17" s="56">
        <v>2.1</v>
      </c>
      <c r="R17" s="56">
        <v>2.44</v>
      </c>
      <c r="S17" s="56">
        <v>49.7</v>
      </c>
      <c r="T17" s="56">
        <v>93.59</v>
      </c>
      <c r="U17" s="12">
        <v>5</v>
      </c>
      <c r="V17" s="12">
        <v>2.5</v>
      </c>
      <c r="W17" s="12">
        <v>3</v>
      </c>
      <c r="X17" s="12">
        <v>4</v>
      </c>
      <c r="Y17" s="12">
        <v>9</v>
      </c>
      <c r="Z17" s="12">
        <v>2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0.53759999999999997</v>
      </c>
      <c r="AK17" s="12">
        <v>3.2000000000000002E-3</v>
      </c>
      <c r="AL17" s="14">
        <v>3.5200000000000002E-2</v>
      </c>
      <c r="AM17" s="14">
        <v>2.0000000000000001E-4</v>
      </c>
      <c r="AN17" s="14">
        <v>1.0122</v>
      </c>
      <c r="AO17" s="14">
        <v>8.2000000000000007E-3</v>
      </c>
      <c r="AP17" s="14">
        <v>0.19270000000000001</v>
      </c>
      <c r="AQ17" s="14">
        <v>1.6000000000000001E-3</v>
      </c>
      <c r="AR17" s="14">
        <v>1.0347999999999999</v>
      </c>
      <c r="AS17" s="14">
        <v>2.3699999999999999E-2</v>
      </c>
      <c r="AT17" s="14">
        <v>3.6600000000000001E-2</v>
      </c>
      <c r="AU17" s="14">
        <v>8.0000000000000004E-4</v>
      </c>
      <c r="AV17" s="14">
        <v>19.317</v>
      </c>
      <c r="AW17" s="14">
        <v>0.45340000000000003</v>
      </c>
      <c r="AX17" s="14">
        <v>0.51839999999999997</v>
      </c>
      <c r="AY17" s="14">
        <v>1.2200000000000001E-2</v>
      </c>
      <c r="AZ17" s="14">
        <v>0.4580227816059626</v>
      </c>
      <c r="BA17" s="14">
        <v>14.163934426229508</v>
      </c>
      <c r="BB17" s="14">
        <v>0.86810810810810812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4.2062499999999996E-2</v>
      </c>
      <c r="BH17" s="16">
        <f>DSTDEV(PlotSort,"PhxRed",$BJ$31:$BJ$32)/SQRT($BF17)</f>
        <v>2.5886430647477621E-3</v>
      </c>
      <c r="BI17" s="16">
        <f>DAVERAGE(PlotSort,"PhxRedEdge",$BJ$31:$BJ$32)</f>
        <v>0.23596875</v>
      </c>
      <c r="BJ17" s="16">
        <f>DSTDEV(PlotSort,"PhxRedEdge",$BJ$31:$BJ$32)/SQRT($BF17)</f>
        <v>1.4959720136503228E-2</v>
      </c>
      <c r="BK17" s="16">
        <f>DAVERAGE(PlotSort,"TMRed",$BJ$31:$BJ$32)</f>
        <v>4.1812500000000002E-2</v>
      </c>
      <c r="BL17" s="16">
        <f>DSTDEV(PlotSort,"TMRed",$BJ$31:$BJ$32)/SQRT($BF17)</f>
        <v>2.2889567310603867E-3</v>
      </c>
      <c r="BM17" s="16">
        <f>DAVERAGE(PlotSort,"TMNIR",$BJ$31:$BJ$32)</f>
        <v>0.61933125</v>
      </c>
      <c r="BN17" s="16">
        <f>DSTDEV(PlotSort,"TMNIR",$BJ$31:$BJ$32)/SQRT($BF17)</f>
        <v>3.5253800881075152E-2</v>
      </c>
      <c r="BO17" s="16">
        <f>DAVERAGE(PlotSort,"NRR",$BJ$31:$BJ$32)</f>
        <v>0.44988507564156388</v>
      </c>
      <c r="BP17" s="16">
        <f>DSTDEV(PlotSort,"NRR",$BJ$31:$BJ$32)/SQRT($BF17)</f>
        <v>5.2632770356392947E-3</v>
      </c>
      <c r="BQ17" s="16">
        <f>DAVERAGE(PlotSort,"rvi",$BJ$31:$BJ$32)</f>
        <v>14.963073695071435</v>
      </c>
      <c r="BR17" s="16">
        <f>DSTDEV(PlotSort,"rvi",$BJ$31:$BJ$32)/SQRT($BF17)</f>
        <v>0.55436584355124141</v>
      </c>
      <c r="BS17" s="17">
        <f>DAVERAGE(PlotSort,"ndvi",$BJ$31:$BJ$32)</f>
        <v>0.87236230714858309</v>
      </c>
      <c r="BT17" s="16">
        <f>DSTDEV(PlotSort,"ndvi",$BJ$31:$BJ$32)/SQRT($BF17)</f>
        <v>4.557167649912099E-3</v>
      </c>
    </row>
    <row r="18" spans="2:72" ht="13.5" customHeight="1" x14ac:dyDescent="0.2">
      <c r="B18" s="12">
        <v>212</v>
      </c>
      <c r="C18" s="12">
        <v>9.1020000000000003</v>
      </c>
      <c r="D18" s="12">
        <v>212.37925000000001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31.2</v>
      </c>
      <c r="Q18" s="56">
        <v>2.1</v>
      </c>
      <c r="R18" s="56">
        <v>2.44</v>
      </c>
      <c r="S18" s="56">
        <v>48.68</v>
      </c>
      <c r="T18" s="56">
        <v>94.32</v>
      </c>
      <c r="U18" s="12">
        <v>5</v>
      </c>
      <c r="V18" s="12">
        <v>2.5</v>
      </c>
      <c r="W18" s="12">
        <v>3</v>
      </c>
      <c r="X18" s="12">
        <v>4</v>
      </c>
      <c r="Y18" s="12">
        <v>9</v>
      </c>
      <c r="Z18" s="12">
        <v>2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0.57820000000000005</v>
      </c>
      <c r="AK18" s="12">
        <v>6.3E-3</v>
      </c>
      <c r="AL18" s="14">
        <v>3.56E-2</v>
      </c>
      <c r="AM18" s="14">
        <v>4.0000000000000002E-4</v>
      </c>
      <c r="AN18" s="14">
        <v>1.1828000000000001</v>
      </c>
      <c r="AO18" s="14">
        <v>2.3E-3</v>
      </c>
      <c r="AP18" s="14">
        <v>0.21099999999999999</v>
      </c>
      <c r="AQ18" s="14">
        <v>4.0000000000000002E-4</v>
      </c>
      <c r="AR18" s="14">
        <v>1.0892999999999999</v>
      </c>
      <c r="AS18" s="14">
        <v>4.7800000000000002E-2</v>
      </c>
      <c r="AT18" s="14">
        <v>3.61E-2</v>
      </c>
      <c r="AU18" s="14">
        <v>1.6000000000000001E-3</v>
      </c>
      <c r="AV18" s="14">
        <v>21.806699999999999</v>
      </c>
      <c r="AW18" s="14">
        <v>0.34320000000000001</v>
      </c>
      <c r="AX18" s="14">
        <v>0.54869999999999997</v>
      </c>
      <c r="AY18" s="14">
        <v>8.6E-3</v>
      </c>
      <c r="AZ18" s="14">
        <v>0.44451757272607612</v>
      </c>
      <c r="BA18" s="14">
        <v>15.199445983379501</v>
      </c>
      <c r="BB18" s="14">
        <v>0.87653898768809846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3.8668750000000002E-2</v>
      </c>
      <c r="BH18" s="16">
        <f>DSTDEV(PlotSort,"PhxRed",$BH$35:$BH$36)/SQRT($BF18)</f>
        <v>1.4844673216903987E-3</v>
      </c>
      <c r="BI18" s="16">
        <f>DAVERAGE(PlotSort,"PhxRedEdge",$BH$35:$BH$36)</f>
        <v>0.20985624999999999</v>
      </c>
      <c r="BJ18" s="16">
        <f>DSTDEV(PlotSort,"PhxRedEdge",$BH$35:$BH$36)/SQRT($BF18)</f>
        <v>3.5520882209155039E-3</v>
      </c>
      <c r="BK18" s="16">
        <f>DAVERAGE(PlotSort,"TMRed",$BH$35:$BH$36)</f>
        <v>3.950625E-2</v>
      </c>
      <c r="BL18" s="16">
        <f>DSTDEV(PlotSort,"TMRed",$BH$35:$BH$36)/SQRT($BF18)</f>
        <v>1.5378683501847614E-3</v>
      </c>
      <c r="BM18" s="16">
        <f>DAVERAGE(PlotSort,"TMNIR",$BH$35:$BH$36)</f>
        <v>0.54676875000000003</v>
      </c>
      <c r="BN18" s="16">
        <f>DSTDEV(PlotSort,"TMNIR",$BH$35:$BH$36)/SQRT($BF18)</f>
        <v>1.0099483149935612E-2</v>
      </c>
      <c r="BO18" s="16">
        <f>DAVERAGE(PlotSort,"NRR",$BH$35:$BH$36)</f>
        <v>0.44476493764213021</v>
      </c>
      <c r="BP18" s="16">
        <f>DSTDEV(PlotSort,"NRR",$BH$35:$BH$36)/SQRT($BF18)</f>
        <v>6.4080480826777201E-3</v>
      </c>
      <c r="BQ18" s="16">
        <f>DAVERAGE(PlotSort,"rvi",$BH$35:$BH$36)</f>
        <v>14.184571577020744</v>
      </c>
      <c r="BR18" s="16">
        <f>DSTDEV(PlotSort,"rvi",$BH$35:$BH$36)/SQRT($BF18)</f>
        <v>0.64725176020943664</v>
      </c>
      <c r="BS18" s="17">
        <f>DAVERAGE(PlotSort,"ndvi",$BH$35:$BH$36)</f>
        <v>0.86423742393875924</v>
      </c>
      <c r="BT18" s="16">
        <f>DSTDEV(PlotSort,"ndvi",$BH$35:$BH$36)/SQRT($BF18)</f>
        <v>6.469974602167858E-3</v>
      </c>
    </row>
    <row r="19" spans="2:72" ht="13.5" customHeight="1" x14ac:dyDescent="0.2">
      <c r="B19" s="12">
        <v>212</v>
      </c>
      <c r="C19" s="12">
        <v>9.11</v>
      </c>
      <c r="D19" s="12">
        <v>212.37958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31.2</v>
      </c>
      <c r="Q19" s="56">
        <v>2.1</v>
      </c>
      <c r="R19" s="56">
        <v>2.44</v>
      </c>
      <c r="S19" s="56">
        <v>48.58</v>
      </c>
      <c r="T19" s="56">
        <v>94.39</v>
      </c>
      <c r="U19" s="12">
        <v>5</v>
      </c>
      <c r="V19" s="12">
        <v>2.5</v>
      </c>
      <c r="W19" s="12">
        <v>3</v>
      </c>
      <c r="X19" s="12">
        <v>4</v>
      </c>
      <c r="Y19" s="12">
        <v>9</v>
      </c>
      <c r="Z19" s="12">
        <v>2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0.67390000000000005</v>
      </c>
      <c r="AK19" s="12">
        <v>4.1500000000000002E-2</v>
      </c>
      <c r="AL19" s="14">
        <v>4.1200000000000001E-2</v>
      </c>
      <c r="AM19" s="14">
        <v>2.5000000000000001E-3</v>
      </c>
      <c r="AN19" s="14">
        <v>1.0842000000000001</v>
      </c>
      <c r="AO19" s="14">
        <v>8.0999999999999996E-3</v>
      </c>
      <c r="AP19" s="14">
        <v>0.1923</v>
      </c>
      <c r="AQ19" s="14">
        <v>1.4E-3</v>
      </c>
      <c r="AR19" s="14">
        <v>1.2689999999999999</v>
      </c>
      <c r="AS19" s="14">
        <v>6.93E-2</v>
      </c>
      <c r="AT19" s="14">
        <v>4.1799999999999997E-2</v>
      </c>
      <c r="AU19" s="14">
        <v>2.3E-3</v>
      </c>
      <c r="AV19" s="14">
        <v>19.6934</v>
      </c>
      <c r="AW19" s="14">
        <v>0.99219999999999997</v>
      </c>
      <c r="AX19" s="14">
        <v>0.49259999999999998</v>
      </c>
      <c r="AY19" s="14">
        <v>2.4799999999999999E-2</v>
      </c>
      <c r="AZ19" s="14">
        <v>0.43845816907577756</v>
      </c>
      <c r="BA19" s="14">
        <v>11.784688995215312</v>
      </c>
      <c r="BB19" s="14">
        <v>0.84356287425149701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4.9299999999999997E-2</v>
      </c>
      <c r="BH19" s="16">
        <f>DSTDEV(PlotSort,"PhxRed",$BI$35:$BI$36)/SQRT($BF19)</f>
        <v>2.3663262665997798E-3</v>
      </c>
      <c r="BI19" s="16">
        <f>DAVERAGE(PlotSort,"PhxRedEdge",$BI$35:$BI$36)</f>
        <v>0.27023125000000003</v>
      </c>
      <c r="BJ19" s="16">
        <f>DSTDEV(PlotSort,"PhxRedEdge",$BI$35:$BI$36)/SQRT($BF19)</f>
        <v>1.4803298390195545E-2</v>
      </c>
      <c r="BK19" s="16">
        <f>DAVERAGE(PlotSort,"TMRed",$BI$35:$BI$36)</f>
        <v>4.9087500000000006E-2</v>
      </c>
      <c r="BL19" s="16">
        <f>DSTDEV(PlotSort,"TMRed",$BI$35:$BI$36)/SQRT($BF19)</f>
        <v>2.239845139736222E-3</v>
      </c>
      <c r="BM19" s="16">
        <f>DAVERAGE(PlotSort,"TMNIR",$BI$35:$BI$36)</f>
        <v>0.67268749999999999</v>
      </c>
      <c r="BN19" s="16">
        <f>DSTDEV(PlotSort,"TMNIR",$BI$35:$BI$36)/SQRT($BF19)</f>
        <v>3.640952013210285E-2</v>
      </c>
      <c r="BO19" s="16">
        <f>DAVERAGE(PlotSort,"NRR",$BI$35:$BI$36)</f>
        <v>0.42696381492486113</v>
      </c>
      <c r="BP19" s="16">
        <f>DSTDEV(PlotSort,"NRR",$BI$35:$BI$36)/SQRT($BF19)</f>
        <v>5.3083313095308839E-3</v>
      </c>
      <c r="BQ19" s="16">
        <f>DAVERAGE(PlotSort,"rvi",$BI$35:$BI$36)</f>
        <v>13.85343104354453</v>
      </c>
      <c r="BR19" s="16">
        <f>DSTDEV(PlotSort,"rvi",$BI$35:$BI$36)/SQRT($BF19)</f>
        <v>0.6050148470445712</v>
      </c>
      <c r="BS19" s="17">
        <f>DAVERAGE(PlotSort,"ndvi",$BI$35:$BI$36)</f>
        <v>0.8613877317671893</v>
      </c>
      <c r="BT19" s="16">
        <f>DSTDEV(PlotSort,"ndvi",$BI$35:$BI$36)/SQRT($BF19)</f>
        <v>6.6863795748735577E-3</v>
      </c>
    </row>
    <row r="20" spans="2:72" ht="13.5" customHeight="1" x14ac:dyDescent="0.2">
      <c r="B20" s="12">
        <v>212</v>
      </c>
      <c r="C20" s="12">
        <v>9.1180000000000003</v>
      </c>
      <c r="D20" s="12">
        <v>212.37992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31.2</v>
      </c>
      <c r="Q20" s="56">
        <v>2.1</v>
      </c>
      <c r="R20" s="56">
        <v>2.44</v>
      </c>
      <c r="S20" s="56">
        <v>48.48</v>
      </c>
      <c r="T20" s="56">
        <v>94.47</v>
      </c>
      <c r="U20" s="12">
        <v>5</v>
      </c>
      <c r="V20" s="12">
        <v>2.5</v>
      </c>
      <c r="W20" s="12">
        <v>3</v>
      </c>
      <c r="X20" s="12">
        <v>4</v>
      </c>
      <c r="Y20" s="12">
        <v>9</v>
      </c>
      <c r="Z20" s="12">
        <v>2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0.61129999999999995</v>
      </c>
      <c r="AK20" s="12">
        <v>3.6700000000000003E-2</v>
      </c>
      <c r="AL20" s="14">
        <v>3.7199999999999997E-2</v>
      </c>
      <c r="AM20" s="14">
        <v>2.2000000000000001E-3</v>
      </c>
      <c r="AN20" s="14">
        <v>1.1469</v>
      </c>
      <c r="AO20" s="14">
        <v>3.6499999999999998E-2</v>
      </c>
      <c r="AP20" s="14">
        <v>0.20219999999999999</v>
      </c>
      <c r="AQ20" s="14">
        <v>6.4000000000000003E-3</v>
      </c>
      <c r="AR20" s="14">
        <v>1.1564000000000001</v>
      </c>
      <c r="AS20" s="14">
        <v>8.1799999999999998E-2</v>
      </c>
      <c r="AT20" s="14">
        <v>3.7900000000000003E-2</v>
      </c>
      <c r="AU20" s="14">
        <v>2.7000000000000001E-3</v>
      </c>
      <c r="AV20" s="14">
        <v>22.3933</v>
      </c>
      <c r="AW20" s="14">
        <v>1.2791999999999999</v>
      </c>
      <c r="AX20" s="14">
        <v>0.55669999999999997</v>
      </c>
      <c r="AY20" s="14">
        <v>3.1800000000000002E-2</v>
      </c>
      <c r="AZ20" s="14">
        <v>0.46712346817762557</v>
      </c>
      <c r="BA20" s="14">
        <v>14.688654353562004</v>
      </c>
      <c r="BB20" s="14">
        <v>0.87251934073326587</v>
      </c>
      <c r="BC20" s="15"/>
    </row>
    <row r="21" spans="2:72" ht="13.5" customHeight="1" x14ac:dyDescent="0.2">
      <c r="B21" s="12">
        <v>212</v>
      </c>
      <c r="C21" s="12">
        <v>9.1259999999999994</v>
      </c>
      <c r="D21" s="12">
        <v>212.38024999999999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31.2</v>
      </c>
      <c r="Q21" s="56">
        <v>2.1</v>
      </c>
      <c r="R21" s="56">
        <v>2.44</v>
      </c>
      <c r="S21" s="56">
        <v>48.37</v>
      </c>
      <c r="T21" s="56">
        <v>94.54</v>
      </c>
      <c r="U21" s="12">
        <v>5</v>
      </c>
      <c r="V21" s="12">
        <v>2.5</v>
      </c>
      <c r="W21" s="12">
        <v>3</v>
      </c>
      <c r="X21" s="12">
        <v>4</v>
      </c>
      <c r="Y21" s="12">
        <v>9</v>
      </c>
      <c r="Z21" s="12">
        <v>2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0.56810000000000005</v>
      </c>
      <c r="AK21" s="12">
        <v>7.7999999999999996E-3</v>
      </c>
      <c r="AL21" s="14">
        <v>3.4299999999999997E-2</v>
      </c>
      <c r="AM21" s="14">
        <v>5.0000000000000001E-4</v>
      </c>
      <c r="AN21" s="14">
        <v>1.2612000000000001</v>
      </c>
      <c r="AO21" s="14">
        <v>5.8000000000000003E-2</v>
      </c>
      <c r="AP21" s="14">
        <v>0.221</v>
      </c>
      <c r="AQ21" s="14">
        <v>1.0200000000000001E-2</v>
      </c>
      <c r="AR21" s="14">
        <v>1.0464</v>
      </c>
      <c r="AS21" s="14">
        <v>2.1899999999999999E-2</v>
      </c>
      <c r="AT21" s="14">
        <v>3.4099999999999998E-2</v>
      </c>
      <c r="AU21" s="14">
        <v>6.9999999999999999E-4</v>
      </c>
      <c r="AV21" s="14">
        <v>25.305299999999999</v>
      </c>
      <c r="AW21" s="14">
        <v>0.33489999999999998</v>
      </c>
      <c r="AX21" s="14">
        <v>0.62539999999999996</v>
      </c>
      <c r="AY21" s="14">
        <v>8.3000000000000001E-3</v>
      </c>
      <c r="AZ21" s="14">
        <v>0.47778827977315691</v>
      </c>
      <c r="BA21" s="14">
        <v>18.340175953079179</v>
      </c>
      <c r="BB21" s="14">
        <v>0.89658832448824866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0.27289999999999998</v>
      </c>
      <c r="BH21" s="16"/>
      <c r="BI21" s="16">
        <f>DAVERAGE(PlotSort2,"PhxRedEdge",$BM$31:$BM$32)</f>
        <v>0.2944</v>
      </c>
      <c r="BJ21" s="16"/>
      <c r="BK21" s="16">
        <f>DAVERAGE(PlotSort2,"TMRed",$BM$31:$BM$32)</f>
        <v>0.26750000000000002</v>
      </c>
      <c r="BL21" s="16"/>
      <c r="BM21" s="16">
        <f>DAVERAGE(PlotSort2,"TMNIR",$BM$31:$BM$32)</f>
        <v>0.33119999999999999</v>
      </c>
      <c r="BN21" s="16"/>
      <c r="BO21" s="16">
        <f>DAVERAGE(PlotSort2,"NRR",$BM$31:$BM$32)</f>
        <v>5.8823529411764712E-2</v>
      </c>
      <c r="BP21" s="16"/>
      <c r="BQ21" s="16">
        <f>DAVERAGE(PlotSort2,"rvi",$BM$31:$BM$32)</f>
        <v>1.2381308411214953</v>
      </c>
      <c r="BR21" s="16"/>
      <c r="BS21" s="17">
        <f>DAVERAGE(PlotSort2,"ndvi",$BM$31:$BM$32)</f>
        <v>0.10639719392016031</v>
      </c>
      <c r="BT21" s="16"/>
    </row>
    <row r="22" spans="2:72" ht="13.5" customHeight="1" x14ac:dyDescent="0.2">
      <c r="B22" s="12">
        <v>212</v>
      </c>
      <c r="C22" s="12">
        <v>9.1340000000000003</v>
      </c>
      <c r="D22" s="12">
        <v>212.38058000000001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31.2</v>
      </c>
      <c r="Q22" s="56">
        <v>2.1</v>
      </c>
      <c r="R22" s="56">
        <v>2.44</v>
      </c>
      <c r="S22" s="56">
        <v>48.27</v>
      </c>
      <c r="T22" s="56">
        <v>94.61</v>
      </c>
      <c r="U22" s="12">
        <v>5</v>
      </c>
      <c r="V22" s="12">
        <v>2.5</v>
      </c>
      <c r="W22" s="12">
        <v>3</v>
      </c>
      <c r="X22" s="12">
        <v>4</v>
      </c>
      <c r="Y22" s="12">
        <v>9</v>
      </c>
      <c r="Z22" s="12">
        <v>2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0.56920000000000004</v>
      </c>
      <c r="AK22" s="12">
        <v>6.3E-3</v>
      </c>
      <c r="AL22" s="14">
        <v>3.4200000000000001E-2</v>
      </c>
      <c r="AM22" s="14">
        <v>4.0000000000000002E-4</v>
      </c>
      <c r="AN22" s="14">
        <v>1.2164999999999999</v>
      </c>
      <c r="AO22" s="14">
        <v>7.2300000000000003E-2</v>
      </c>
      <c r="AP22" s="14">
        <v>0.21190000000000001</v>
      </c>
      <c r="AQ22" s="14">
        <v>1.26E-2</v>
      </c>
      <c r="AR22" s="14">
        <v>1.0415000000000001</v>
      </c>
      <c r="AS22" s="14">
        <v>2.6800000000000001E-2</v>
      </c>
      <c r="AT22" s="14">
        <v>3.3700000000000001E-2</v>
      </c>
      <c r="AU22" s="14">
        <v>8.9999999999999998E-4</v>
      </c>
      <c r="AV22" s="14">
        <v>23.239799999999999</v>
      </c>
      <c r="AW22" s="14">
        <v>0.87360000000000004</v>
      </c>
      <c r="AX22" s="14">
        <v>0.57089999999999996</v>
      </c>
      <c r="AY22" s="14">
        <v>2.1499999999999998E-2</v>
      </c>
      <c r="AZ22" s="14">
        <v>0.45861011752682679</v>
      </c>
      <c r="BA22" s="14">
        <v>16.940652818991097</v>
      </c>
      <c r="BB22" s="14">
        <v>0.88852133642077424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0.52334999999999998</v>
      </c>
      <c r="BH22" s="16">
        <f>DSTDEV(PlotSort2,"PhxRed",$BN$31:$BN$32)/SQRT($BF22)</f>
        <v>9.865000000000021E-2</v>
      </c>
      <c r="BI22" s="16">
        <f>DAVERAGE(PlotSort2,"PhxRedEdge",$BN$31:$BN$32)</f>
        <v>0.5716</v>
      </c>
      <c r="BJ22" s="16">
        <f>DSTDEV(PlotSort2,"PhxRedEdge",$BN$31:$BN$32)/SQRT($BF22)</f>
        <v>0.11260000000000003</v>
      </c>
      <c r="BK22" s="16">
        <f>DAVERAGE(PlotSort2,"TMRed",$BN$31:$BN$32)</f>
        <v>0.51675000000000004</v>
      </c>
      <c r="BL22" s="16">
        <f>DSTDEV(PlotSort2,"TMRed",$BN$31:$BN$32)/SQRT($BF22)</f>
        <v>9.6549999999999608E-2</v>
      </c>
      <c r="BM22" s="16">
        <f>DAVERAGE(PlotSort2,"TMNIR",$BN$31:$BN$32)</f>
        <v>0.62680000000000002</v>
      </c>
      <c r="BN22" s="16">
        <f>DSTDEV(PlotSort2,"TMNIR",$BN$31:$BN$32)/SQRT($BF22)</f>
        <v>0.12249999999999954</v>
      </c>
      <c r="BO22" s="16">
        <f>DAVERAGE(PlotSort2,"NRR",$BN$31:$BN$32)</f>
        <v>4.6219586338685517E-2</v>
      </c>
      <c r="BP22" s="16">
        <f>DSTDEV(PlotSort2,"NRR",$BN$31:$BN$32)/SQRT($BF22)</f>
        <v>8.0626230659627124E-4</v>
      </c>
      <c r="BQ22" s="16">
        <f>DAVERAGE(PlotSort2,"rvi",$BN$31:$BN$32)</f>
        <v>1.210946985638744</v>
      </c>
      <c r="BR22" s="16">
        <f>DSTDEV(PlotSort2,"rvi",$BN$31:$BN$32)/SQRT($BF22)</f>
        <v>1.0804196490719509E-2</v>
      </c>
      <c r="BS22" s="17">
        <f>DAVERAGE(PlotSort2,"ndvi",$BN$31:$BN$32)</f>
        <v>9.5388639588189036E-2</v>
      </c>
      <c r="BT22" s="16">
        <f>DSTDEV(PlotSort2,"ndvi",$BN$31:$BN$32)/SQRT($BF22)</f>
        <v>4.4205487282648059E-3</v>
      </c>
    </row>
    <row r="23" spans="2:72" ht="13.5" customHeight="1" x14ac:dyDescent="0.2">
      <c r="B23" s="12">
        <v>212</v>
      </c>
      <c r="C23" s="12">
        <v>9.1419999999999995</v>
      </c>
      <c r="D23" s="12">
        <v>212.38092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31.2</v>
      </c>
      <c r="Q23" s="56">
        <v>2.1</v>
      </c>
      <c r="R23" s="56">
        <v>2.44</v>
      </c>
      <c r="S23" s="56">
        <v>48.17</v>
      </c>
      <c r="T23" s="56">
        <v>94.68</v>
      </c>
      <c r="U23" s="12">
        <v>5</v>
      </c>
      <c r="V23" s="12">
        <v>2.5</v>
      </c>
      <c r="W23" s="12">
        <v>3</v>
      </c>
      <c r="X23" s="12">
        <v>4</v>
      </c>
      <c r="Y23" s="12">
        <v>9</v>
      </c>
      <c r="Z23" s="12">
        <v>2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0.90369999999999995</v>
      </c>
      <c r="AK23" s="12">
        <v>1.47E-2</v>
      </c>
      <c r="AL23" s="14">
        <v>5.3999999999999999E-2</v>
      </c>
      <c r="AM23" s="14">
        <v>8.9999999999999998E-4</v>
      </c>
      <c r="AN23" s="14">
        <v>1.2634000000000001</v>
      </c>
      <c r="AO23" s="14">
        <v>2.9100000000000001E-2</v>
      </c>
      <c r="AP23" s="14">
        <v>0.21870000000000001</v>
      </c>
      <c r="AQ23" s="14">
        <v>5.0000000000000001E-3</v>
      </c>
      <c r="AR23" s="14">
        <v>1.7214</v>
      </c>
      <c r="AS23" s="14">
        <v>6.5699999999999995E-2</v>
      </c>
      <c r="AT23" s="14">
        <v>5.5399999999999998E-2</v>
      </c>
      <c r="AU23" s="14">
        <v>2.0999999999999999E-3</v>
      </c>
      <c r="AV23" s="14">
        <v>21.284600000000001</v>
      </c>
      <c r="AW23" s="14">
        <v>0.93179999999999996</v>
      </c>
      <c r="AX23" s="14">
        <v>0.51980000000000004</v>
      </c>
      <c r="AY23" s="14">
        <v>2.2800000000000001E-2</v>
      </c>
      <c r="AZ23" s="14">
        <v>0.40771834800270823</v>
      </c>
      <c r="BA23" s="14">
        <v>9.3826714801444062</v>
      </c>
      <c r="BB23" s="14">
        <v>0.80737134909596664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0.23885000000000001</v>
      </c>
      <c r="BH23" s="16">
        <f>DSTDEV(PlotSort2,"PhxRed",$BR$31:$BR$32)/SQRT($BF23)</f>
        <v>3.7500000000000029E-3</v>
      </c>
      <c r="BI23" s="16">
        <f>DAVERAGE(PlotSort2,"PhxRedEdge",$BR$31:$BR$32)</f>
        <v>0.42010000000000003</v>
      </c>
      <c r="BJ23" s="16">
        <f>DSTDEV(PlotSort2,"PhxRedEdge",$BR$31:$BR$32)/SQRT($BF23)</f>
        <v>3.6000000000000199E-3</v>
      </c>
      <c r="BK23" s="16">
        <f>DAVERAGE(PlotSort2,"TMRed",$BR$31:$BR$32)</f>
        <v>0.24209999999999998</v>
      </c>
      <c r="BL23" s="16">
        <f>DSTDEV(PlotSort2,"TMRed",$BR$31:$BR$32)/SQRT($BF23)</f>
        <v>4.9000000000000016E-3</v>
      </c>
      <c r="BM23" s="16">
        <f>DAVERAGE(PlotSort2,"TMNIR",$BR$31:$BR$32)</f>
        <v>0.74340000000000006</v>
      </c>
      <c r="BN23" s="16">
        <f>DSTDEV(PlotSort2,"TMNIR",$BR$31:$BR$32)/SQRT($BF23)</f>
        <v>1.5600000000000001E-2</v>
      </c>
      <c r="BO23" s="16">
        <f>DAVERAGE(PlotSort2,"NRR",$BR$31:$BR$32)</f>
        <v>0.27772784670670714</v>
      </c>
      <c r="BP23" s="16">
        <f>DSTDEV(PlotSort2,"NRR",$BR$31:$BR$32)/SQRT($BF23)</f>
        <v>1.3637529728852208E-2</v>
      </c>
      <c r="BQ23" s="16">
        <f>DAVERAGE(PlotSort2,"rvi",$BR$31:$BR$32)</f>
        <v>3.0731950351946802</v>
      </c>
      <c r="BR23" s="16">
        <f>DSTDEV(PlotSort2,"rvi",$BR$31:$BR$32)/SQRT($BF23)</f>
        <v>0.12663633074123881</v>
      </c>
      <c r="BS23" s="17">
        <f>DAVERAGE(PlotSort2,"ndvi",$BR$31:$BR$32)</f>
        <v>0.50850989195957363</v>
      </c>
      <c r="BT23" s="16">
        <f>DSTDEV(PlotSort2,"ndvi",$BR$31:$BR$32)/SQRT($BF23)</f>
        <v>1.528051157385346E-2</v>
      </c>
    </row>
    <row r="24" spans="2:72" ht="13.5" customHeight="1" x14ac:dyDescent="0.2">
      <c r="B24" s="12">
        <v>212</v>
      </c>
      <c r="C24" s="12">
        <v>9.15</v>
      </c>
      <c r="D24" s="12">
        <v>212.38124999999999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31.2</v>
      </c>
      <c r="Q24" s="56">
        <v>2.1</v>
      </c>
      <c r="R24" s="56">
        <v>2.44</v>
      </c>
      <c r="S24" s="56">
        <v>48.07</v>
      </c>
      <c r="T24" s="56">
        <v>94.76</v>
      </c>
      <c r="U24" s="12">
        <v>5</v>
      </c>
      <c r="V24" s="12">
        <v>2.5</v>
      </c>
      <c r="W24" s="12">
        <v>3</v>
      </c>
      <c r="X24" s="12">
        <v>4</v>
      </c>
      <c r="Y24" s="12">
        <v>9</v>
      </c>
      <c r="Z24" s="12">
        <v>2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0.58360000000000001</v>
      </c>
      <c r="AK24" s="12">
        <v>3.2800000000000003E-2</v>
      </c>
      <c r="AL24" s="14">
        <v>3.4700000000000002E-2</v>
      </c>
      <c r="AM24" s="14">
        <v>2E-3</v>
      </c>
      <c r="AN24" s="14">
        <v>1.2103999999999999</v>
      </c>
      <c r="AO24" s="14">
        <v>4.6600000000000003E-2</v>
      </c>
      <c r="AP24" s="14">
        <v>0.20830000000000001</v>
      </c>
      <c r="AQ24" s="14">
        <v>8.0000000000000002E-3</v>
      </c>
      <c r="AR24" s="14">
        <v>1.1126</v>
      </c>
      <c r="AS24" s="14">
        <v>5.6800000000000003E-2</v>
      </c>
      <c r="AT24" s="14">
        <v>3.56E-2</v>
      </c>
      <c r="AU24" s="14">
        <v>1.8E-3</v>
      </c>
      <c r="AV24" s="14">
        <v>23.027699999999999</v>
      </c>
      <c r="AW24" s="14">
        <v>0.64900000000000002</v>
      </c>
      <c r="AX24" s="14">
        <v>0.55910000000000004</v>
      </c>
      <c r="AY24" s="14">
        <v>1.5800000000000002E-2</v>
      </c>
      <c r="AZ24" s="14">
        <v>0.45712796455564236</v>
      </c>
      <c r="BA24" s="14">
        <v>15.705056179775282</v>
      </c>
      <c r="BB24" s="14">
        <v>0.88027576929544316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0.67799999999999994</v>
      </c>
      <c r="BH24" s="16"/>
      <c r="BI24" s="16">
        <f>DAVERAGE(PlotSort2,"PhxRedEdge",$BP$31:$BP$32)</f>
        <v>0.66949999999999998</v>
      </c>
      <c r="BJ24" s="16"/>
      <c r="BK24" s="16">
        <f>DAVERAGE(PlotSort2,"TMRed",$BP$31:$BP$32)</f>
        <v>0.67749999999999999</v>
      </c>
      <c r="BL24" s="16"/>
      <c r="BM24" s="16">
        <f>DAVERAGE(PlotSort2,"TMNIR",$BP$31:$BP$32)</f>
        <v>0.65480000000000005</v>
      </c>
      <c r="BN24" s="16"/>
      <c r="BO24" s="16">
        <f>DAVERAGE(PlotSort2,"NRR",$BP$31:$BP$32)</f>
        <v>-1.110020388129573E-2</v>
      </c>
      <c r="BP24" s="16"/>
      <c r="BQ24" s="16">
        <f>DAVERAGE(PlotSort2,"rvi",$BP$31:$BP$32)</f>
        <v>24.162361623616238</v>
      </c>
      <c r="BR24" s="16"/>
      <c r="BS24" s="17">
        <f>DAVERAGE(PlotSort2,"ndvi",$BP$31:$BP$32)</f>
        <v>-1.7038204608571601E-2</v>
      </c>
      <c r="BT24" s="16"/>
    </row>
    <row r="25" spans="2:72" ht="13.5" customHeight="1" x14ac:dyDescent="0.2">
      <c r="B25" s="12">
        <v>212</v>
      </c>
      <c r="C25" s="12">
        <v>9.1630000000000003</v>
      </c>
      <c r="D25" s="12">
        <v>212.38179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31.2</v>
      </c>
      <c r="Q25" s="56">
        <v>2.1</v>
      </c>
      <c r="R25" s="56">
        <v>2.44</v>
      </c>
      <c r="S25" s="56">
        <v>47.91</v>
      </c>
      <c r="T25" s="56">
        <v>94.88</v>
      </c>
      <c r="U25" s="12">
        <v>5</v>
      </c>
      <c r="V25" s="12">
        <v>2.5</v>
      </c>
      <c r="W25" s="12">
        <v>3</v>
      </c>
      <c r="X25" s="12">
        <v>4</v>
      </c>
      <c r="Y25" s="12">
        <v>9</v>
      </c>
      <c r="Z25" s="12">
        <v>2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0.71970000000000001</v>
      </c>
      <c r="AK25" s="12">
        <v>5.4399999999999997E-2</v>
      </c>
      <c r="AL25" s="14">
        <v>4.24E-2</v>
      </c>
      <c r="AM25" s="14">
        <v>3.2000000000000002E-3</v>
      </c>
      <c r="AN25" s="14">
        <v>1.2107000000000001</v>
      </c>
      <c r="AO25" s="14">
        <v>5.6099999999999997E-2</v>
      </c>
      <c r="AP25" s="14">
        <v>0.2064</v>
      </c>
      <c r="AQ25" s="14">
        <v>9.5999999999999992E-3</v>
      </c>
      <c r="AR25" s="14">
        <v>1.3482000000000001</v>
      </c>
      <c r="AS25" s="14">
        <v>0.1144</v>
      </c>
      <c r="AT25" s="14">
        <v>4.2700000000000002E-2</v>
      </c>
      <c r="AU25" s="14">
        <v>3.5999999999999999E-3</v>
      </c>
      <c r="AV25" s="14">
        <v>22.418199999999999</v>
      </c>
      <c r="AW25" s="14">
        <v>0.66349999999999998</v>
      </c>
      <c r="AX25" s="14">
        <v>0.53920000000000001</v>
      </c>
      <c r="AY25" s="14">
        <v>1.6E-2</v>
      </c>
      <c r="AZ25" s="14">
        <v>0.44635193133047207</v>
      </c>
      <c r="BA25" s="14">
        <v>12.627634660421545</v>
      </c>
      <c r="BB25" s="14">
        <v>0.85323938821103285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0.99823333333333331</v>
      </c>
      <c r="BH25" s="16">
        <f>DSTDEV(PlotSort2,"PhxRed",$BQ$31:$BQ$32)/SQRT($BF25)</f>
        <v>4.9538985769907989E-3</v>
      </c>
      <c r="BI25" s="16">
        <f>DAVERAGE(PlotSort2,"PhxRedEdge",$BQ$31:$BQ$32)</f>
        <v>0.99803333333333344</v>
      </c>
      <c r="BJ25" s="16">
        <f>DSTDEV(PlotSort2,"PhxRedEdge",$BQ$31:$BQ$32)/SQRT($BF25)</f>
        <v>5.0114313768069036E-3</v>
      </c>
      <c r="BK25" s="16">
        <f>DAVERAGE(PlotSort2,"TMRed",$BQ$31:$BQ$32)</f>
        <v>0.99823333333333331</v>
      </c>
      <c r="BL25" s="16">
        <f>DSTDEV(PlotSort2,"TMRed",$BQ$31:$BQ$32)/SQRT($BF25)</f>
        <v>4.9538985769907989E-3</v>
      </c>
      <c r="BM25" s="16">
        <f>DAVERAGE(PlotSort2,"TMNIR",$BQ$31:$BQ$32)</f>
        <v>0.99803333333333344</v>
      </c>
      <c r="BN25" s="16">
        <f>DSTDEV(PlotSort2,"TMNIR",$BQ$31:$BQ$32)/SQRT($BF25)</f>
        <v>5.0114313768069036E-3</v>
      </c>
      <c r="BO25" s="16">
        <f>DAVERAGE(PlotSort2,"NRR",$BQ$31:$BQ$32)</f>
        <v>0.75263466314380212</v>
      </c>
      <c r="BP25" s="16">
        <f>DSTDEV(PlotSort2,"NRR",$BQ$31:$BQ$32)/SQRT($BF25)</f>
        <v>2.1182512109878336E-4</v>
      </c>
      <c r="BQ25" s="16">
        <f>DAVERAGE(PlotSort2,"rvi",$BQ$31:$BQ$32)</f>
        <v>1.3170411406379217</v>
      </c>
      <c r="BR25" s="16">
        <f>DSTDEV(PlotSort2,"rvi",$BQ$31:$BQ$32)/SQRT($BF25)</f>
        <v>5.8680935748990886E-4</v>
      </c>
      <c r="BS25" s="17">
        <f>DAVERAGE(PlotSort2,"ndvi",$BQ$31:$BQ$32)</f>
        <v>0.13683006250202032</v>
      </c>
      <c r="BT25" s="16">
        <f>DSTDEV(PlotSort2,"ndvi",$BQ$31:$BQ$32)/SQRT($BF25)</f>
        <v>2.1859287610812418E-4</v>
      </c>
    </row>
    <row r="26" spans="2:72" ht="13.5" customHeight="1" x14ac:dyDescent="0.2">
      <c r="B26" s="12">
        <v>212</v>
      </c>
      <c r="C26" s="12">
        <v>9.4320000000000004</v>
      </c>
      <c r="D26" s="12">
        <v>212.393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31.2</v>
      </c>
      <c r="Q26" s="56">
        <v>2.1</v>
      </c>
      <c r="R26" s="56">
        <v>2.44</v>
      </c>
      <c r="S26" s="56">
        <v>44.55</v>
      </c>
      <c r="T26" s="56">
        <v>97.43</v>
      </c>
      <c r="U26" s="12">
        <v>5</v>
      </c>
      <c r="V26" s="12">
        <v>2.5</v>
      </c>
      <c r="W26" s="12">
        <v>3</v>
      </c>
      <c r="X26" s="12">
        <v>4</v>
      </c>
      <c r="Y26" s="12">
        <v>9</v>
      </c>
      <c r="Z26" s="12">
        <v>2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1.0427999999999999</v>
      </c>
      <c r="AK26" s="12">
        <v>3.8399999999999997E-2</v>
      </c>
      <c r="AL26" s="14">
        <v>5.0900000000000001E-2</v>
      </c>
      <c r="AM26" s="14">
        <v>1.9E-3</v>
      </c>
      <c r="AN26" s="14">
        <v>1.7575000000000001</v>
      </c>
      <c r="AO26" s="14">
        <v>0.11509999999999999</v>
      </c>
      <c r="AP26" s="14">
        <v>0.24640000000000001</v>
      </c>
      <c r="AQ26" s="14">
        <v>1.61E-2</v>
      </c>
      <c r="AR26" s="14">
        <v>2.0303</v>
      </c>
      <c r="AS26" s="14">
        <v>2.06E-2</v>
      </c>
      <c r="AT26" s="14">
        <v>5.2999999999999999E-2</v>
      </c>
      <c r="AU26" s="14">
        <v>5.0000000000000001E-4</v>
      </c>
      <c r="AV26" s="14">
        <v>31.014900000000001</v>
      </c>
      <c r="AW26" s="14">
        <v>1.2189000000000001</v>
      </c>
      <c r="AX26" s="14">
        <v>0.61439999999999995</v>
      </c>
      <c r="AY26" s="14">
        <v>2.41E-2</v>
      </c>
      <c r="AZ26" s="14">
        <v>0.42750929368029733</v>
      </c>
      <c r="BA26" s="14">
        <v>11.592452830188678</v>
      </c>
      <c r="BB26" s="14">
        <v>0.84117470782139636</v>
      </c>
      <c r="BC26" s="15"/>
    </row>
    <row r="27" spans="2:72" ht="13.5" customHeight="1" x14ac:dyDescent="0.2">
      <c r="B27" s="12">
        <v>212</v>
      </c>
      <c r="C27" s="12">
        <v>9.4239999999999995</v>
      </c>
      <c r="D27" s="12">
        <v>212.39267000000001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31.2</v>
      </c>
      <c r="Q27" s="56">
        <v>2.1</v>
      </c>
      <c r="R27" s="56">
        <v>2.44</v>
      </c>
      <c r="S27" s="56">
        <v>44.65</v>
      </c>
      <c r="T27" s="56">
        <v>97.35</v>
      </c>
      <c r="U27" s="12">
        <v>5</v>
      </c>
      <c r="V27" s="12">
        <v>2.5</v>
      </c>
      <c r="W27" s="12">
        <v>3</v>
      </c>
      <c r="X27" s="12">
        <v>4</v>
      </c>
      <c r="Y27" s="12">
        <v>9</v>
      </c>
      <c r="Z27" s="12">
        <v>2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0.9869</v>
      </c>
      <c r="AK27" s="12">
        <v>2.9600000000000001E-2</v>
      </c>
      <c r="AL27" s="14">
        <v>4.8399999999999999E-2</v>
      </c>
      <c r="AM27" s="14">
        <v>1.5E-3</v>
      </c>
      <c r="AN27" s="14">
        <v>2.1118000000000001</v>
      </c>
      <c r="AO27" s="14">
        <v>8.6099999999999996E-2</v>
      </c>
      <c r="AP27" s="14">
        <v>0.29770000000000002</v>
      </c>
      <c r="AQ27" s="14">
        <v>1.21E-2</v>
      </c>
      <c r="AR27" s="14">
        <v>1.8224</v>
      </c>
      <c r="AS27" s="14">
        <v>6.7000000000000002E-3</v>
      </c>
      <c r="AT27" s="14">
        <v>4.7800000000000002E-2</v>
      </c>
      <c r="AU27" s="14">
        <v>2.0000000000000001E-4</v>
      </c>
      <c r="AV27" s="14">
        <v>36.3459</v>
      </c>
      <c r="AW27" s="14">
        <v>1.4581</v>
      </c>
      <c r="AX27" s="14">
        <v>0.72389999999999999</v>
      </c>
      <c r="AY27" s="14">
        <v>2.9000000000000001E-2</v>
      </c>
      <c r="AZ27" s="14">
        <v>0.41718872357086917</v>
      </c>
      <c r="BA27" s="14">
        <v>15.144351464435145</v>
      </c>
      <c r="BB27" s="14">
        <v>0.87611766230400423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0.23885000000000001</v>
      </c>
      <c r="BH27" s="16">
        <f>DSTDEV(PlotSort2,"PhxRed",$BR$31:$BR$32)/SQRT($BF27)</f>
        <v>3.7500000000000029E-3</v>
      </c>
      <c r="BI27" s="16">
        <f>DAVERAGE(PlotSort2,"PhxRedEdge",$BR$31:$BR$32)</f>
        <v>0.42010000000000003</v>
      </c>
      <c r="BJ27" s="16">
        <f>DSTDEV(PlotSort2,"PhxRedEdge",$BR$31:$BR$32)/SQRT($BF27)</f>
        <v>3.6000000000000199E-3</v>
      </c>
      <c r="BK27" s="16">
        <f>DAVERAGE(PlotSort2,"TMRed",$BR$31:$BR$32)</f>
        <v>0.24209999999999998</v>
      </c>
      <c r="BL27" s="16">
        <f>DSTDEV(PlotSort2,"TMRed",$BR$31:$BR$32)/SQRT($BF27)</f>
        <v>4.9000000000000016E-3</v>
      </c>
      <c r="BM27" s="16">
        <f>DAVERAGE(PlotSort2,"TMNIR",$BR$31:$BR$32)</f>
        <v>0.74340000000000006</v>
      </c>
      <c r="BN27" s="16">
        <f>DSTDEV(PlotSort2,"TMNIR",$BR$31:$BR$32)/SQRT($BF27)</f>
        <v>1.5600000000000001E-2</v>
      </c>
      <c r="BO27" s="16">
        <f>DAVERAGE(PlotSort2,"NRR",$BR$31:$BR$32)</f>
        <v>0.27772784670670714</v>
      </c>
      <c r="BP27" s="16">
        <f>DSTDEV(PlotSort2,"NRR",$BR$31:$BR$32)/SQRT($BF27)</f>
        <v>1.3637529728852208E-2</v>
      </c>
      <c r="BQ27" s="16">
        <f>DAVERAGE(PlotSort2,"rvi",$BR$31:$BR$32)</f>
        <v>3.0731950351946802</v>
      </c>
      <c r="BR27" s="16">
        <f>DSTDEV(PlotSort2,"rvi",$BR$31:$BR$32)/SQRT($BF27)</f>
        <v>0.12663633074123881</v>
      </c>
      <c r="BS27" s="17">
        <f>DAVERAGE(PlotSort2,"ndvi",$BR$31:$BR$32)</f>
        <v>0.50850989195957363</v>
      </c>
      <c r="BT27" s="16">
        <f>DSTDEV(PlotSort2,"ndvi",$BR$31:$BR$32)/SQRT($BF27)</f>
        <v>1.528051157385346E-2</v>
      </c>
    </row>
    <row r="28" spans="2:72" ht="13.5" customHeight="1" x14ac:dyDescent="0.2">
      <c r="B28" s="12">
        <v>212</v>
      </c>
      <c r="C28" s="12">
        <v>9.4079999999999995</v>
      </c>
      <c r="D28" s="12">
        <v>212.392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31.2</v>
      </c>
      <c r="Q28" s="56">
        <v>2.1</v>
      </c>
      <c r="R28" s="56">
        <v>2.44</v>
      </c>
      <c r="S28" s="56">
        <v>44.85</v>
      </c>
      <c r="T28" s="56">
        <v>97.19</v>
      </c>
      <c r="U28" s="12">
        <v>5</v>
      </c>
      <c r="V28" s="12">
        <v>2.5</v>
      </c>
      <c r="W28" s="12">
        <v>3</v>
      </c>
      <c r="X28" s="12">
        <v>4</v>
      </c>
      <c r="Y28" s="12">
        <v>9</v>
      </c>
      <c r="Z28" s="12">
        <v>2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0.77800000000000002</v>
      </c>
      <c r="AK28" s="12">
        <v>3.3700000000000001E-2</v>
      </c>
      <c r="AL28" s="14">
        <v>3.8600000000000002E-2</v>
      </c>
      <c r="AM28" s="14">
        <v>1.6999999999999999E-3</v>
      </c>
      <c r="AN28" s="14">
        <v>1.8105</v>
      </c>
      <c r="AO28" s="14">
        <v>2.3199999999999998E-2</v>
      </c>
      <c r="AP28" s="14">
        <v>0.25800000000000001</v>
      </c>
      <c r="AQ28" s="14">
        <v>3.3E-3</v>
      </c>
      <c r="AR28" s="14">
        <v>1.522</v>
      </c>
      <c r="AS28" s="14">
        <v>9.1600000000000001E-2</v>
      </c>
      <c r="AT28" s="14">
        <v>4.0399999999999998E-2</v>
      </c>
      <c r="AU28" s="14">
        <v>2.3999999999999998E-3</v>
      </c>
      <c r="AV28" s="14">
        <v>30.692499999999999</v>
      </c>
      <c r="AW28" s="14">
        <v>0.1643</v>
      </c>
      <c r="AX28" s="14">
        <v>0.6179</v>
      </c>
      <c r="AY28" s="14">
        <v>3.3E-3</v>
      </c>
      <c r="AZ28" s="14">
        <v>0.41089165429843588</v>
      </c>
      <c r="BA28" s="14">
        <v>15.294554455445546</v>
      </c>
      <c r="BB28" s="14">
        <v>0.87725960808142189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5.4699999999999999E-2</v>
      </c>
      <c r="BH28" s="16">
        <f>DSTDEV(PlotSort2,"PhxRed",$BS$31:$BS$32)/SQRT($BF28)</f>
        <v>5.8000000000000126E-3</v>
      </c>
      <c r="BI28" s="16">
        <f>DAVERAGE(PlotSort2,"PhxRedEdge",$BS$31:$BS$32)</f>
        <v>0.31040000000000001</v>
      </c>
      <c r="BJ28" s="16">
        <f>DSTDEV(PlotSort2,"PhxRedEdge",$BS$31:$BS$32)/SQRT($BF28)</f>
        <v>6.4099999999999921E-2</v>
      </c>
      <c r="BK28" s="16">
        <f>DAVERAGE(PlotSort2,"TMRed",$BS$31:$BS$32)</f>
        <v>5.6549999999999996E-2</v>
      </c>
      <c r="BL28" s="16">
        <f>DSTDEV(PlotSort2,"TMRed",$BS$31:$BS$32)/SQRT($BF28)</f>
        <v>6.7499999999999696E-3</v>
      </c>
      <c r="BM28" s="16">
        <f>DAVERAGE(PlotSort2,"TMNIR",$BS$31:$BS$32)</f>
        <v>0.82709999999999995</v>
      </c>
      <c r="BN28" s="16">
        <f>DSTDEV(PlotSort2,"TMNIR",$BS$31:$BS$32)/SQRT($BF28)</f>
        <v>0.1898999999999999</v>
      </c>
      <c r="BO28" s="16">
        <f>DAVERAGE(PlotSort2,"NRR",$BS$31:$BS$32)</f>
        <v>0.45208838283856567</v>
      </c>
      <c r="BP28" s="16">
        <f>DSTDEV(PlotSort2,"NRR",$BS$31:$BS$32)/SQRT($BF28)</f>
        <v>9.6435611068169114E-3</v>
      </c>
      <c r="BQ28" s="16">
        <f>DAVERAGE(PlotSort2,"rvi",$BS$31:$BS$32)</f>
        <v>14.430765716896019</v>
      </c>
      <c r="BR28" s="16">
        <f>DSTDEV(PlotSort2,"rvi",$BS$31:$BS$32)/SQRT($BF28)</f>
        <v>1.6355849940044607</v>
      </c>
      <c r="BS28" s="17">
        <f>DAVERAGE(PlotSort2,"ndvi",$BS$31:$BS$32)</f>
        <v>0.86891608226244776</v>
      </c>
      <c r="BT28" s="16">
        <f>DSTDEV(PlotSort2,"ndvi",$BS$31:$BS$32)/SQRT($BF28)</f>
        <v>1.3894248201312296E-2</v>
      </c>
    </row>
    <row r="29" spans="2:72" ht="13.5" customHeight="1" x14ac:dyDescent="0.2">
      <c r="B29" s="12">
        <v>212</v>
      </c>
      <c r="C29" s="12">
        <v>9.3979999999999997</v>
      </c>
      <c r="D29" s="12">
        <v>212.39158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31.2</v>
      </c>
      <c r="Q29" s="56">
        <v>2.1</v>
      </c>
      <c r="R29" s="56">
        <v>2.44</v>
      </c>
      <c r="S29" s="56">
        <v>44.98</v>
      </c>
      <c r="T29" s="56">
        <v>97.1</v>
      </c>
      <c r="U29" s="12">
        <v>5</v>
      </c>
      <c r="V29" s="12">
        <v>2.5</v>
      </c>
      <c r="W29" s="12">
        <v>3</v>
      </c>
      <c r="X29" s="12">
        <v>4</v>
      </c>
      <c r="Y29" s="12">
        <v>9</v>
      </c>
      <c r="Z29" s="12">
        <v>2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1.0188999999999999</v>
      </c>
      <c r="AK29" s="12">
        <v>6.4199999999999993E-2</v>
      </c>
      <c r="AL29" s="14">
        <v>5.0799999999999998E-2</v>
      </c>
      <c r="AM29" s="14">
        <v>3.2000000000000002E-3</v>
      </c>
      <c r="AN29" s="14">
        <v>2.1526000000000001</v>
      </c>
      <c r="AO29" s="14">
        <v>0.24210000000000001</v>
      </c>
      <c r="AP29" s="14">
        <v>0.30880000000000002</v>
      </c>
      <c r="AQ29" s="14">
        <v>3.4700000000000002E-2</v>
      </c>
      <c r="AR29" s="14">
        <v>1.8653</v>
      </c>
      <c r="AS29" s="14">
        <v>0.2472</v>
      </c>
      <c r="AT29" s="14">
        <v>4.9799999999999997E-2</v>
      </c>
      <c r="AU29" s="14">
        <v>6.6E-3</v>
      </c>
      <c r="AV29" s="14">
        <v>39.590699999999998</v>
      </c>
      <c r="AW29" s="14">
        <v>3.5173000000000001</v>
      </c>
      <c r="AX29" s="14">
        <v>0.8024</v>
      </c>
      <c r="AY29" s="14">
        <v>7.1300000000000002E-2</v>
      </c>
      <c r="AZ29" s="14">
        <v>0.44420446364290855</v>
      </c>
      <c r="BA29" s="14">
        <v>16.112449799196789</v>
      </c>
      <c r="BB29" s="14">
        <v>0.88312602675428309</v>
      </c>
      <c r="BC29" s="15"/>
      <c r="BD29" s="28"/>
    </row>
    <row r="30" spans="2:72" ht="13.5" customHeight="1" x14ac:dyDescent="0.2">
      <c r="B30" s="12">
        <v>212</v>
      </c>
      <c r="C30" s="12">
        <v>9.3829999999999991</v>
      </c>
      <c r="D30" s="12">
        <v>212.39096000000001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31.2</v>
      </c>
      <c r="Q30" s="56">
        <v>2.1</v>
      </c>
      <c r="R30" s="56">
        <v>2.44</v>
      </c>
      <c r="S30" s="56">
        <v>45.16</v>
      </c>
      <c r="T30" s="56">
        <v>96.95</v>
      </c>
      <c r="U30" s="12">
        <v>5</v>
      </c>
      <c r="V30" s="12">
        <v>2.5</v>
      </c>
      <c r="W30" s="12">
        <v>3</v>
      </c>
      <c r="X30" s="12">
        <v>4</v>
      </c>
      <c r="Y30" s="12">
        <v>9</v>
      </c>
      <c r="Z30" s="12">
        <v>2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1.1419999999999999</v>
      </c>
      <c r="AK30" s="12">
        <v>3.9100000000000003E-2</v>
      </c>
      <c r="AL30" s="14">
        <v>5.7500000000000002E-2</v>
      </c>
      <c r="AM30" s="14">
        <v>2E-3</v>
      </c>
      <c r="AN30" s="14">
        <v>2.5948000000000002</v>
      </c>
      <c r="AO30" s="14">
        <v>0.12520000000000001</v>
      </c>
      <c r="AP30" s="14">
        <v>0.37609999999999999</v>
      </c>
      <c r="AQ30" s="14">
        <v>1.8100000000000002E-2</v>
      </c>
      <c r="AR30" s="14">
        <v>1.9622999999999999</v>
      </c>
      <c r="AS30" s="14">
        <v>1.0699999999999999E-2</v>
      </c>
      <c r="AT30" s="14">
        <v>5.2900000000000003E-2</v>
      </c>
      <c r="AU30" s="14">
        <v>2.9999999999999997E-4</v>
      </c>
      <c r="AV30" s="14">
        <v>47.423999999999999</v>
      </c>
      <c r="AW30" s="14">
        <v>0.23499999999999999</v>
      </c>
      <c r="AX30" s="14">
        <v>0.97109999999999996</v>
      </c>
      <c r="AY30" s="14">
        <v>4.7999999999999996E-3</v>
      </c>
      <c r="AZ30" s="14">
        <v>0.44165676959619954</v>
      </c>
      <c r="BA30" s="14">
        <v>18.357277882797732</v>
      </c>
      <c r="BB30" s="14">
        <v>0.89667968749999993</v>
      </c>
      <c r="BC30" s="15"/>
      <c r="BD30" s="28"/>
      <c r="BF30" s="29" t="s">
        <v>175</v>
      </c>
    </row>
    <row r="31" spans="2:72" ht="13.5" customHeight="1" x14ac:dyDescent="0.2">
      <c r="B31" s="12">
        <v>212</v>
      </c>
      <c r="C31" s="12">
        <v>9.3740000000000006</v>
      </c>
      <c r="D31" s="12">
        <v>212.39058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31.2</v>
      </c>
      <c r="Q31" s="56">
        <v>2.1</v>
      </c>
      <c r="R31" s="56">
        <v>2.44</v>
      </c>
      <c r="S31" s="56">
        <v>45.27</v>
      </c>
      <c r="T31" s="56">
        <v>96.86</v>
      </c>
      <c r="U31" s="12">
        <v>5</v>
      </c>
      <c r="V31" s="12">
        <v>2.5</v>
      </c>
      <c r="W31" s="12">
        <v>3</v>
      </c>
      <c r="X31" s="12">
        <v>4</v>
      </c>
      <c r="Y31" s="12">
        <v>9</v>
      </c>
      <c r="Z31" s="12">
        <v>2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1.1912</v>
      </c>
      <c r="AK31" s="12">
        <v>0.1065</v>
      </c>
      <c r="AL31" s="14">
        <v>6.0400000000000002E-2</v>
      </c>
      <c r="AM31" s="14">
        <v>5.4000000000000003E-3</v>
      </c>
      <c r="AN31" s="14">
        <v>2.4758</v>
      </c>
      <c r="AO31" s="14">
        <v>0.2445</v>
      </c>
      <c r="AP31" s="14">
        <v>0.36109999999999998</v>
      </c>
      <c r="AQ31" s="14">
        <v>3.5700000000000003E-2</v>
      </c>
      <c r="AR31" s="14">
        <v>2.294</v>
      </c>
      <c r="AS31" s="14">
        <v>5.2699999999999997E-2</v>
      </c>
      <c r="AT31" s="14">
        <v>6.2300000000000001E-2</v>
      </c>
      <c r="AU31" s="14">
        <v>1.4E-3</v>
      </c>
      <c r="AV31" s="14">
        <v>40.1648</v>
      </c>
      <c r="AW31" s="14">
        <v>2.157</v>
      </c>
      <c r="AX31" s="14">
        <v>0.8276</v>
      </c>
      <c r="AY31" s="14">
        <v>4.4400000000000002E-2</v>
      </c>
      <c r="AZ31" s="14">
        <v>0.39244552872886351</v>
      </c>
      <c r="BA31" s="14">
        <v>13.284109149277688</v>
      </c>
      <c r="BB31" s="14">
        <v>0.85998426789526905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212</v>
      </c>
      <c r="C32" s="12">
        <v>9.3629999999999995</v>
      </c>
      <c r="D32" s="12">
        <v>212.39013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31.2</v>
      </c>
      <c r="Q32" s="56">
        <v>2.1</v>
      </c>
      <c r="R32" s="56">
        <v>2.44</v>
      </c>
      <c r="S32" s="56">
        <v>45.41</v>
      </c>
      <c r="T32" s="56">
        <v>96.76</v>
      </c>
      <c r="U32" s="12">
        <v>5</v>
      </c>
      <c r="V32" s="12">
        <v>2.5</v>
      </c>
      <c r="W32" s="12">
        <v>3</v>
      </c>
      <c r="X32" s="12">
        <v>4</v>
      </c>
      <c r="Y32" s="12">
        <v>9</v>
      </c>
      <c r="Z32" s="12">
        <v>2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1.1122000000000001</v>
      </c>
      <c r="AK32" s="12">
        <v>7.8E-2</v>
      </c>
      <c r="AL32" s="14">
        <v>5.6800000000000003E-2</v>
      </c>
      <c r="AM32" s="14">
        <v>4.0000000000000001E-3</v>
      </c>
      <c r="AN32" s="14">
        <v>1.8411</v>
      </c>
      <c r="AO32" s="14">
        <v>1.7600000000000001E-2</v>
      </c>
      <c r="AP32" s="14">
        <v>0.27060000000000001</v>
      </c>
      <c r="AQ32" s="14">
        <v>2.5999999999999999E-3</v>
      </c>
      <c r="AR32" s="14">
        <v>1.9748000000000001</v>
      </c>
      <c r="AS32" s="14">
        <v>0.15379999999999999</v>
      </c>
      <c r="AT32" s="14">
        <v>5.3999999999999999E-2</v>
      </c>
      <c r="AU32" s="14">
        <v>4.1999999999999997E-3</v>
      </c>
      <c r="AV32" s="14">
        <v>32.302399999999999</v>
      </c>
      <c r="AW32" s="14">
        <v>0.21010000000000001</v>
      </c>
      <c r="AX32" s="14">
        <v>0.67069999999999996</v>
      </c>
      <c r="AY32" s="14">
        <v>4.4000000000000003E-3</v>
      </c>
      <c r="AZ32" s="14">
        <v>0.42505046212684577</v>
      </c>
      <c r="BA32" s="14">
        <v>12.420370370370369</v>
      </c>
      <c r="BB32" s="14">
        <v>0.85097281633779487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212</v>
      </c>
      <c r="C33" s="12">
        <v>9.3539999999999992</v>
      </c>
      <c r="D33" s="12">
        <v>212.38974999999999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31.2</v>
      </c>
      <c r="Q33" s="56">
        <v>2.1</v>
      </c>
      <c r="R33" s="56">
        <v>2.44</v>
      </c>
      <c r="S33" s="56">
        <v>45.52</v>
      </c>
      <c r="T33" s="56">
        <v>96.67</v>
      </c>
      <c r="U33" s="12">
        <v>5</v>
      </c>
      <c r="V33" s="12">
        <v>2.5</v>
      </c>
      <c r="W33" s="12">
        <v>3</v>
      </c>
      <c r="X33" s="12">
        <v>4</v>
      </c>
      <c r="Y33" s="12">
        <v>9</v>
      </c>
      <c r="Z33" s="12">
        <v>2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1.2074</v>
      </c>
      <c r="AK33" s="12">
        <v>7.5600000000000001E-2</v>
      </c>
      <c r="AL33" s="14">
        <v>6.2E-2</v>
      </c>
      <c r="AM33" s="14">
        <v>3.8999999999999998E-3</v>
      </c>
      <c r="AN33" s="14">
        <v>2.4529999999999998</v>
      </c>
      <c r="AO33" s="14">
        <v>0.13519999999999999</v>
      </c>
      <c r="AP33" s="14">
        <v>0.36280000000000001</v>
      </c>
      <c r="AQ33" s="14">
        <v>0.02</v>
      </c>
      <c r="AR33" s="14">
        <v>2.1459999999999999</v>
      </c>
      <c r="AS33" s="14">
        <v>9.8799999999999999E-2</v>
      </c>
      <c r="AT33" s="14">
        <v>5.91E-2</v>
      </c>
      <c r="AU33" s="14">
        <v>2.7000000000000001E-3</v>
      </c>
      <c r="AV33" s="14">
        <v>43.345100000000002</v>
      </c>
      <c r="AW33" s="14">
        <v>1.2563</v>
      </c>
      <c r="AX33" s="14">
        <v>0.90559999999999996</v>
      </c>
      <c r="AY33" s="14">
        <v>2.6200000000000001E-2</v>
      </c>
      <c r="AZ33" s="14">
        <v>0.42794071270892459</v>
      </c>
      <c r="BA33" s="14">
        <v>15.323181049069373</v>
      </c>
      <c r="BB33" s="14">
        <v>0.87747486265160146</v>
      </c>
      <c r="BC33" s="15"/>
      <c r="BD33" s="28"/>
    </row>
    <row r="34" spans="2:64" ht="13.5" customHeight="1" x14ac:dyDescent="0.2">
      <c r="B34" s="12">
        <v>212</v>
      </c>
      <c r="C34" s="12">
        <v>9.452</v>
      </c>
      <c r="D34" s="12">
        <v>212.39383000000001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31.2</v>
      </c>
      <c r="Q34" s="56">
        <v>2.1</v>
      </c>
      <c r="R34" s="56">
        <v>2.44</v>
      </c>
      <c r="S34" s="56">
        <v>44.3</v>
      </c>
      <c r="T34" s="56">
        <v>97.63</v>
      </c>
      <c r="U34" s="12">
        <v>5</v>
      </c>
      <c r="V34" s="12">
        <v>2.5</v>
      </c>
      <c r="W34" s="12">
        <v>3</v>
      </c>
      <c r="X34" s="12">
        <v>4</v>
      </c>
      <c r="Y34" s="12">
        <v>9</v>
      </c>
      <c r="Z34" s="12">
        <v>2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1.1999</v>
      </c>
      <c r="AK34" s="12">
        <v>4.8599999999999997E-2</v>
      </c>
      <c r="AL34" s="14">
        <v>5.7799999999999997E-2</v>
      </c>
      <c r="AM34" s="14">
        <v>2.3E-3</v>
      </c>
      <c r="AN34" s="14">
        <v>1.9671000000000001</v>
      </c>
      <c r="AO34" s="14">
        <v>2.1399999999999999E-2</v>
      </c>
      <c r="AP34" s="14">
        <v>0.27210000000000001</v>
      </c>
      <c r="AQ34" s="14">
        <v>3.0000000000000001E-3</v>
      </c>
      <c r="AR34" s="14">
        <v>2.2538</v>
      </c>
      <c r="AS34" s="14">
        <v>7.6899999999999996E-2</v>
      </c>
      <c r="AT34" s="14">
        <v>5.8099999999999999E-2</v>
      </c>
      <c r="AU34" s="14">
        <v>2E-3</v>
      </c>
      <c r="AV34" s="14">
        <v>33.535800000000002</v>
      </c>
      <c r="AW34" s="14">
        <v>1.0192000000000001</v>
      </c>
      <c r="AX34" s="14">
        <v>0.65569999999999995</v>
      </c>
      <c r="AY34" s="14">
        <v>1.9900000000000001E-2</v>
      </c>
      <c r="AZ34" s="14">
        <v>0.41345117482215993</v>
      </c>
      <c r="BA34" s="14">
        <v>11.285714285714285</v>
      </c>
      <c r="BB34" s="14">
        <v>0.83720930232558133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212</v>
      </c>
      <c r="C35" s="12">
        <v>9.4610000000000003</v>
      </c>
      <c r="D35" s="12">
        <v>212.39420999999999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31.2</v>
      </c>
      <c r="Q35" s="56">
        <v>2.1</v>
      </c>
      <c r="R35" s="56">
        <v>2.44</v>
      </c>
      <c r="S35" s="56">
        <v>44.19</v>
      </c>
      <c r="T35" s="56">
        <v>97.72</v>
      </c>
      <c r="U35" s="12">
        <v>5</v>
      </c>
      <c r="V35" s="12">
        <v>2.5</v>
      </c>
      <c r="W35" s="12">
        <v>3</v>
      </c>
      <c r="X35" s="12">
        <v>4</v>
      </c>
      <c r="Y35" s="12">
        <v>9</v>
      </c>
      <c r="Z35" s="12">
        <v>2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0.91930000000000001</v>
      </c>
      <c r="AK35" s="12">
        <v>2.46E-2</v>
      </c>
      <c r="AL35" s="14">
        <v>4.3999999999999997E-2</v>
      </c>
      <c r="AM35" s="14">
        <v>1.1999999999999999E-3</v>
      </c>
      <c r="AN35" s="14">
        <v>1.9200999999999999</v>
      </c>
      <c r="AO35" s="14">
        <v>2.4E-2</v>
      </c>
      <c r="AP35" s="14">
        <v>0.2641</v>
      </c>
      <c r="AQ35" s="14">
        <v>3.3E-3</v>
      </c>
      <c r="AR35" s="14">
        <v>1.7182999999999999</v>
      </c>
      <c r="AS35" s="14">
        <v>0.1109</v>
      </c>
      <c r="AT35" s="14">
        <v>4.3999999999999997E-2</v>
      </c>
      <c r="AU35" s="14">
        <v>2.8E-3</v>
      </c>
      <c r="AV35" s="14">
        <v>34.975200000000001</v>
      </c>
      <c r="AW35" s="14">
        <v>0.56579999999999997</v>
      </c>
      <c r="AX35" s="14">
        <v>0.67979999999999996</v>
      </c>
      <c r="AY35" s="14">
        <v>1.0999999999999999E-2</v>
      </c>
      <c r="AZ35" s="14">
        <v>0.44040682275664794</v>
      </c>
      <c r="BA35" s="14">
        <v>15.45</v>
      </c>
      <c r="BB35" s="14">
        <v>0.87841945288753787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212</v>
      </c>
      <c r="C36" s="12">
        <v>9.4710000000000001</v>
      </c>
      <c r="D36" s="12">
        <v>212.39462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31.2</v>
      </c>
      <c r="Q36" s="56">
        <v>2.1</v>
      </c>
      <c r="R36" s="56">
        <v>2.44</v>
      </c>
      <c r="S36" s="56">
        <v>44.07</v>
      </c>
      <c r="T36" s="56">
        <v>97.82</v>
      </c>
      <c r="U36" s="12">
        <v>5</v>
      </c>
      <c r="V36" s="12">
        <v>2.5</v>
      </c>
      <c r="W36" s="12">
        <v>3</v>
      </c>
      <c r="X36" s="12">
        <v>4</v>
      </c>
      <c r="Y36" s="12">
        <v>9</v>
      </c>
      <c r="Z36" s="12">
        <v>2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0.97240000000000004</v>
      </c>
      <c r="AK36" s="12">
        <v>9.4999999999999998E-3</v>
      </c>
      <c r="AL36" s="14">
        <v>4.6300000000000001E-2</v>
      </c>
      <c r="AM36" s="14">
        <v>5.0000000000000001E-4</v>
      </c>
      <c r="AN36" s="14">
        <v>1.9584999999999999</v>
      </c>
      <c r="AO36" s="14">
        <v>7.7799999999999994E-2</v>
      </c>
      <c r="AP36" s="14">
        <v>0.2676</v>
      </c>
      <c r="AQ36" s="14">
        <v>1.06E-2</v>
      </c>
      <c r="AR36" s="14">
        <v>1.8474999999999999</v>
      </c>
      <c r="AS36" s="14">
        <v>1.7399999999999999E-2</v>
      </c>
      <c r="AT36" s="14">
        <v>4.7E-2</v>
      </c>
      <c r="AU36" s="14">
        <v>4.0000000000000002E-4</v>
      </c>
      <c r="AV36" s="14">
        <v>34.842100000000002</v>
      </c>
      <c r="AW36" s="14">
        <v>0.7238</v>
      </c>
      <c r="AX36" s="14">
        <v>0.67290000000000005</v>
      </c>
      <c r="AY36" s="14">
        <v>1.4E-2</v>
      </c>
      <c r="AZ36" s="14">
        <v>0.43094098883572568</v>
      </c>
      <c r="BA36" s="14">
        <v>14.317021276595746</v>
      </c>
      <c r="BB36" s="14">
        <v>0.86942630920961239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212</v>
      </c>
      <c r="C37" s="12">
        <v>9.4779999999999998</v>
      </c>
      <c r="D37" s="12">
        <v>212.39492000000001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31.2</v>
      </c>
      <c r="Q37" s="56">
        <v>2.1</v>
      </c>
      <c r="R37" s="56">
        <v>2.44</v>
      </c>
      <c r="S37" s="56">
        <v>43.98</v>
      </c>
      <c r="T37" s="56">
        <v>97.89</v>
      </c>
      <c r="U37" s="12">
        <v>5</v>
      </c>
      <c r="V37" s="12">
        <v>2.5</v>
      </c>
      <c r="W37" s="12">
        <v>3</v>
      </c>
      <c r="X37" s="12">
        <v>4</v>
      </c>
      <c r="Y37" s="12">
        <v>9</v>
      </c>
      <c r="Z37" s="12">
        <v>2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0.83760000000000001</v>
      </c>
      <c r="AK37" s="12">
        <v>7.4300000000000005E-2</v>
      </c>
      <c r="AL37" s="14">
        <v>3.9699999999999999E-2</v>
      </c>
      <c r="AM37" s="14">
        <v>3.5000000000000001E-3</v>
      </c>
      <c r="AN37" s="14">
        <v>1.6325000000000001</v>
      </c>
      <c r="AO37" s="14">
        <v>0.20150000000000001</v>
      </c>
      <c r="AP37" s="14">
        <v>0.22209999999999999</v>
      </c>
      <c r="AQ37" s="14">
        <v>2.7400000000000001E-2</v>
      </c>
      <c r="AR37" s="14">
        <v>1.5876999999999999</v>
      </c>
      <c r="AS37" s="14">
        <v>0.10009999999999999</v>
      </c>
      <c r="AT37" s="14">
        <v>4.02E-2</v>
      </c>
      <c r="AU37" s="14">
        <v>2.5000000000000001E-3</v>
      </c>
      <c r="AV37" s="14">
        <v>32.258699999999997</v>
      </c>
      <c r="AW37" s="14">
        <v>2.1465999999999998</v>
      </c>
      <c r="AX37" s="14">
        <v>0.62019999999999997</v>
      </c>
      <c r="AY37" s="14">
        <v>4.1300000000000003E-2</v>
      </c>
      <c r="AZ37" s="14">
        <v>0.47263445328267845</v>
      </c>
      <c r="BA37" s="14">
        <v>15.427860696517412</v>
      </c>
      <c r="BB37" s="14">
        <v>0.87825560266505143</v>
      </c>
      <c r="BC37" s="15"/>
      <c r="BD37" s="28"/>
      <c r="BG37" s="30">
        <v>2</v>
      </c>
    </row>
    <row r="38" spans="2:64" ht="13.5" customHeight="1" x14ac:dyDescent="0.2">
      <c r="B38" s="12">
        <v>212</v>
      </c>
      <c r="C38" s="12">
        <v>9.4890000000000008</v>
      </c>
      <c r="D38" s="12">
        <v>212.39537999999999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31.2</v>
      </c>
      <c r="Q38" s="56">
        <v>2.1</v>
      </c>
      <c r="R38" s="56">
        <v>2.44</v>
      </c>
      <c r="S38" s="56">
        <v>43.84</v>
      </c>
      <c r="T38" s="56">
        <v>98</v>
      </c>
      <c r="U38" s="12">
        <v>5</v>
      </c>
      <c r="V38" s="12">
        <v>2.5</v>
      </c>
      <c r="W38" s="12">
        <v>3</v>
      </c>
      <c r="X38" s="12">
        <v>4</v>
      </c>
      <c r="Y38" s="12">
        <v>9</v>
      </c>
      <c r="Z38" s="12">
        <v>2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0.92659999999999998</v>
      </c>
      <c r="AK38" s="12">
        <v>5.1799999999999999E-2</v>
      </c>
      <c r="AL38" s="14">
        <v>4.36E-2</v>
      </c>
      <c r="AM38" s="14">
        <v>2.3999999999999998E-3</v>
      </c>
      <c r="AN38" s="14">
        <v>1.6820999999999999</v>
      </c>
      <c r="AO38" s="14">
        <v>3.44E-2</v>
      </c>
      <c r="AP38" s="14">
        <v>0.22720000000000001</v>
      </c>
      <c r="AQ38" s="14">
        <v>4.5999999999999999E-3</v>
      </c>
      <c r="AR38" s="14">
        <v>1.7782</v>
      </c>
      <c r="AS38" s="14">
        <v>8.5800000000000001E-2</v>
      </c>
      <c r="AT38" s="14">
        <v>4.4699999999999997E-2</v>
      </c>
      <c r="AU38" s="14">
        <v>2.2000000000000001E-3</v>
      </c>
      <c r="AV38" s="14">
        <v>28.2422</v>
      </c>
      <c r="AW38" s="14">
        <v>9.3600000000000003E-2</v>
      </c>
      <c r="AX38" s="14">
        <v>0.53920000000000001</v>
      </c>
      <c r="AY38" s="14">
        <v>1.8E-3</v>
      </c>
      <c r="AZ38" s="14">
        <v>0.40709812108559501</v>
      </c>
      <c r="BA38" s="14">
        <v>12.062639821029084</v>
      </c>
      <c r="BB38" s="14">
        <v>0.84689159102586065</v>
      </c>
      <c r="BC38" s="15"/>
      <c r="BD38" s="28"/>
      <c r="BG38" s="30">
        <v>3</v>
      </c>
      <c r="BH38" s="34"/>
    </row>
    <row r="39" spans="2:64" ht="13.5" customHeight="1" x14ac:dyDescent="0.2">
      <c r="B39" s="12">
        <v>212</v>
      </c>
      <c r="C39" s="12">
        <v>9.5020000000000007</v>
      </c>
      <c r="D39" s="12">
        <v>212.39591999999999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31.2</v>
      </c>
      <c r="Q39" s="56">
        <v>2.1</v>
      </c>
      <c r="R39" s="56">
        <v>2.44</v>
      </c>
      <c r="S39" s="56">
        <v>43.68</v>
      </c>
      <c r="T39" s="56">
        <v>98.13</v>
      </c>
      <c r="U39" s="12">
        <v>5</v>
      </c>
      <c r="V39" s="12">
        <v>2.5</v>
      </c>
      <c r="W39" s="12">
        <v>3</v>
      </c>
      <c r="X39" s="12">
        <v>4</v>
      </c>
      <c r="Y39" s="12">
        <v>9</v>
      </c>
      <c r="Z39" s="12">
        <v>2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0.69879999999999998</v>
      </c>
      <c r="AK39" s="12">
        <v>4.5100000000000001E-2</v>
      </c>
      <c r="AL39" s="14">
        <v>3.2599999999999997E-2</v>
      </c>
      <c r="AM39" s="14">
        <v>2.0999999999999999E-3</v>
      </c>
      <c r="AN39" s="14">
        <v>1.3130999999999999</v>
      </c>
      <c r="AO39" s="14">
        <v>1.6899999999999998E-2</v>
      </c>
      <c r="AP39" s="14">
        <v>0.1759</v>
      </c>
      <c r="AQ39" s="14">
        <v>2.3E-3</v>
      </c>
      <c r="AR39" s="14">
        <v>1.2878000000000001</v>
      </c>
      <c r="AS39" s="14">
        <v>8.8099999999999998E-2</v>
      </c>
      <c r="AT39" s="14">
        <v>3.2099999999999997E-2</v>
      </c>
      <c r="AU39" s="14">
        <v>2.2000000000000001E-3</v>
      </c>
      <c r="AV39" s="14">
        <v>24.986999999999998</v>
      </c>
      <c r="AW39" s="14">
        <v>0.3286</v>
      </c>
      <c r="AX39" s="14">
        <v>0.47310000000000002</v>
      </c>
      <c r="AY39" s="14">
        <v>6.1999999999999998E-3</v>
      </c>
      <c r="AZ39" s="14">
        <v>0.45793528505392916</v>
      </c>
      <c r="BA39" s="14">
        <v>14.738317757009348</v>
      </c>
      <c r="BB39" s="14">
        <v>0.87292161520190026</v>
      </c>
      <c r="BC39" s="15"/>
      <c r="BD39" s="28"/>
    </row>
    <row r="40" spans="2:64" ht="13.5" customHeight="1" x14ac:dyDescent="0.2">
      <c r="B40" s="12">
        <v>212</v>
      </c>
      <c r="C40" s="12">
        <v>9.5120000000000005</v>
      </c>
      <c r="D40" s="12">
        <v>212.39633000000001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31.2</v>
      </c>
      <c r="Q40" s="56">
        <v>2.1</v>
      </c>
      <c r="R40" s="56">
        <v>2.44</v>
      </c>
      <c r="S40" s="56">
        <v>43.56</v>
      </c>
      <c r="T40" s="56">
        <v>98.23</v>
      </c>
      <c r="U40" s="12">
        <v>5</v>
      </c>
      <c r="V40" s="12">
        <v>2.5</v>
      </c>
      <c r="W40" s="12">
        <v>3</v>
      </c>
      <c r="X40" s="12">
        <v>4</v>
      </c>
      <c r="Y40" s="12">
        <v>9</v>
      </c>
      <c r="Z40" s="12">
        <v>2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0.80479999999999996</v>
      </c>
      <c r="AK40" s="12">
        <v>2.4199999999999999E-2</v>
      </c>
      <c r="AL40" s="14">
        <v>3.7400000000000003E-2</v>
      </c>
      <c r="AM40" s="14">
        <v>1.1000000000000001E-3</v>
      </c>
      <c r="AN40" s="14">
        <v>1.4481999999999999</v>
      </c>
      <c r="AO40" s="14">
        <v>3.3999999999999998E-3</v>
      </c>
      <c r="AP40" s="14">
        <v>0.19270000000000001</v>
      </c>
      <c r="AQ40" s="14">
        <v>5.0000000000000001E-4</v>
      </c>
      <c r="AR40" s="14">
        <v>1.5234000000000001</v>
      </c>
      <c r="AS40" s="14">
        <v>7.5999999999999998E-2</v>
      </c>
      <c r="AT40" s="14">
        <v>3.78E-2</v>
      </c>
      <c r="AU40" s="14">
        <v>1.9E-3</v>
      </c>
      <c r="AV40" s="14">
        <v>25.3614</v>
      </c>
      <c r="AW40" s="14">
        <v>0.38269999999999998</v>
      </c>
      <c r="AX40" s="14">
        <v>0.47720000000000001</v>
      </c>
      <c r="AY40" s="14">
        <v>7.1999999999999998E-3</v>
      </c>
      <c r="AZ40" s="14">
        <v>0.42469025227645912</v>
      </c>
      <c r="BA40" s="14">
        <v>12.624338624338625</v>
      </c>
      <c r="BB40" s="14">
        <v>0.85320388349514564</v>
      </c>
      <c r="BC40" s="15"/>
      <c r="BD40" s="28"/>
    </row>
    <row r="41" spans="2:64" ht="13.5" customHeight="1" x14ac:dyDescent="0.2">
      <c r="B41" s="12">
        <v>212</v>
      </c>
      <c r="C41" s="12">
        <v>9.5229999999999997</v>
      </c>
      <c r="D41" s="12">
        <v>212.39679000000001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31.2</v>
      </c>
      <c r="Q41" s="56">
        <v>2.1</v>
      </c>
      <c r="R41" s="56">
        <v>2.44</v>
      </c>
      <c r="S41" s="56">
        <v>43.42</v>
      </c>
      <c r="T41" s="56">
        <v>98.34</v>
      </c>
      <c r="U41" s="12">
        <v>5</v>
      </c>
      <c r="V41" s="12">
        <v>2.5</v>
      </c>
      <c r="W41" s="12">
        <v>3</v>
      </c>
      <c r="X41" s="12">
        <v>4</v>
      </c>
      <c r="Y41" s="12">
        <v>9</v>
      </c>
      <c r="Z41" s="12">
        <v>2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1.3436999999999999</v>
      </c>
      <c r="AK41" s="12">
        <v>0.1268</v>
      </c>
      <c r="AL41" s="14">
        <v>6.2E-2</v>
      </c>
      <c r="AM41" s="14">
        <v>5.7999999999999996E-3</v>
      </c>
      <c r="AN41" s="14">
        <v>1.6678999999999999</v>
      </c>
      <c r="AO41" s="14">
        <v>6.4600000000000005E-2</v>
      </c>
      <c r="AP41" s="14">
        <v>0.2205</v>
      </c>
      <c r="AQ41" s="14">
        <v>8.5000000000000006E-3</v>
      </c>
      <c r="AR41" s="14">
        <v>2.5238</v>
      </c>
      <c r="AS41" s="14">
        <v>0.2485</v>
      </c>
      <c r="AT41" s="14">
        <v>6.2199999999999998E-2</v>
      </c>
      <c r="AU41" s="14">
        <v>6.1000000000000004E-3</v>
      </c>
      <c r="AV41" s="14">
        <v>27.3645</v>
      </c>
      <c r="AW41" s="14">
        <v>0.49299999999999999</v>
      </c>
      <c r="AX41" s="14">
        <v>0.51129999999999998</v>
      </c>
      <c r="AY41" s="14">
        <v>9.1999999999999998E-3</v>
      </c>
      <c r="AZ41" s="14">
        <v>0.39737633233123798</v>
      </c>
      <c r="BA41" s="14">
        <v>8.220257234726688</v>
      </c>
      <c r="BB41" s="14">
        <v>0.78308631211857016</v>
      </c>
      <c r="BC41" s="15"/>
      <c r="BD41" s="28"/>
    </row>
    <row r="42" spans="2:64" ht="13.5" customHeight="1" x14ac:dyDescent="0.2">
      <c r="B42" s="12">
        <v>212</v>
      </c>
      <c r="C42" s="12">
        <v>9.2620000000000005</v>
      </c>
      <c r="D42" s="12">
        <v>212.38592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31.2</v>
      </c>
      <c r="Q42" s="56">
        <v>2.1</v>
      </c>
      <c r="R42" s="56">
        <v>2.44</v>
      </c>
      <c r="S42" s="56">
        <v>46.67</v>
      </c>
      <c r="T42" s="56">
        <v>95.8</v>
      </c>
      <c r="U42" s="12">
        <v>5</v>
      </c>
      <c r="V42" s="12">
        <v>2.5</v>
      </c>
      <c r="W42" s="12">
        <v>3</v>
      </c>
      <c r="X42" s="12">
        <v>4</v>
      </c>
      <c r="Y42" s="12">
        <v>9</v>
      </c>
      <c r="Z42" s="12">
        <v>2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3.9601000000000002</v>
      </c>
      <c r="AK42" s="12">
        <v>0.18360000000000001</v>
      </c>
      <c r="AL42" s="14">
        <v>0.21690000000000001</v>
      </c>
      <c r="AM42" s="14">
        <v>1.01E-2</v>
      </c>
      <c r="AN42" s="14">
        <v>1.6057999999999999</v>
      </c>
      <c r="AO42" s="14">
        <v>7.6399999999999996E-2</v>
      </c>
      <c r="AP42" s="14">
        <v>0.25409999999999999</v>
      </c>
      <c r="AQ42" s="14">
        <v>1.21E-2</v>
      </c>
      <c r="AR42" s="14">
        <v>7.3223000000000003</v>
      </c>
      <c r="AS42" s="14">
        <v>0.30980000000000002</v>
      </c>
      <c r="AT42" s="14">
        <v>0.21540000000000001</v>
      </c>
      <c r="AU42" s="14">
        <v>9.1000000000000004E-3</v>
      </c>
      <c r="AV42" s="14">
        <v>12.9626</v>
      </c>
      <c r="AW42" s="14">
        <v>0.51380000000000003</v>
      </c>
      <c r="AX42" s="14">
        <v>0.28960000000000002</v>
      </c>
      <c r="AY42" s="14">
        <v>1.15E-2</v>
      </c>
      <c r="AZ42" s="14">
        <v>6.5293360308993978E-2</v>
      </c>
      <c r="BA42" s="14">
        <v>1.3444753946146704</v>
      </c>
      <c r="BB42" s="14">
        <v>0.14693069306930695</v>
      </c>
      <c r="BC42" s="37"/>
      <c r="BD42" s="28"/>
    </row>
    <row r="43" spans="2:64" ht="13.5" customHeight="1" x14ac:dyDescent="0.2">
      <c r="B43" s="12">
        <v>212</v>
      </c>
      <c r="C43" s="12">
        <v>9.27</v>
      </c>
      <c r="D43" s="12">
        <v>212.38624999999999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31.2</v>
      </c>
      <c r="Q43" s="56">
        <v>2.1</v>
      </c>
      <c r="R43" s="56">
        <v>2.44</v>
      </c>
      <c r="S43" s="56">
        <v>46.57</v>
      </c>
      <c r="T43" s="56">
        <v>95.87</v>
      </c>
      <c r="U43" s="12">
        <v>5</v>
      </c>
      <c r="V43" s="12">
        <v>2.5</v>
      </c>
      <c r="W43" s="12">
        <v>3</v>
      </c>
      <c r="X43" s="12">
        <v>4</v>
      </c>
      <c r="Y43" s="12">
        <v>9</v>
      </c>
      <c r="Z43" s="12">
        <v>2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0.89729999999999999</v>
      </c>
      <c r="AK43" s="12">
        <v>6.4999999999999997E-3</v>
      </c>
      <c r="AL43" s="14">
        <v>4.8899999999999999E-2</v>
      </c>
      <c r="AM43" s="14">
        <v>4.0000000000000002E-4</v>
      </c>
      <c r="AN43" s="14">
        <v>1.5659000000000001</v>
      </c>
      <c r="AO43" s="14">
        <v>0.20979999999999999</v>
      </c>
      <c r="AP43" s="14">
        <v>0.24629999999999999</v>
      </c>
      <c r="AQ43" s="14">
        <v>3.3000000000000002E-2</v>
      </c>
      <c r="AR43" s="14">
        <v>1.7017</v>
      </c>
      <c r="AS43" s="14">
        <v>2.1000000000000001E-2</v>
      </c>
      <c r="AT43" s="14">
        <v>4.9799999999999997E-2</v>
      </c>
      <c r="AU43" s="14">
        <v>5.9999999999999995E-4</v>
      </c>
      <c r="AV43" s="14">
        <v>28.697800000000001</v>
      </c>
      <c r="AW43" s="14">
        <v>3.4653</v>
      </c>
      <c r="AX43" s="14">
        <v>0.63719999999999999</v>
      </c>
      <c r="AY43" s="14">
        <v>7.6899999999999996E-2</v>
      </c>
      <c r="AZ43" s="14">
        <v>0.44244482173174876</v>
      </c>
      <c r="BA43" s="14">
        <v>12.795180722891567</v>
      </c>
      <c r="BB43" s="14">
        <v>0.85502183406113552</v>
      </c>
      <c r="BC43" s="37"/>
      <c r="BD43" s="28"/>
    </row>
    <row r="44" spans="2:64" ht="13.5" customHeight="1" x14ac:dyDescent="0.2">
      <c r="B44" s="12">
        <v>212</v>
      </c>
      <c r="C44" s="12">
        <v>9.2780000000000005</v>
      </c>
      <c r="D44" s="12">
        <v>212.38658000000001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31.2</v>
      </c>
      <c r="Q44" s="56">
        <v>2.1</v>
      </c>
      <c r="R44" s="56">
        <v>2.44</v>
      </c>
      <c r="S44" s="56">
        <v>46.47</v>
      </c>
      <c r="T44" s="56">
        <v>95.95</v>
      </c>
      <c r="U44" s="12">
        <v>5</v>
      </c>
      <c r="V44" s="12">
        <v>2.5</v>
      </c>
      <c r="W44" s="12">
        <v>3</v>
      </c>
      <c r="X44" s="12">
        <v>4</v>
      </c>
      <c r="Y44" s="12">
        <v>9</v>
      </c>
      <c r="Z44" s="12">
        <v>2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7.8422999999999998</v>
      </c>
      <c r="AK44" s="12">
        <v>0.14230000000000001</v>
      </c>
      <c r="AL44" s="14">
        <v>0.42470000000000002</v>
      </c>
      <c r="AM44" s="14">
        <v>7.7000000000000002E-3</v>
      </c>
      <c r="AN44" s="14">
        <v>2.9359000000000002</v>
      </c>
      <c r="AO44" s="14">
        <v>6.0299999999999999E-2</v>
      </c>
      <c r="AP44" s="14">
        <v>0.45900000000000002</v>
      </c>
      <c r="AQ44" s="14">
        <v>9.4000000000000004E-3</v>
      </c>
      <c r="AR44" s="14">
        <v>14.454599999999999</v>
      </c>
      <c r="AS44" s="14">
        <v>0.31330000000000002</v>
      </c>
      <c r="AT44" s="14">
        <v>0.42020000000000002</v>
      </c>
      <c r="AU44" s="14">
        <v>9.1000000000000004E-3</v>
      </c>
      <c r="AV44" s="14">
        <v>22.848800000000001</v>
      </c>
      <c r="AW44" s="14">
        <v>0.53659999999999997</v>
      </c>
      <c r="AX44" s="14">
        <v>0.50429999999999997</v>
      </c>
      <c r="AY44" s="14">
        <v>1.18E-2</v>
      </c>
      <c r="AZ44" s="14">
        <v>4.7025848645281788E-2</v>
      </c>
      <c r="BA44" s="14">
        <v>1.2001427891480245</v>
      </c>
      <c r="BB44" s="14">
        <v>9.096809085992423E-2</v>
      </c>
      <c r="BC44" s="37"/>
      <c r="BD44" s="28"/>
    </row>
    <row r="45" spans="2:64" ht="13.5" customHeight="1" x14ac:dyDescent="0.2">
      <c r="B45" s="12">
        <v>212</v>
      </c>
      <c r="C45" s="12">
        <v>9.2949999999999999</v>
      </c>
      <c r="D45" s="12">
        <v>212.38729000000001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31.2</v>
      </c>
      <c r="Q45" s="56">
        <v>2.1</v>
      </c>
      <c r="R45" s="56">
        <v>2.44</v>
      </c>
      <c r="S45" s="56">
        <v>46.26</v>
      </c>
      <c r="T45" s="56">
        <v>96.11</v>
      </c>
      <c r="U45" s="12">
        <v>5</v>
      </c>
      <c r="V45" s="12">
        <v>2.5</v>
      </c>
      <c r="W45" s="12">
        <v>3</v>
      </c>
      <c r="X45" s="12">
        <v>4</v>
      </c>
      <c r="Y45" s="12">
        <v>9</v>
      </c>
      <c r="Z45" s="12">
        <v>2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4.5349000000000004</v>
      </c>
      <c r="AK45" s="12">
        <v>0.46939999999999998</v>
      </c>
      <c r="AL45" s="14">
        <v>0.24260000000000001</v>
      </c>
      <c r="AM45" s="14">
        <v>2.5100000000000001E-2</v>
      </c>
      <c r="AN45" s="14">
        <v>2.7444999999999999</v>
      </c>
      <c r="AO45" s="14">
        <v>0.1143</v>
      </c>
      <c r="AP45" s="14">
        <v>0.42370000000000002</v>
      </c>
      <c r="AQ45" s="14">
        <v>1.7600000000000001E-2</v>
      </c>
      <c r="AR45" s="14">
        <v>8.6047999999999991</v>
      </c>
      <c r="AS45" s="14">
        <v>0.92979999999999996</v>
      </c>
      <c r="AT45" s="14">
        <v>0.247</v>
      </c>
      <c r="AU45" s="14">
        <v>2.6700000000000002E-2</v>
      </c>
      <c r="AV45" s="14">
        <v>33.388199999999998</v>
      </c>
      <c r="AW45" s="14">
        <v>8.9399999999999993E-2</v>
      </c>
      <c r="AX45" s="14">
        <v>0.7278</v>
      </c>
      <c r="AY45" s="14">
        <v>1.9E-3</v>
      </c>
      <c r="AZ45" s="14">
        <v>0.26409031697785496</v>
      </c>
      <c r="BA45" s="14">
        <v>2.9465587044534414</v>
      </c>
      <c r="BB45" s="14">
        <v>0.49322938038572017</v>
      </c>
      <c r="BC45" s="37"/>
      <c r="BD45" s="28"/>
    </row>
    <row r="46" spans="2:64" ht="13.5" customHeight="1" x14ac:dyDescent="0.2">
      <c r="B46" s="12">
        <v>212</v>
      </c>
      <c r="C46" s="12">
        <v>9.3030000000000008</v>
      </c>
      <c r="D46" s="12">
        <v>212.38762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31.2</v>
      </c>
      <c r="Q46" s="56">
        <v>2.1</v>
      </c>
      <c r="R46" s="56">
        <v>2.44</v>
      </c>
      <c r="S46" s="56">
        <v>46.16</v>
      </c>
      <c r="T46" s="56">
        <v>96.18</v>
      </c>
      <c r="U46" s="12">
        <v>5</v>
      </c>
      <c r="V46" s="12">
        <v>2.5</v>
      </c>
      <c r="W46" s="12">
        <v>3</v>
      </c>
      <c r="X46" s="12">
        <v>4</v>
      </c>
      <c r="Y46" s="12">
        <v>9</v>
      </c>
      <c r="Z46" s="12">
        <v>2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6.5583999999999998</v>
      </c>
      <c r="AK46" s="12">
        <v>0.33500000000000002</v>
      </c>
      <c r="AL46" s="14">
        <v>0.34889999999999999</v>
      </c>
      <c r="AM46" s="14">
        <v>1.78E-2</v>
      </c>
      <c r="AN46" s="14">
        <v>2.6680000000000001</v>
      </c>
      <c r="AO46" s="14">
        <v>0.1406</v>
      </c>
      <c r="AP46" s="14">
        <v>0.40939999999999999</v>
      </c>
      <c r="AQ46" s="14">
        <v>2.1600000000000001E-2</v>
      </c>
      <c r="AR46" s="14">
        <v>12.2125</v>
      </c>
      <c r="AS46" s="14">
        <v>0.60929999999999995</v>
      </c>
      <c r="AT46" s="14">
        <v>0.34849999999999998</v>
      </c>
      <c r="AU46" s="14">
        <v>1.7399999999999999E-2</v>
      </c>
      <c r="AV46" s="14">
        <v>21.2514</v>
      </c>
      <c r="AW46" s="14">
        <v>1.1773</v>
      </c>
      <c r="AX46" s="14">
        <v>0.46050000000000002</v>
      </c>
      <c r="AY46" s="14">
        <v>2.5499999999999998E-2</v>
      </c>
      <c r="AZ46" s="14">
        <v>5.8742384182089935E-2</v>
      </c>
      <c r="BA46" s="14">
        <v>1.3213773314203732</v>
      </c>
      <c r="BB46" s="14">
        <v>0.13844252163164406</v>
      </c>
      <c r="BC46" s="37"/>
      <c r="BD46" s="28"/>
    </row>
    <row r="47" spans="2:64" ht="13.5" customHeight="1" x14ac:dyDescent="0.2">
      <c r="B47" s="12">
        <v>212</v>
      </c>
      <c r="C47" s="12">
        <v>9.3119999999999994</v>
      </c>
      <c r="D47" s="12">
        <v>212.38800000000001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31.2</v>
      </c>
      <c r="Q47" s="56">
        <v>2.1</v>
      </c>
      <c r="R47" s="56">
        <v>2.44</v>
      </c>
      <c r="S47" s="56">
        <v>46.05</v>
      </c>
      <c r="T47" s="56">
        <v>96.27</v>
      </c>
      <c r="U47" s="12">
        <v>5</v>
      </c>
      <c r="V47" s="12">
        <v>2.5</v>
      </c>
      <c r="W47" s="12">
        <v>3</v>
      </c>
      <c r="X47" s="12">
        <v>4</v>
      </c>
      <c r="Y47" s="12">
        <v>9</v>
      </c>
      <c r="Z47" s="12">
        <v>2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1.1438999999999999</v>
      </c>
      <c r="AK47" s="12">
        <v>5.8299999999999998E-2</v>
      </c>
      <c r="AL47" s="14">
        <v>6.0499999999999998E-2</v>
      </c>
      <c r="AM47" s="14">
        <v>3.0999999999999999E-3</v>
      </c>
      <c r="AN47" s="14">
        <v>2.4563999999999999</v>
      </c>
      <c r="AO47" s="14">
        <v>0.161</v>
      </c>
      <c r="AP47" s="14">
        <v>0.3745</v>
      </c>
      <c r="AQ47" s="14">
        <v>2.46E-2</v>
      </c>
      <c r="AR47" s="14">
        <v>2.2332000000000001</v>
      </c>
      <c r="AS47" s="14">
        <v>0.13589999999999999</v>
      </c>
      <c r="AT47" s="14">
        <v>6.3299999999999995E-2</v>
      </c>
      <c r="AU47" s="14">
        <v>3.8999999999999998E-3</v>
      </c>
      <c r="AV47" s="14">
        <v>47.241</v>
      </c>
      <c r="AW47" s="14">
        <v>1.0669999999999999</v>
      </c>
      <c r="AX47" s="14">
        <v>1.0169999999999999</v>
      </c>
      <c r="AY47" s="14">
        <v>2.3E-2</v>
      </c>
      <c r="AZ47" s="14">
        <v>0.46173194394538258</v>
      </c>
      <c r="BA47" s="14">
        <v>16.066350710900473</v>
      </c>
      <c r="BB47" s="14">
        <v>0.88281033046376012</v>
      </c>
      <c r="BC47" s="37"/>
      <c r="BD47" s="28"/>
    </row>
    <row r="48" spans="2:64" ht="13.5" customHeight="1" x14ac:dyDescent="0.2">
      <c r="B48" s="12">
        <v>212</v>
      </c>
      <c r="C48" s="12">
        <v>9.327</v>
      </c>
      <c r="D48" s="12">
        <v>212.38862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31.2</v>
      </c>
      <c r="Q48" s="56">
        <v>2.1</v>
      </c>
      <c r="R48" s="56">
        <v>2.44</v>
      </c>
      <c r="S48" s="56">
        <v>45.86</v>
      </c>
      <c r="T48" s="56">
        <v>96.41</v>
      </c>
      <c r="U48" s="12">
        <v>5</v>
      </c>
      <c r="V48" s="12">
        <v>2.5</v>
      </c>
      <c r="W48" s="12">
        <v>3</v>
      </c>
      <c r="X48" s="12">
        <v>4</v>
      </c>
      <c r="Y48" s="12">
        <v>9</v>
      </c>
      <c r="Z48" s="12">
        <v>2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11.8873</v>
      </c>
      <c r="AK48" s="12">
        <v>1.9400000000000001E-2</v>
      </c>
      <c r="AL48" s="14">
        <v>0.622</v>
      </c>
      <c r="AM48" s="14">
        <v>1E-3</v>
      </c>
      <c r="AN48" s="14">
        <v>4.5370999999999997</v>
      </c>
      <c r="AO48" s="14">
        <v>7.1000000000000004E-3</v>
      </c>
      <c r="AP48" s="14">
        <v>0.68420000000000003</v>
      </c>
      <c r="AQ48" s="14">
        <v>1.1000000000000001E-3</v>
      </c>
      <c r="AR48" s="14">
        <v>21.8628</v>
      </c>
      <c r="AS48" s="14">
        <v>0.16089999999999999</v>
      </c>
      <c r="AT48" s="14">
        <v>0.61329999999999996</v>
      </c>
      <c r="AU48" s="14">
        <v>4.4999999999999997E-3</v>
      </c>
      <c r="AV48" s="14">
        <v>35.181100000000001</v>
      </c>
      <c r="AW48" s="14">
        <v>9.3600000000000003E-2</v>
      </c>
      <c r="AX48" s="14">
        <v>0.74929999999999997</v>
      </c>
      <c r="AY48" s="14">
        <v>2E-3</v>
      </c>
      <c r="AZ48" s="14">
        <v>4.5413324032089246E-2</v>
      </c>
      <c r="BA48" s="14">
        <v>1.2217511821294635</v>
      </c>
      <c r="BB48" s="14">
        <v>9.9809188316453842E-2</v>
      </c>
      <c r="BC48" s="37"/>
      <c r="BD48" s="28"/>
    </row>
    <row r="49" spans="2:54" ht="13.5" customHeight="1" x14ac:dyDescent="0.2">
      <c r="B49" s="12">
        <v>212</v>
      </c>
      <c r="C49" s="12">
        <v>9.3379999999999992</v>
      </c>
      <c r="D49" s="12">
        <v>212.38908000000001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31.2</v>
      </c>
      <c r="Q49" s="56">
        <v>2.1</v>
      </c>
      <c r="R49" s="56">
        <v>2.44</v>
      </c>
      <c r="S49" s="56">
        <v>45.72</v>
      </c>
      <c r="T49" s="56">
        <v>96.52</v>
      </c>
      <c r="U49" s="12">
        <v>5</v>
      </c>
      <c r="V49" s="12">
        <v>2.5</v>
      </c>
      <c r="W49" s="12">
        <v>3</v>
      </c>
      <c r="X49" s="12">
        <v>4</v>
      </c>
      <c r="Y49" s="12">
        <v>9</v>
      </c>
      <c r="Z49" s="12">
        <v>2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4.5275999999999996</v>
      </c>
      <c r="AK49" s="12">
        <v>4.6399999999999997E-2</v>
      </c>
      <c r="AL49" s="14">
        <v>0.2351</v>
      </c>
      <c r="AM49" s="14">
        <v>2.3999999999999998E-3</v>
      </c>
      <c r="AN49" s="14">
        <v>2.7835999999999999</v>
      </c>
      <c r="AO49" s="14">
        <v>3.6799999999999999E-2</v>
      </c>
      <c r="AP49" s="14">
        <v>0.41649999999999998</v>
      </c>
      <c r="AQ49" s="14">
        <v>5.4999999999999997E-3</v>
      </c>
      <c r="AR49" s="14">
        <v>8.5206999999999997</v>
      </c>
      <c r="AS49" s="14">
        <v>7.1499999999999994E-2</v>
      </c>
      <c r="AT49" s="14">
        <v>0.23719999999999999</v>
      </c>
      <c r="AU49" s="14">
        <v>2E-3</v>
      </c>
      <c r="AV49" s="14">
        <v>35.917400000000001</v>
      </c>
      <c r="AW49" s="14">
        <v>0.61360000000000003</v>
      </c>
      <c r="AX49" s="14">
        <v>0.75900000000000001</v>
      </c>
      <c r="AY49" s="14">
        <v>1.2999999999999999E-2</v>
      </c>
      <c r="AZ49" s="14">
        <v>0.29136537643555938</v>
      </c>
      <c r="BA49" s="14">
        <v>3.199831365935919</v>
      </c>
      <c r="BB49" s="14">
        <v>0.5237904035334271</v>
      </c>
    </row>
    <row r="50" spans="2:54" ht="13.5" customHeight="1" x14ac:dyDescent="0.2">
      <c r="B50" s="12">
        <v>212</v>
      </c>
      <c r="C50" s="12">
        <v>9.2140000000000004</v>
      </c>
      <c r="D50" s="12">
        <v>212.38391999999999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31.2</v>
      </c>
      <c r="Q50" s="56">
        <v>2.1</v>
      </c>
      <c r="R50" s="56">
        <v>2.44</v>
      </c>
      <c r="S50" s="56">
        <v>47.27</v>
      </c>
      <c r="T50" s="56">
        <v>95.35</v>
      </c>
      <c r="U50" s="12">
        <v>5</v>
      </c>
      <c r="V50" s="12">
        <v>2.5</v>
      </c>
      <c r="W50" s="12">
        <v>3</v>
      </c>
      <c r="X50" s="12">
        <v>4</v>
      </c>
      <c r="Y50" s="12">
        <v>9</v>
      </c>
      <c r="Z50" s="12">
        <v>2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4.8082000000000003</v>
      </c>
      <c r="AK50" s="12">
        <v>1.43E-2</v>
      </c>
      <c r="AL50" s="14">
        <v>0.27289999999999998</v>
      </c>
      <c r="AM50" s="14">
        <v>8.0000000000000004E-4</v>
      </c>
      <c r="AN50" s="14">
        <v>1.7924</v>
      </c>
      <c r="AO50" s="14">
        <v>7.7999999999999996E-3</v>
      </c>
      <c r="AP50" s="14">
        <v>0.2944</v>
      </c>
      <c r="AQ50" s="14">
        <v>1.2999999999999999E-3</v>
      </c>
      <c r="AR50" s="14">
        <v>8.7675000000000001</v>
      </c>
      <c r="AS50" s="14">
        <v>5.6300000000000003E-2</v>
      </c>
      <c r="AT50" s="14">
        <v>0.26750000000000002</v>
      </c>
      <c r="AU50" s="14">
        <v>1.6999999999999999E-3</v>
      </c>
      <c r="AV50" s="14">
        <v>14.2875</v>
      </c>
      <c r="AW50" s="14">
        <v>7.4899999999999994E-2</v>
      </c>
      <c r="AX50" s="14">
        <v>0.33119999999999999</v>
      </c>
      <c r="AY50" s="14">
        <v>1.6999999999999999E-3</v>
      </c>
      <c r="AZ50" s="14">
        <v>5.8823529411764712E-2</v>
      </c>
      <c r="BA50" s="14">
        <v>1.2381308411214953</v>
      </c>
      <c r="BB50" s="14">
        <v>0.10639719392016031</v>
      </c>
    </row>
    <row r="51" spans="2:54" ht="13.5" customHeight="1" x14ac:dyDescent="0.2">
      <c r="B51" s="12">
        <v>212</v>
      </c>
      <c r="C51" s="12">
        <v>8.9770000000000003</v>
      </c>
      <c r="D51" s="12">
        <v>212.37404000000001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31.2</v>
      </c>
      <c r="Q51" s="56">
        <v>2.1</v>
      </c>
      <c r="R51" s="56">
        <v>2.44</v>
      </c>
      <c r="S51" s="56">
        <v>50.24</v>
      </c>
      <c r="T51" s="56">
        <v>93.21</v>
      </c>
      <c r="U51" s="12">
        <v>5</v>
      </c>
      <c r="V51" s="12">
        <v>2.5</v>
      </c>
      <c r="W51" s="12">
        <v>3</v>
      </c>
      <c r="X51" s="12">
        <v>4</v>
      </c>
      <c r="Y51" s="12">
        <v>9</v>
      </c>
      <c r="Z51" s="12">
        <v>2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9.9855</v>
      </c>
      <c r="AK51" s="55">
        <v>4.4999999999999997E-3</v>
      </c>
      <c r="AL51" s="55">
        <v>0.67799999999999994</v>
      </c>
      <c r="AM51" s="55">
        <v>5.0000000000000001E-4</v>
      </c>
      <c r="AN51" s="55">
        <v>3.3929999999999998</v>
      </c>
      <c r="AO51" s="55">
        <v>2E-3</v>
      </c>
      <c r="AP51" s="55">
        <v>0.66949999999999998</v>
      </c>
      <c r="AQ51" s="55">
        <v>5.0000000000000001E-4</v>
      </c>
      <c r="AR51" s="55">
        <v>18.489999999999998</v>
      </c>
      <c r="AS51" s="55">
        <v>6.4999999999999997E-3</v>
      </c>
      <c r="AT51" s="55">
        <v>0.67749999999999999</v>
      </c>
      <c r="AU51" s="55">
        <v>0</v>
      </c>
      <c r="AV51" s="55">
        <v>23.547699999999999</v>
      </c>
      <c r="AW51" s="55">
        <v>8.3000000000000001E-3</v>
      </c>
      <c r="AX51" s="55">
        <v>0.65480000000000005</v>
      </c>
      <c r="AY51" s="55">
        <v>2.0000000000000001E-4</v>
      </c>
      <c r="AZ51" s="14">
        <v>-1.110020388129573E-2</v>
      </c>
      <c r="BA51" s="14">
        <v>24.162361623616238</v>
      </c>
      <c r="BB51" s="14">
        <v>-1.7038204608571601E-2</v>
      </c>
    </row>
    <row r="52" spans="2:54" ht="13.5" customHeight="1" x14ac:dyDescent="0.2">
      <c r="B52" s="12">
        <v>212</v>
      </c>
      <c r="C52" s="12">
        <v>8.968</v>
      </c>
      <c r="D52" s="12">
        <v>212.37367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31.2</v>
      </c>
      <c r="Q52" s="56">
        <v>2.1</v>
      </c>
      <c r="R52" s="56">
        <v>2.44</v>
      </c>
      <c r="S52" s="56">
        <v>50.36</v>
      </c>
      <c r="T52" s="56">
        <v>93.13</v>
      </c>
      <c r="U52" s="12">
        <v>5</v>
      </c>
      <c r="V52" s="12">
        <v>2.5</v>
      </c>
      <c r="W52" s="12">
        <v>3</v>
      </c>
      <c r="X52" s="12">
        <v>4</v>
      </c>
      <c r="Y52" s="12">
        <v>9</v>
      </c>
      <c r="Z52" s="12">
        <v>2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14.477399999999999</v>
      </c>
      <c r="AK52" s="12">
        <v>4.4699999999999997E-2</v>
      </c>
      <c r="AL52" s="14">
        <v>0.99009999999999998</v>
      </c>
      <c r="AM52" s="14">
        <v>3.0000000000000001E-3</v>
      </c>
      <c r="AN52" s="14">
        <v>4.9782000000000002</v>
      </c>
      <c r="AO52" s="14">
        <v>1.3100000000000001E-2</v>
      </c>
      <c r="AP52" s="14">
        <v>0.98980000000000001</v>
      </c>
      <c r="AQ52" s="14">
        <v>2.5999999999999999E-3</v>
      </c>
      <c r="AR52" s="14">
        <v>26.8245</v>
      </c>
      <c r="AS52" s="14">
        <v>8.1299999999999997E-2</v>
      </c>
      <c r="AT52" s="14">
        <v>0.99009999999999998</v>
      </c>
      <c r="AU52" s="14">
        <v>3.0000000000000001E-3</v>
      </c>
      <c r="AV52" s="14">
        <v>35.326700000000002</v>
      </c>
      <c r="AW52" s="14">
        <v>9.4600000000000004E-2</v>
      </c>
      <c r="AX52" s="14">
        <v>0.98980000000000001</v>
      </c>
      <c r="AY52" s="14">
        <v>2.5999999999999999E-3</v>
      </c>
      <c r="AZ52" s="38">
        <v>0.75297296358507271</v>
      </c>
      <c r="BA52" s="38">
        <v>1.3169565136349233</v>
      </c>
      <c r="BB52" s="38">
        <v>0.13679864588294355</v>
      </c>
    </row>
    <row r="53" spans="2:54" ht="13.5" customHeight="1" x14ac:dyDescent="0.2">
      <c r="B53" s="12">
        <v>212</v>
      </c>
      <c r="C53" s="12">
        <v>9.2040000000000006</v>
      </c>
      <c r="D53" s="12">
        <v>212.3835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31.2</v>
      </c>
      <c r="Q53" s="56">
        <v>2.1</v>
      </c>
      <c r="R53" s="56">
        <v>2.44</v>
      </c>
      <c r="S53" s="56">
        <v>47.4</v>
      </c>
      <c r="T53" s="56">
        <v>95.25</v>
      </c>
      <c r="U53" s="12">
        <v>5</v>
      </c>
      <c r="V53" s="12">
        <v>2.5</v>
      </c>
      <c r="W53" s="12">
        <v>3</v>
      </c>
      <c r="X53" s="12">
        <v>4</v>
      </c>
      <c r="Y53" s="12">
        <v>9</v>
      </c>
      <c r="Z53" s="12">
        <v>2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17.443100000000001</v>
      </c>
      <c r="AK53" s="12">
        <v>5.5199999999999999E-2</v>
      </c>
      <c r="AL53" s="14">
        <v>0.99739999999999995</v>
      </c>
      <c r="AM53" s="14">
        <v>3.0999999999999999E-3</v>
      </c>
      <c r="AN53" s="14">
        <v>6.0232000000000001</v>
      </c>
      <c r="AO53" s="14">
        <v>0.02</v>
      </c>
      <c r="AP53" s="14">
        <v>0.99719999999999998</v>
      </c>
      <c r="AQ53" s="14">
        <v>3.3E-3</v>
      </c>
      <c r="AR53" s="14">
        <v>32.4343</v>
      </c>
      <c r="AS53" s="14">
        <v>0.112</v>
      </c>
      <c r="AT53" s="14">
        <v>0.99739999999999995</v>
      </c>
      <c r="AU53" s="14">
        <v>3.3999999999999998E-3</v>
      </c>
      <c r="AV53" s="14">
        <v>42.6858</v>
      </c>
      <c r="AW53" s="14">
        <v>0.13139999999999999</v>
      </c>
      <c r="AX53" s="14">
        <v>0.99719999999999998</v>
      </c>
      <c r="AY53" s="14">
        <v>3.0999999999999999E-3</v>
      </c>
      <c r="AZ53" s="38">
        <v>0.75268636186331062</v>
      </c>
      <c r="BA53" s="38">
        <v>1.3160697163188353</v>
      </c>
      <c r="BB53" s="38">
        <v>0.13646813569204513</v>
      </c>
    </row>
    <row r="54" spans="2:54" ht="13.5" customHeight="1" x14ac:dyDescent="0.2">
      <c r="B54" s="12">
        <v>212</v>
      </c>
      <c r="C54" s="12">
        <v>9.5519999999999996</v>
      </c>
      <c r="D54" s="12">
        <v>212.398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31.2</v>
      </c>
      <c r="Q54" s="56">
        <v>2.1</v>
      </c>
      <c r="R54" s="56">
        <v>2.44</v>
      </c>
      <c r="S54" s="56">
        <v>43.06</v>
      </c>
      <c r="T54" s="56">
        <v>98.63</v>
      </c>
      <c r="U54" s="12">
        <v>5</v>
      </c>
      <c r="V54" s="12">
        <v>2.5</v>
      </c>
      <c r="W54" s="12">
        <v>3</v>
      </c>
      <c r="X54" s="12">
        <v>4</v>
      </c>
      <c r="Y54" s="12">
        <v>9</v>
      </c>
      <c r="Z54" s="12">
        <v>2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22.219899999999999</v>
      </c>
      <c r="AK54" s="12">
        <v>1.29E-2</v>
      </c>
      <c r="AL54" s="14">
        <v>1.0072000000000001</v>
      </c>
      <c r="AM54" s="14">
        <v>5.9999999999999995E-4</v>
      </c>
      <c r="AN54" s="14">
        <v>7.758</v>
      </c>
      <c r="AO54" s="14">
        <v>5.4999999999999997E-3</v>
      </c>
      <c r="AP54" s="14">
        <v>1.0071000000000001</v>
      </c>
      <c r="AQ54" s="14">
        <v>6.9999999999999999E-4</v>
      </c>
      <c r="AR54" s="14">
        <v>41.626899999999999</v>
      </c>
      <c r="AS54" s="14">
        <v>4.2200000000000001E-2</v>
      </c>
      <c r="AT54" s="14">
        <v>1.0072000000000001</v>
      </c>
      <c r="AU54" s="14">
        <v>1E-3</v>
      </c>
      <c r="AV54" s="14">
        <v>54.868299999999998</v>
      </c>
      <c r="AW54" s="14">
        <v>4.9599999999999998E-2</v>
      </c>
      <c r="AX54" s="14">
        <v>1.0071000000000001</v>
      </c>
      <c r="AY54" s="14">
        <v>8.9999999999999998E-4</v>
      </c>
      <c r="AZ54" s="38">
        <v>0.75224466398302303</v>
      </c>
      <c r="BA54" s="38">
        <v>1.3180971919600066</v>
      </c>
      <c r="BB54" s="38">
        <v>0.13722340593107221</v>
      </c>
    </row>
  </sheetData>
  <autoFilter ref="B9:BB54" xr:uid="{76F6E359-76D7-4D6D-949A-4AFA47CE63AC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0B22-4C90-4CEF-886C-6C006A72378D}">
  <sheetPr codeName="Sheet39"/>
  <dimension ref="A1:BT54"/>
  <sheetViews>
    <sheetView workbookViewId="0">
      <selection activeCell="A43" sqref="A43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217</v>
      </c>
      <c r="C10" s="12">
        <v>9.3640000000000008</v>
      </c>
      <c r="D10" s="12">
        <v>217.39017000000001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27.5</v>
      </c>
      <c r="Q10" s="56">
        <v>2.57</v>
      </c>
      <c r="R10" s="56">
        <v>1.1000000000000001</v>
      </c>
      <c r="S10" s="56">
        <v>45.96</v>
      </c>
      <c r="T10" s="56">
        <v>98.41</v>
      </c>
      <c r="U10" s="12">
        <v>5</v>
      </c>
      <c r="V10" s="12">
        <v>3</v>
      </c>
      <c r="W10" s="12">
        <v>1</v>
      </c>
      <c r="X10" s="12">
        <v>4</v>
      </c>
      <c r="Y10" s="12">
        <v>10</v>
      </c>
      <c r="Z10" s="12">
        <v>1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0.3115</v>
      </c>
      <c r="AK10" s="12">
        <v>3.8999999999999998E-3</v>
      </c>
      <c r="AL10" s="14">
        <v>3.0700000000000002E-2</v>
      </c>
      <c r="AM10" s="14">
        <v>4.0000000000000002E-4</v>
      </c>
      <c r="AN10" s="14">
        <v>0.65490000000000004</v>
      </c>
      <c r="AO10" s="14">
        <v>1.2699999999999999E-2</v>
      </c>
      <c r="AP10" s="14">
        <v>0.20100000000000001</v>
      </c>
      <c r="AQ10" s="14">
        <v>3.8999999999999998E-3</v>
      </c>
      <c r="AR10" s="14">
        <v>0.55430000000000001</v>
      </c>
      <c r="AS10" s="14">
        <v>1.8E-3</v>
      </c>
      <c r="AT10" s="14">
        <v>2.9499999999999998E-2</v>
      </c>
      <c r="AU10" s="14">
        <v>1E-4</v>
      </c>
      <c r="AV10" s="14">
        <v>14.247999999999999</v>
      </c>
      <c r="AW10" s="14">
        <v>0.19550000000000001</v>
      </c>
      <c r="AX10" s="14">
        <v>0.54349999999999998</v>
      </c>
      <c r="AY10" s="14">
        <v>7.4999999999999997E-3</v>
      </c>
      <c r="AZ10" s="14">
        <v>0.46004029550033582</v>
      </c>
      <c r="BA10" s="14">
        <v>18.423728813559322</v>
      </c>
      <c r="BB10" s="14">
        <v>0.89703315881326362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3.4203124999999994E-2</v>
      </c>
      <c r="BH10" s="16">
        <f>DSTDEV(PlotSort,"PhxRed",$BG$35:$BG$38)/SQRT($BF10)</f>
        <v>8.0688174642990548E-4</v>
      </c>
      <c r="BI10" s="16">
        <f>DAVERAGE(PlotSort,"PhxRedEdge",$BG$35:$BG$38)</f>
        <v>0.20997187500000009</v>
      </c>
      <c r="BJ10" s="16">
        <f>DSTDEV(PlotSort,"PhxRedEdge",$BG$35:$BG$38)/SQRT($BF10)</f>
        <v>2.9251248745573296E-3</v>
      </c>
      <c r="BK10" s="16">
        <f>DAVERAGE(PlotSort,"TMRed",$BG$35:$BG$38)</f>
        <v>3.4799999999999998E-2</v>
      </c>
      <c r="BL10" s="16">
        <f>DSTDEV(PlotSort,"TMRed",$BG$35:$BG$38)/SQRT($BF10)</f>
        <v>8.1868304946656307E-4</v>
      </c>
      <c r="BM10" s="16">
        <f>DAVERAGE(PlotSort,"TMNIR",$BG$35:$BG$38)</f>
        <v>0.54700000000000004</v>
      </c>
      <c r="BN10" s="16">
        <f>DSTDEV(PlotSort,"TMNIR",$BG$35:$BG$38)/SQRT($BF10)</f>
        <v>1.0055081166160012E-2</v>
      </c>
      <c r="BO10" s="16">
        <f>DAVERAGE(PlotSort,"NRR",$BG$35:$BG$38)</f>
        <v>0.44402084839141143</v>
      </c>
      <c r="BP10" s="16">
        <f>DSTDEV(PlotSort,"NRR",$BG$35:$BG$38)/SQRT($BF10)</f>
        <v>3.8619688560410383E-3</v>
      </c>
      <c r="BQ10" s="16">
        <f>DAVERAGE(PlotSort,"rvi",$BG$35:$BG$38)</f>
        <v>16.057478194106249</v>
      </c>
      <c r="BR10" s="16">
        <f>DSTDEV(PlotSort,"rvi",$BG$35:$BG$38)/SQRT($BF10)</f>
        <v>0.51597536964412616</v>
      </c>
      <c r="BS10" s="17">
        <f>DAVERAGE(PlotSort,"ndvi",$BG$35:$BG$38)</f>
        <v>0.87847146932216214</v>
      </c>
      <c r="BT10" s="16">
        <f>DSTDEV(PlotSort,"ndvi",$BG$35:$BG$38)/SQRT($BF10)</f>
        <v>4.7089823248736718E-3</v>
      </c>
    </row>
    <row r="11" spans="1:72" ht="13.5" customHeight="1" x14ac:dyDescent="0.2">
      <c r="B11" s="12">
        <v>217</v>
      </c>
      <c r="C11" s="12">
        <v>9.3550000000000004</v>
      </c>
      <c r="D11" s="12">
        <v>217.38979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27.5</v>
      </c>
      <c r="Q11" s="56">
        <v>2.57</v>
      </c>
      <c r="R11" s="56">
        <v>1.1000000000000001</v>
      </c>
      <c r="S11" s="56">
        <v>46.07</v>
      </c>
      <c r="T11" s="56">
        <v>98.32</v>
      </c>
      <c r="U11" s="12">
        <v>5</v>
      </c>
      <c r="V11" s="12">
        <v>3</v>
      </c>
      <c r="W11" s="12">
        <v>1</v>
      </c>
      <c r="X11" s="12">
        <v>4</v>
      </c>
      <c r="Y11" s="12">
        <v>10</v>
      </c>
      <c r="Z11" s="12">
        <v>1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0.33739999999999998</v>
      </c>
      <c r="AK11" s="12">
        <v>9.4999999999999998E-3</v>
      </c>
      <c r="AL11" s="14">
        <v>3.3399999999999999E-2</v>
      </c>
      <c r="AM11" s="14">
        <v>8.9999999999999998E-4</v>
      </c>
      <c r="AN11" s="14">
        <v>0.70740000000000003</v>
      </c>
      <c r="AO11" s="14">
        <v>4.87E-2</v>
      </c>
      <c r="AP11" s="14">
        <v>0.2175</v>
      </c>
      <c r="AQ11" s="14">
        <v>1.4999999999999999E-2</v>
      </c>
      <c r="AR11" s="14">
        <v>0.62619999999999998</v>
      </c>
      <c r="AS11" s="14">
        <v>2.9899999999999999E-2</v>
      </c>
      <c r="AT11" s="14">
        <v>3.3399999999999999E-2</v>
      </c>
      <c r="AU11" s="14">
        <v>1.6000000000000001E-3</v>
      </c>
      <c r="AV11" s="14">
        <v>14.3978</v>
      </c>
      <c r="AW11" s="14">
        <v>0.50749999999999995</v>
      </c>
      <c r="AX11" s="14">
        <v>0.55059999999999998</v>
      </c>
      <c r="AY11" s="14">
        <v>1.9400000000000001E-2</v>
      </c>
      <c r="AZ11" s="14">
        <v>0.4336674912120817</v>
      </c>
      <c r="BA11" s="14">
        <v>16.485029940119759</v>
      </c>
      <c r="BB11" s="14">
        <v>0.88561643835616444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3.1681249999999994E-2</v>
      </c>
      <c r="BH11" s="16">
        <f>DSTDEV(PlotSort,"PhxRed",$BG$31:$BG$32)/SQRT($BF11)</f>
        <v>6.4834524946204405E-4</v>
      </c>
      <c r="BI11" s="16">
        <f>DAVERAGE(PlotSort,"PhxRedEdge",$BG$31:$BG$32)</f>
        <v>0.21260625</v>
      </c>
      <c r="BJ11" s="16">
        <f>DSTDEV(PlotSort,"PhxRedEdge",$BG$31:$BG$32)/SQRT($BF11)</f>
        <v>2.9272921040613617E-3</v>
      </c>
      <c r="BK11" s="16">
        <f>DAVERAGE(PlotSort,"TMRed",$BG$31:$BG$32)</f>
        <v>3.2581249999999999E-2</v>
      </c>
      <c r="BL11" s="16">
        <f>DSTDEV(PlotSort,"TMRed",$BG$31:$BG$32)/SQRT($BF11)</f>
        <v>7.8327404474211131E-4</v>
      </c>
      <c r="BM11" s="16">
        <f>DAVERAGE(PlotSort,"TMNIR",$BG$31:$BG$32)</f>
        <v>0.55911250000000001</v>
      </c>
      <c r="BN11" s="16">
        <f>DSTDEV(PlotSort,"TMNIR",$BG$31:$BG$32)/SQRT($BF11)</f>
        <v>7.7714588666907766E-3</v>
      </c>
      <c r="BO11" s="16">
        <f>DAVERAGE(PlotSort,"NRR",$BG$31:$BG$32)</f>
        <v>0.4488389715088954</v>
      </c>
      <c r="BP11" s="16">
        <f>DSTDEV(PlotSort,"NRR",$BG$31:$BG$32)/SQRT($BF11)</f>
        <v>4.6350400338031911E-3</v>
      </c>
      <c r="BQ11" s="16">
        <f>DAVERAGE(PlotSort,"rvi",$BG$31:$BG$32)</f>
        <v>17.294800613122749</v>
      </c>
      <c r="BR11" s="16">
        <f>DSTDEV(PlotSort,"rvi",$BG$31:$BG$32)/SQRT($BF11)</f>
        <v>0.44273732464216659</v>
      </c>
      <c r="BS11" s="17">
        <f>DAVERAGE(PlotSort,"ndvi",$BG$31:$BG$32)</f>
        <v>0.88968646336079071</v>
      </c>
      <c r="BT11" s="16">
        <f>DSTDEV(PlotSort,"ndvi",$BG$31:$BG$32)/SQRT($BF11)</f>
        <v>2.7563411992199633E-3</v>
      </c>
    </row>
    <row r="12" spans="1:72" ht="13.5" customHeight="1" x14ac:dyDescent="0.2">
      <c r="B12" s="12">
        <v>217</v>
      </c>
      <c r="C12" s="12">
        <v>9.3469999999999995</v>
      </c>
      <c r="D12" s="12">
        <v>217.38946000000001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27.5</v>
      </c>
      <c r="Q12" s="56">
        <v>2.57</v>
      </c>
      <c r="R12" s="56">
        <v>1.1000000000000001</v>
      </c>
      <c r="S12" s="56">
        <v>46.17</v>
      </c>
      <c r="T12" s="56">
        <v>98.24</v>
      </c>
      <c r="U12" s="12">
        <v>5</v>
      </c>
      <c r="V12" s="12">
        <v>3</v>
      </c>
      <c r="W12" s="12">
        <v>1</v>
      </c>
      <c r="X12" s="12">
        <v>4</v>
      </c>
      <c r="Y12" s="12">
        <v>10</v>
      </c>
      <c r="Z12" s="12">
        <v>1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0.30220000000000002</v>
      </c>
      <c r="AK12" s="12">
        <v>9.2999999999999992E-3</v>
      </c>
      <c r="AL12" s="14">
        <v>0.03</v>
      </c>
      <c r="AM12" s="14">
        <v>8.9999999999999998E-4</v>
      </c>
      <c r="AN12" s="14">
        <v>0.75049999999999994</v>
      </c>
      <c r="AO12" s="14">
        <v>7.0000000000000001E-3</v>
      </c>
      <c r="AP12" s="14">
        <v>0.2311</v>
      </c>
      <c r="AQ12" s="14">
        <v>2.2000000000000001E-3</v>
      </c>
      <c r="AR12" s="14">
        <v>0.62129999999999996</v>
      </c>
      <c r="AS12" s="14">
        <v>0</v>
      </c>
      <c r="AT12" s="14">
        <v>3.32E-2</v>
      </c>
      <c r="AU12" s="14">
        <v>0</v>
      </c>
      <c r="AV12" s="14">
        <v>17.1371</v>
      </c>
      <c r="AW12" s="14">
        <v>0.38900000000000001</v>
      </c>
      <c r="AX12" s="14">
        <v>0.65700000000000003</v>
      </c>
      <c r="AY12" s="14">
        <v>1.49E-2</v>
      </c>
      <c r="AZ12" s="14">
        <v>0.47956311226213272</v>
      </c>
      <c r="BA12" s="14">
        <v>19.789156626506024</v>
      </c>
      <c r="BB12" s="14">
        <v>0.90379600115908432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3.6725000000000001E-2</v>
      </c>
      <c r="BH12" s="16">
        <f>DSTDEV(PlotSort,"PhxRed",$BH$31:$BH$32)/SQRT($BF12)</f>
        <v>1.1927733788668045E-3</v>
      </c>
      <c r="BI12" s="16">
        <f>DAVERAGE(PlotSort,"PhxRedEdge",$BH$31:$BH$32)</f>
        <v>0.20733749999999995</v>
      </c>
      <c r="BJ12" s="16">
        <f>DSTDEV(PlotSort,"PhxRedEdge",$BH$31:$BH$32)/SQRT($BF12)</f>
        <v>5.0864433792189205E-3</v>
      </c>
      <c r="BK12" s="16">
        <f>DAVERAGE(PlotSort,"TMRed",$BH$31:$BH$32)</f>
        <v>3.7018749999999996E-2</v>
      </c>
      <c r="BL12" s="16">
        <f>DSTDEV(PlotSort,"TMRed",$BH$31:$BH$32)/SQRT($BF12)</f>
        <v>1.2249224040049777E-3</v>
      </c>
      <c r="BM12" s="16">
        <f>DAVERAGE(PlotSort,"TMNIR",$BH$31:$BH$32)</f>
        <v>0.53488750000000007</v>
      </c>
      <c r="BN12" s="16">
        <f>DSTDEV(PlotSort,"TMNIR",$BH$31:$BH$32)/SQRT($BF12)</f>
        <v>1.8383198567804543E-2</v>
      </c>
      <c r="BO12" s="16">
        <f>DAVERAGE(PlotSort,"NRR",$BH$31:$BH$32)</f>
        <v>0.43920272527392767</v>
      </c>
      <c r="BP12" s="16">
        <f>DSTDEV(PlotSort,"NRR",$BH$31:$BH$32)/SQRT($BF12)</f>
        <v>6.0884330283857563E-3</v>
      </c>
      <c r="BQ12" s="16">
        <f>DAVERAGE(PlotSort,"rvi",$BH$31:$BH$32)</f>
        <v>14.820155775089756</v>
      </c>
      <c r="BR12" s="16">
        <f>DSTDEV(PlotSort,"rvi",$BH$31:$BH$32)/SQRT($BF12)</f>
        <v>0.8368240544762372</v>
      </c>
      <c r="BS12" s="17">
        <f>DAVERAGE(PlotSort,"ndvi",$BH$31:$BH$32)</f>
        <v>0.86725647528353356</v>
      </c>
      <c r="BT12" s="16">
        <f>DSTDEV(PlotSort,"ndvi",$BH$31:$BH$32)/SQRT($BF12)</f>
        <v>8.2028713125733982E-3</v>
      </c>
    </row>
    <row r="13" spans="1:72" ht="13.5" customHeight="1" x14ac:dyDescent="0.2">
      <c r="B13" s="12">
        <v>217</v>
      </c>
      <c r="C13" s="12">
        <v>9.3390000000000004</v>
      </c>
      <c r="D13" s="12">
        <v>217.38912999999999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27.5</v>
      </c>
      <c r="Q13" s="56">
        <v>2.57</v>
      </c>
      <c r="R13" s="56">
        <v>1.1000000000000001</v>
      </c>
      <c r="S13" s="56">
        <v>46.27</v>
      </c>
      <c r="T13" s="56">
        <v>98.16</v>
      </c>
      <c r="U13" s="12">
        <v>5</v>
      </c>
      <c r="V13" s="12">
        <v>3</v>
      </c>
      <c r="W13" s="12">
        <v>1</v>
      </c>
      <c r="X13" s="12">
        <v>4</v>
      </c>
      <c r="Y13" s="12">
        <v>10</v>
      </c>
      <c r="Z13" s="12">
        <v>1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0.3851</v>
      </c>
      <c r="AK13" s="12">
        <v>2.5700000000000001E-2</v>
      </c>
      <c r="AL13" s="14">
        <v>3.8199999999999998E-2</v>
      </c>
      <c r="AM13" s="14">
        <v>2.5999999999999999E-3</v>
      </c>
      <c r="AN13" s="14">
        <v>0.62590000000000001</v>
      </c>
      <c r="AO13" s="14">
        <v>3.9300000000000002E-2</v>
      </c>
      <c r="AP13" s="14">
        <v>0.193</v>
      </c>
      <c r="AQ13" s="14">
        <v>1.21E-2</v>
      </c>
      <c r="AR13" s="14">
        <v>0.72150000000000003</v>
      </c>
      <c r="AS13" s="14">
        <v>6.5299999999999997E-2</v>
      </c>
      <c r="AT13" s="14">
        <v>3.8699999999999998E-2</v>
      </c>
      <c r="AU13" s="14">
        <v>3.5000000000000001E-3</v>
      </c>
      <c r="AV13" s="14">
        <v>12.130599999999999</v>
      </c>
      <c r="AW13" s="14">
        <v>0.84450000000000003</v>
      </c>
      <c r="AX13" s="14">
        <v>0.46610000000000001</v>
      </c>
      <c r="AY13" s="14">
        <v>3.2500000000000001E-2</v>
      </c>
      <c r="AZ13" s="14">
        <v>0.41435290547716586</v>
      </c>
      <c r="BA13" s="14">
        <v>12.043927648578812</v>
      </c>
      <c r="BB13" s="14">
        <v>0.84667194928684619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3.4950000000000002E-2</v>
      </c>
      <c r="BH13" s="16">
        <f>DSTDEV(PlotSort,"PhxRed",$BJ$35:$BJ$36)/SQRT($BF13)</f>
        <v>2.2170604734325881E-3</v>
      </c>
      <c r="BI13" s="16">
        <f>DAVERAGE(PlotSort,"PhxRedEdge",$BJ$35:$BJ$36)</f>
        <v>0.20296249999999999</v>
      </c>
      <c r="BJ13" s="16">
        <f>DSTDEV(PlotSort,"PhxRedEdge",$BJ$35:$BJ$36)/SQRT($BF13)</f>
        <v>4.0942004932063856E-3</v>
      </c>
      <c r="BK13" s="16">
        <f>DAVERAGE(PlotSort,"TMRed",$BJ$35:$BJ$36)</f>
        <v>3.5000000000000003E-2</v>
      </c>
      <c r="BL13" s="16">
        <f>DSTDEV(PlotSort,"TMRed",$BJ$35:$BJ$36)/SQRT($BF13)</f>
        <v>2.3090659830948329E-3</v>
      </c>
      <c r="BM13" s="16">
        <f>DAVERAGE(PlotSort,"TMNIR",$BJ$35:$BJ$36)</f>
        <v>0.51955000000000007</v>
      </c>
      <c r="BN13" s="16">
        <f>DSTDEV(PlotSort,"TMNIR",$BJ$35:$BJ$36)/SQRT($BF13)</f>
        <v>1.7526337324153041E-2</v>
      </c>
      <c r="BO13" s="16">
        <f>DAVERAGE(PlotSort,"NRR",$BJ$35:$BJ$36)</f>
        <v>0.43685140092020835</v>
      </c>
      <c r="BP13" s="16">
        <f>DSTDEV(PlotSort,"NRR",$BJ$35:$BJ$36)/SQRT($BF13)</f>
        <v>7.5824804050680867E-3</v>
      </c>
      <c r="BQ13" s="16">
        <f>DAVERAGE(PlotSort,"rvi",$BJ$35:$BJ$36)</f>
        <v>15.429591079522973</v>
      </c>
      <c r="BR13" s="16">
        <f>DSTDEV(PlotSort,"rvi",$BJ$35:$BJ$36)/SQRT($BF13)</f>
        <v>1.3022556576417426</v>
      </c>
      <c r="BS13" s="17">
        <f>DAVERAGE(PlotSort,"ndvi",$BJ$35:$BJ$36)</f>
        <v>0.8715517820614308</v>
      </c>
      <c r="BT13" s="16">
        <f>DSTDEV(PlotSort,"ndvi",$BJ$35:$BJ$36)/SQRT($BF13)</f>
        <v>1.238451863813941E-2</v>
      </c>
    </row>
    <row r="14" spans="1:72" ht="13.5" customHeight="1" x14ac:dyDescent="0.2">
      <c r="B14" s="12">
        <v>217</v>
      </c>
      <c r="C14" s="12">
        <v>9.3309999999999995</v>
      </c>
      <c r="D14" s="12">
        <v>217.38879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27.5</v>
      </c>
      <c r="Q14" s="56">
        <v>2.57</v>
      </c>
      <c r="R14" s="56">
        <v>1.1000000000000001</v>
      </c>
      <c r="S14" s="56">
        <v>46.37</v>
      </c>
      <c r="T14" s="56">
        <v>98.08</v>
      </c>
      <c r="U14" s="12">
        <v>5</v>
      </c>
      <c r="V14" s="12">
        <v>3</v>
      </c>
      <c r="W14" s="12">
        <v>1</v>
      </c>
      <c r="X14" s="12">
        <v>4</v>
      </c>
      <c r="Y14" s="12">
        <v>10</v>
      </c>
      <c r="Z14" s="12">
        <v>1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0.3473</v>
      </c>
      <c r="AK14" s="12">
        <v>2.12E-2</v>
      </c>
      <c r="AL14" s="14">
        <v>3.4599999999999999E-2</v>
      </c>
      <c r="AM14" s="14">
        <v>2.0999999999999999E-3</v>
      </c>
      <c r="AN14" s="14">
        <v>0.79669999999999996</v>
      </c>
      <c r="AO14" s="14">
        <v>3.32E-2</v>
      </c>
      <c r="AP14" s="14">
        <v>0.246</v>
      </c>
      <c r="AQ14" s="14">
        <v>1.03E-2</v>
      </c>
      <c r="AR14" s="14">
        <v>0.68969999999999998</v>
      </c>
      <c r="AS14" s="14">
        <v>3.6200000000000003E-2</v>
      </c>
      <c r="AT14" s="14">
        <v>3.6999999999999998E-2</v>
      </c>
      <c r="AU14" s="14">
        <v>1.9E-3</v>
      </c>
      <c r="AV14" s="14">
        <v>16.041</v>
      </c>
      <c r="AW14" s="14">
        <v>0.4451</v>
      </c>
      <c r="AX14" s="14">
        <v>0.6179</v>
      </c>
      <c r="AY14" s="14">
        <v>1.7100000000000001E-2</v>
      </c>
      <c r="AZ14" s="14">
        <v>0.43048964000463019</v>
      </c>
      <c r="BA14" s="14">
        <v>16.7</v>
      </c>
      <c r="BB14" s="14">
        <v>0.88700564971751406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3.4168749999999998E-2</v>
      </c>
      <c r="BH14" s="16">
        <f>DSTDEV(PlotSort,"PhxRed",$BK$35:$BK$36)/SQRT($BF14)</f>
        <v>1.1469059373665595E-3</v>
      </c>
      <c r="BI14" s="16">
        <f>DAVERAGE(PlotSort,"PhxRedEdge",$BK$35:$BK$36)</f>
        <v>0.20298124999999997</v>
      </c>
      <c r="BJ14" s="16">
        <f>DSTDEV(PlotSort,"PhxRedEdge",$BK$35:$BK$36)/SQRT($BF14)</f>
        <v>2.8303006134508045E-3</v>
      </c>
      <c r="BK14" s="16">
        <f>DAVERAGE(PlotSort,"TMRed",$BK$35:$BK$36)</f>
        <v>3.4681250000000004E-2</v>
      </c>
      <c r="BL14" s="16">
        <f>DSTDEV(PlotSort,"TMRed",$BK$35:$BK$36)/SQRT($BF14)</f>
        <v>1.1256930735477292E-3</v>
      </c>
      <c r="BM14" s="16">
        <f>DAVERAGE(PlotSort,"TMNIR",$BK$35:$BK$36)</f>
        <v>0.52964999999999995</v>
      </c>
      <c r="BN14" s="16">
        <f>DSTDEV(PlotSort,"TMNIR",$BK$35:$BK$36)/SQRT($BF14)</f>
        <v>1.0580355224030365E-2</v>
      </c>
      <c r="BO14" s="16">
        <f>DAVERAGE(PlotSort,"NRR",$BK$35:$BK$36)</f>
        <v>0.44498333943045559</v>
      </c>
      <c r="BP14" s="16">
        <f>DSTDEV(PlotSort,"NRR",$BK$35:$BK$36)/SQRT($BF14)</f>
        <v>4.8776924033657109E-3</v>
      </c>
      <c r="BQ14" s="16">
        <f>DAVERAGE(PlotSort,"rvi",$BK$35:$BK$36)</f>
        <v>15.594099372251687</v>
      </c>
      <c r="BR14" s="16">
        <f>DSTDEV(PlotSort,"rvi",$BK$35:$BK$36)/SQRT($BF14)</f>
        <v>0.68299850673647367</v>
      </c>
      <c r="BS14" s="17">
        <f>DAVERAGE(PlotSort,"ndvi",$BK$35:$BK$36)</f>
        <v>0.87553319441245636</v>
      </c>
      <c r="BT14" s="16">
        <f>DSTDEV(PlotSort,"ndvi",$BK$35:$BK$36)/SQRT($BF14)</f>
        <v>6.5859025617948097E-3</v>
      </c>
    </row>
    <row r="15" spans="1:72" ht="13.5" customHeight="1" x14ac:dyDescent="0.2">
      <c r="B15" s="12">
        <v>217</v>
      </c>
      <c r="C15" s="12">
        <v>9.3230000000000004</v>
      </c>
      <c r="D15" s="12">
        <v>217.38846000000001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27.5</v>
      </c>
      <c r="Q15" s="56">
        <v>2.57</v>
      </c>
      <c r="R15" s="56">
        <v>1.1000000000000001</v>
      </c>
      <c r="S15" s="56">
        <v>46.47</v>
      </c>
      <c r="T15" s="56">
        <v>98</v>
      </c>
      <c r="U15" s="12">
        <v>5</v>
      </c>
      <c r="V15" s="12">
        <v>3</v>
      </c>
      <c r="W15" s="12">
        <v>1</v>
      </c>
      <c r="X15" s="12">
        <v>4</v>
      </c>
      <c r="Y15" s="12">
        <v>10</v>
      </c>
      <c r="Z15" s="12">
        <v>1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0.31019999999999998</v>
      </c>
      <c r="AK15" s="12">
        <v>1.6999999999999999E-3</v>
      </c>
      <c r="AL15" s="14">
        <v>3.09E-2</v>
      </c>
      <c r="AM15" s="14">
        <v>2.0000000000000001E-4</v>
      </c>
      <c r="AN15" s="14">
        <v>0.68210000000000004</v>
      </c>
      <c r="AO15" s="14">
        <v>7.7000000000000002E-3</v>
      </c>
      <c r="AP15" s="14">
        <v>0.21099999999999999</v>
      </c>
      <c r="AQ15" s="14">
        <v>2.3999999999999998E-3</v>
      </c>
      <c r="AR15" s="14">
        <v>0.57530000000000003</v>
      </c>
      <c r="AS15" s="14">
        <v>2.01E-2</v>
      </c>
      <c r="AT15" s="14">
        <v>3.1E-2</v>
      </c>
      <c r="AU15" s="14">
        <v>1.1000000000000001E-3</v>
      </c>
      <c r="AV15" s="14">
        <v>14.7285</v>
      </c>
      <c r="AW15" s="14">
        <v>0.95889999999999997</v>
      </c>
      <c r="AX15" s="14">
        <v>0.56869999999999998</v>
      </c>
      <c r="AY15" s="14">
        <v>3.6999999999999998E-2</v>
      </c>
      <c r="AZ15" s="14">
        <v>0.45876619212517639</v>
      </c>
      <c r="BA15" s="14">
        <v>18.345161290322579</v>
      </c>
      <c r="BB15" s="14">
        <v>0.89661497415374347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3.3524999999999999E-2</v>
      </c>
      <c r="BH15" s="16">
        <f>DSTDEV(PlotSort,"PhxRed",$BL$35:$BL$36)/SQRT($BF15)</f>
        <v>9.1353903661998558E-4</v>
      </c>
      <c r="BI15" s="16">
        <f>DAVERAGE(PlotSort,"PhxRedEdge",$BL$35:$BL$36)</f>
        <v>0.23096249999999996</v>
      </c>
      <c r="BJ15" s="16">
        <f>DSTDEV(PlotSort,"PhxRedEdge",$BL$35:$BL$36)/SQRT($BF15)</f>
        <v>4.0682980602633886E-3</v>
      </c>
      <c r="BK15" s="16">
        <f>DAVERAGE(PlotSort,"TMRed",$BL$35:$BL$36)</f>
        <v>3.48375E-2</v>
      </c>
      <c r="BL15" s="16">
        <f>DSTDEV(PlotSort,"TMRed",$BL$35:$BL$36)/SQRT($BF15)</f>
        <v>1.0489684558787134E-3</v>
      </c>
      <c r="BM15" s="16">
        <f>DAVERAGE(PlotSort,"TMNIR",$BL$35:$BL$36)</f>
        <v>0.60915000000000008</v>
      </c>
      <c r="BN15" s="16">
        <f>DSTDEV(PlotSort,"TMNIR",$BL$35:$BL$36)/SQRT($BF15)</f>
        <v>1.6081411185411738E-2</v>
      </c>
      <c r="BO15" s="16">
        <f>DAVERAGE(PlotSort,"NRR",$BL$35:$BL$36)</f>
        <v>0.4492653137845265</v>
      </c>
      <c r="BP15" s="16">
        <f>DSTDEV(PlotSort,"NRR",$BL$35:$BL$36)/SQRT($BF15)</f>
        <v>9.6544800538639272E-3</v>
      </c>
      <c r="BQ15" s="16">
        <f>DAVERAGE(PlotSort,"rvi",$BL$35:$BL$36)</f>
        <v>17.612122952398671</v>
      </c>
      <c r="BR15" s="16">
        <f>DSTDEV(PlotSort,"rvi",$BL$35:$BL$36)/SQRT($BF15)</f>
        <v>0.74702193202305112</v>
      </c>
      <c r="BS15" s="17">
        <f>DAVERAGE(PlotSort,"ndvi",$BL$35:$BL$36)</f>
        <v>0.89126770640230468</v>
      </c>
      <c r="BT15" s="16">
        <f>DSTDEV(PlotSort,"ndvi",$BL$35:$BL$36)/SQRT($BF15)</f>
        <v>4.5652356922481581E-3</v>
      </c>
    </row>
    <row r="16" spans="1:72" ht="13.5" customHeight="1" x14ac:dyDescent="0.2">
      <c r="B16" s="12">
        <v>217</v>
      </c>
      <c r="C16" s="12">
        <v>9.3160000000000007</v>
      </c>
      <c r="D16" s="12">
        <v>217.38817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27.5</v>
      </c>
      <c r="Q16" s="56">
        <v>2.57</v>
      </c>
      <c r="R16" s="56">
        <v>1.1000000000000001</v>
      </c>
      <c r="S16" s="56">
        <v>46.55</v>
      </c>
      <c r="T16" s="56">
        <v>97.93</v>
      </c>
      <c r="U16" s="12">
        <v>5</v>
      </c>
      <c r="V16" s="12">
        <v>3</v>
      </c>
      <c r="W16" s="12">
        <v>1</v>
      </c>
      <c r="X16" s="12">
        <v>4</v>
      </c>
      <c r="Y16" s="12">
        <v>10</v>
      </c>
      <c r="Z16" s="12">
        <v>1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0.33800000000000002</v>
      </c>
      <c r="AK16" s="12">
        <v>1.2699999999999999E-2</v>
      </c>
      <c r="AL16" s="14">
        <v>3.3799999999999997E-2</v>
      </c>
      <c r="AM16" s="14">
        <v>1.2999999999999999E-3</v>
      </c>
      <c r="AN16" s="14">
        <v>0.66859999999999997</v>
      </c>
      <c r="AO16" s="14">
        <v>5.16E-2</v>
      </c>
      <c r="AP16" s="14">
        <v>0.20699999999999999</v>
      </c>
      <c r="AQ16" s="14">
        <v>1.6E-2</v>
      </c>
      <c r="AR16" s="14">
        <v>0.62180000000000002</v>
      </c>
      <c r="AS16" s="14">
        <v>6.7000000000000002E-3</v>
      </c>
      <c r="AT16" s="14">
        <v>3.3500000000000002E-2</v>
      </c>
      <c r="AU16" s="14">
        <v>4.0000000000000002E-4</v>
      </c>
      <c r="AV16" s="14">
        <v>13.526199999999999</v>
      </c>
      <c r="AW16" s="14">
        <v>0.34739999999999999</v>
      </c>
      <c r="AX16" s="14">
        <v>0.52329999999999999</v>
      </c>
      <c r="AY16" s="14">
        <v>1.34E-2</v>
      </c>
      <c r="AZ16" s="14">
        <v>0.43310968095303304</v>
      </c>
      <c r="BA16" s="14">
        <v>15.620895522388059</v>
      </c>
      <c r="BB16" s="14">
        <v>0.87966954022988519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3.5624999999999997E-2</v>
      </c>
      <c r="BH16" s="16">
        <f>DSTDEV(PlotSort,"PhxRed",$BI$31:$BI$32)/SQRT($BF16)</f>
        <v>1.3101685642186148E-3</v>
      </c>
      <c r="BI16" s="16">
        <f>DAVERAGE(PlotSort,"PhxRedEdge",$BI$31:$BI$32)</f>
        <v>0.21111874999999999</v>
      </c>
      <c r="BJ16" s="16">
        <f>DSTDEV(PlotSort,"PhxRedEdge",$BI$31:$BI$32)/SQRT($BF16)</f>
        <v>4.795425065883107E-3</v>
      </c>
      <c r="BK16" s="16">
        <f>DAVERAGE(PlotSort,"TMRed",$BI$31:$BI$32)</f>
        <v>3.6756249999999997E-2</v>
      </c>
      <c r="BL16" s="16">
        <f>DSTDEV(PlotSort,"TMRed",$BI$31:$BI$32)/SQRT($BF16)</f>
        <v>1.2782138824025762E-3</v>
      </c>
      <c r="BM16" s="16">
        <f>DAVERAGE(PlotSort,"TMNIR",$BI$31:$BI$32)</f>
        <v>0.53290625000000003</v>
      </c>
      <c r="BN16" s="16">
        <f>DSTDEV(PlotSort,"TMNIR",$BI$31:$BI$32)/SQRT($BF16)</f>
        <v>1.4047978706175655E-2</v>
      </c>
      <c r="BO16" s="16">
        <f>DAVERAGE(PlotSort,"NRR",$BI$31:$BI$32)</f>
        <v>0.43162787485188653</v>
      </c>
      <c r="BP16" s="16">
        <f>DSTDEV(PlotSort,"NRR",$BI$31:$BI$32)/SQRT($BF16)</f>
        <v>4.8113480362806669E-3</v>
      </c>
      <c r="BQ16" s="16">
        <f>DAVERAGE(PlotSort,"rvi",$BI$31:$BI$32)</f>
        <v>14.843427285140653</v>
      </c>
      <c r="BR16" s="16">
        <f>DSTDEV(PlotSort,"rvi",$BI$31:$BI$32)/SQRT($BF16)</f>
        <v>0.7053528711482101</v>
      </c>
      <c r="BS16" s="17">
        <f>DAVERAGE(PlotSort,"ndvi",$BI$31:$BI$32)</f>
        <v>0.86871805247836398</v>
      </c>
      <c r="BT16" s="16">
        <f>DSTDEV(PlotSort,"ndvi",$BI$31:$BI$32)/SQRT($BF16)</f>
        <v>7.6700677285868263E-3</v>
      </c>
    </row>
    <row r="17" spans="2:72" ht="13.5" customHeight="1" x14ac:dyDescent="0.2">
      <c r="B17" s="12">
        <v>217</v>
      </c>
      <c r="C17" s="12">
        <v>9.3079999999999998</v>
      </c>
      <c r="D17" s="12">
        <v>217.38783000000001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27.5</v>
      </c>
      <c r="Q17" s="56">
        <v>2.57</v>
      </c>
      <c r="R17" s="56">
        <v>1.1000000000000001</v>
      </c>
      <c r="S17" s="56">
        <v>46.65</v>
      </c>
      <c r="T17" s="56">
        <v>97.86</v>
      </c>
      <c r="U17" s="12">
        <v>5</v>
      </c>
      <c r="V17" s="12">
        <v>3</v>
      </c>
      <c r="W17" s="12">
        <v>1</v>
      </c>
      <c r="X17" s="12">
        <v>4</v>
      </c>
      <c r="Y17" s="12">
        <v>10</v>
      </c>
      <c r="Z17" s="12">
        <v>1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0.31</v>
      </c>
      <c r="AK17" s="12">
        <v>8.0000000000000002E-3</v>
      </c>
      <c r="AL17" s="14">
        <v>3.1E-2</v>
      </c>
      <c r="AM17" s="14">
        <v>8.0000000000000004E-4</v>
      </c>
      <c r="AN17" s="14">
        <v>0.65880000000000005</v>
      </c>
      <c r="AO17" s="14">
        <v>2.2499999999999999E-2</v>
      </c>
      <c r="AP17" s="14">
        <v>0.20430000000000001</v>
      </c>
      <c r="AQ17" s="14">
        <v>7.0000000000000001E-3</v>
      </c>
      <c r="AR17" s="14">
        <v>0.59360000000000002</v>
      </c>
      <c r="AS17" s="14">
        <v>1.52E-2</v>
      </c>
      <c r="AT17" s="14">
        <v>3.2099999999999997E-2</v>
      </c>
      <c r="AU17" s="14">
        <v>8.0000000000000004E-4</v>
      </c>
      <c r="AV17" s="14">
        <v>13.985900000000001</v>
      </c>
      <c r="AW17" s="14">
        <v>0.46179999999999999</v>
      </c>
      <c r="AX17" s="14">
        <v>0.54239999999999999</v>
      </c>
      <c r="AY17" s="14">
        <v>1.7899999999999999E-2</v>
      </c>
      <c r="AZ17" s="14">
        <v>0.45279228605865801</v>
      </c>
      <c r="BA17" s="14">
        <v>16.897196261682243</v>
      </c>
      <c r="BB17" s="14">
        <v>0.88825065274151427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3.2781249999999991E-2</v>
      </c>
      <c r="BH17" s="16">
        <f>DSTDEV(PlotSort,"PhxRed",$BJ$31:$BJ$32)/SQRT($BF17)</f>
        <v>8.3960401132518046E-4</v>
      </c>
      <c r="BI17" s="16">
        <f>DAVERAGE(PlotSort,"PhxRedEdge",$BJ$31:$BJ$32)</f>
        <v>0.20882500000000001</v>
      </c>
      <c r="BJ17" s="16">
        <f>DSTDEV(PlotSort,"PhxRedEdge",$BJ$31:$BJ$32)/SQRT($BF17)</f>
        <v>3.4921041889764202E-3</v>
      </c>
      <c r="BK17" s="16">
        <f>DAVERAGE(PlotSort,"TMRed",$BJ$31:$BJ$32)</f>
        <v>3.2843749999999998E-2</v>
      </c>
      <c r="BL17" s="16">
        <f>DSTDEV(PlotSort,"TMRed",$BJ$31:$BJ$32)/SQRT($BF17)</f>
        <v>7.9135794419044883E-4</v>
      </c>
      <c r="BM17" s="16">
        <f>DAVERAGE(PlotSort,"TMNIR",$BJ$31:$BJ$32)</f>
        <v>0.56109375000000006</v>
      </c>
      <c r="BN17" s="16">
        <f>DSTDEV(PlotSort,"TMNIR",$BJ$31:$BJ$32)/SQRT($BF17)</f>
        <v>1.3930866414638397E-2</v>
      </c>
      <c r="BO17" s="16">
        <f>DAVERAGE(PlotSort,"NRR",$BJ$31:$BJ$32)</f>
        <v>0.45641382193093655</v>
      </c>
      <c r="BP17" s="16">
        <f>DSTDEV(PlotSort,"NRR",$BJ$31:$BJ$32)/SQRT($BF17)</f>
        <v>4.24507697924592E-3</v>
      </c>
      <c r="BQ17" s="16">
        <f>DAVERAGE(PlotSort,"rvi",$BJ$31:$BJ$32)</f>
        <v>17.271529103071849</v>
      </c>
      <c r="BR17" s="16">
        <f>DSTDEV(PlotSort,"rvi",$BJ$31:$BJ$32)/SQRT($BF17)</f>
        <v>0.63747505976032204</v>
      </c>
      <c r="BS17" s="17">
        <f>DAVERAGE(PlotSort,"ndvi",$BJ$31:$BJ$32)</f>
        <v>0.88822488616596018</v>
      </c>
      <c r="BT17" s="16">
        <f>DSTDEV(PlotSort,"ndvi",$BJ$31:$BJ$32)/SQRT($BF17)</f>
        <v>4.487854250128178E-3</v>
      </c>
    </row>
    <row r="18" spans="2:72" ht="13.5" customHeight="1" x14ac:dyDescent="0.2">
      <c r="B18" s="12">
        <v>217</v>
      </c>
      <c r="C18" s="12">
        <v>9.3849999999999998</v>
      </c>
      <c r="D18" s="12">
        <v>217.39104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27.5</v>
      </c>
      <c r="Q18" s="56">
        <v>2.57</v>
      </c>
      <c r="R18" s="56">
        <v>1.1000000000000001</v>
      </c>
      <c r="S18" s="56">
        <v>45.7</v>
      </c>
      <c r="T18" s="56">
        <v>98.62</v>
      </c>
      <c r="U18" s="12">
        <v>5</v>
      </c>
      <c r="V18" s="12">
        <v>3</v>
      </c>
      <c r="W18" s="12">
        <v>1</v>
      </c>
      <c r="X18" s="12">
        <v>4</v>
      </c>
      <c r="Y18" s="12">
        <v>10</v>
      </c>
      <c r="Z18" s="12">
        <v>1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0.3629</v>
      </c>
      <c r="AK18" s="12">
        <v>7.3000000000000001E-3</v>
      </c>
      <c r="AL18" s="14">
        <v>3.56E-2</v>
      </c>
      <c r="AM18" s="14">
        <v>6.9999999999999999E-4</v>
      </c>
      <c r="AN18" s="14">
        <v>0.78149999999999997</v>
      </c>
      <c r="AO18" s="14">
        <v>1.6899999999999998E-2</v>
      </c>
      <c r="AP18" s="14">
        <v>0.2389</v>
      </c>
      <c r="AQ18" s="14">
        <v>5.1999999999999998E-3</v>
      </c>
      <c r="AR18" s="14">
        <v>0.67500000000000004</v>
      </c>
      <c r="AS18" s="14">
        <v>2.5000000000000001E-2</v>
      </c>
      <c r="AT18" s="14">
        <v>3.5799999999999998E-2</v>
      </c>
      <c r="AU18" s="14">
        <v>1.2999999999999999E-3</v>
      </c>
      <c r="AV18" s="14">
        <v>15.8538</v>
      </c>
      <c r="AW18" s="14">
        <v>0.21629999999999999</v>
      </c>
      <c r="AX18" s="14">
        <v>0.60099999999999998</v>
      </c>
      <c r="AY18" s="14">
        <v>8.2000000000000007E-3</v>
      </c>
      <c r="AZ18" s="14">
        <v>0.4311227527086558</v>
      </c>
      <c r="BA18" s="14">
        <v>16.787709497206706</v>
      </c>
      <c r="BB18" s="14">
        <v>0.88756281407035165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3.3662499999999991E-2</v>
      </c>
      <c r="BH18" s="16">
        <f>DSTDEV(PlotSort,"PhxRed",$BH$35:$BH$36)/SQRT($BF18)</f>
        <v>1.1061146339025325E-3</v>
      </c>
      <c r="BI18" s="16">
        <f>DAVERAGE(PlotSort,"PhxRedEdge",$BH$35:$BH$36)</f>
        <v>0.21335000000000004</v>
      </c>
      <c r="BJ18" s="16">
        <f>DSTDEV(PlotSort,"PhxRedEdge",$BH$35:$BH$36)/SQRT($BF18)</f>
        <v>4.1415274959850255E-3</v>
      </c>
      <c r="BK18" s="16">
        <f>DAVERAGE(PlotSort,"TMRed",$BH$35:$BH$36)</f>
        <v>3.414375E-2</v>
      </c>
      <c r="BL18" s="16">
        <f>DSTDEV(PlotSort,"TMRed",$BH$35:$BH$36)/SQRT($BF18)</f>
        <v>1.1509405121464793E-3</v>
      </c>
      <c r="BM18" s="16">
        <f>DAVERAGE(PlotSort,"TMNIR",$BH$35:$BH$36)</f>
        <v>0.55633125000000005</v>
      </c>
      <c r="BN18" s="16">
        <f>DSTDEV(PlotSort,"TMNIR",$BH$35:$BH$36)/SQRT($BF18)</f>
        <v>1.4650858105556946E-2</v>
      </c>
      <c r="BO18" s="16">
        <f>DAVERAGE(PlotSort,"NRR",$BH$35:$BH$36)</f>
        <v>0.44433363818940547</v>
      </c>
      <c r="BP18" s="16">
        <f>DSTDEV(PlotSort,"NRR",$BH$35:$BH$36)/SQRT($BF18)</f>
        <v>5.428765310329613E-3</v>
      </c>
      <c r="BQ18" s="16">
        <f>DAVERAGE(PlotSort,"rvi",$BH$35:$BH$36)</f>
        <v>16.619400882259811</v>
      </c>
      <c r="BR18" s="16">
        <f>DSTDEV(PlotSort,"rvi",$BH$35:$BH$36)/SQRT($BF18)</f>
        <v>0.72831249706090451</v>
      </c>
      <c r="BS18" s="17">
        <f>DAVERAGE(PlotSort,"ndvi",$BH$35:$BH$36)</f>
        <v>0.88254037755580683</v>
      </c>
      <c r="BT18" s="16">
        <f>DSTDEV(PlotSort,"ndvi",$BH$35:$BH$36)/SQRT($BF18)</f>
        <v>6.5609137918923033E-3</v>
      </c>
    </row>
    <row r="19" spans="2:72" ht="13.5" customHeight="1" x14ac:dyDescent="0.2">
      <c r="B19" s="12">
        <v>217</v>
      </c>
      <c r="C19" s="12">
        <v>9.3930000000000007</v>
      </c>
      <c r="D19" s="12">
        <v>217.39136999999999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27.5</v>
      </c>
      <c r="Q19" s="56">
        <v>2.57</v>
      </c>
      <c r="R19" s="56">
        <v>1.1000000000000001</v>
      </c>
      <c r="S19" s="56">
        <v>45.6</v>
      </c>
      <c r="T19" s="56">
        <v>98.7</v>
      </c>
      <c r="U19" s="12">
        <v>5</v>
      </c>
      <c r="V19" s="12">
        <v>3</v>
      </c>
      <c r="W19" s="12">
        <v>1</v>
      </c>
      <c r="X19" s="12">
        <v>4</v>
      </c>
      <c r="Y19" s="12">
        <v>10</v>
      </c>
      <c r="Z19" s="12">
        <v>1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0.38169999999999998</v>
      </c>
      <c r="AK19" s="12">
        <v>3.9100000000000003E-2</v>
      </c>
      <c r="AL19" s="14">
        <v>3.7400000000000003E-2</v>
      </c>
      <c r="AM19" s="14">
        <v>3.8E-3</v>
      </c>
      <c r="AN19" s="14">
        <v>0.65580000000000005</v>
      </c>
      <c r="AO19" s="14">
        <v>1.18E-2</v>
      </c>
      <c r="AP19" s="14">
        <v>0.20019999999999999</v>
      </c>
      <c r="AQ19" s="14">
        <v>3.5999999999999999E-3</v>
      </c>
      <c r="AR19" s="14">
        <v>0.69779999999999998</v>
      </c>
      <c r="AS19" s="14">
        <v>8.6300000000000002E-2</v>
      </c>
      <c r="AT19" s="14">
        <v>3.6900000000000002E-2</v>
      </c>
      <c r="AU19" s="14">
        <v>4.5999999999999999E-3</v>
      </c>
      <c r="AV19" s="14">
        <v>13.988</v>
      </c>
      <c r="AW19" s="14">
        <v>0.33069999999999999</v>
      </c>
      <c r="AX19" s="14">
        <v>0.52900000000000003</v>
      </c>
      <c r="AY19" s="14">
        <v>1.2500000000000001E-2</v>
      </c>
      <c r="AZ19" s="14">
        <v>0.45090510148107515</v>
      </c>
      <c r="BA19" s="14">
        <v>14.336043360433605</v>
      </c>
      <c r="BB19" s="14">
        <v>0.86958826647817633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3.4743750000000004E-2</v>
      </c>
      <c r="BH19" s="16">
        <f>DSTDEV(PlotSort,"PhxRed",$BI$35:$BI$36)/SQRT($BF19)</f>
        <v>1.1952325000461903E-3</v>
      </c>
      <c r="BI19" s="16">
        <f>DAVERAGE(PlotSort,"PhxRedEdge",$BI$35:$BI$36)</f>
        <v>0.20659374999999996</v>
      </c>
      <c r="BJ19" s="16">
        <f>DSTDEV(PlotSort,"PhxRedEdge",$BI$35:$BI$36)/SQRT($BF19)</f>
        <v>4.0856401859643331E-3</v>
      </c>
      <c r="BK19" s="16">
        <f>DAVERAGE(PlotSort,"TMRed",$BI$35:$BI$36)</f>
        <v>3.5456249999999995E-2</v>
      </c>
      <c r="BL19" s="16">
        <f>DSTDEV(PlotSort,"TMRed",$BI$35:$BI$36)/SQRT($BF19)</f>
        <v>1.1782391080902607E-3</v>
      </c>
      <c r="BM19" s="16">
        <f>DAVERAGE(PlotSort,"TMNIR",$BI$35:$BI$36)</f>
        <v>0.53766875000000003</v>
      </c>
      <c r="BN19" s="16">
        <f>DSTDEV(PlotSort,"TMNIR",$BI$35:$BI$36)/SQRT($BF19)</f>
        <v>1.384348137436895E-2</v>
      </c>
      <c r="BO19" s="16">
        <f>DAVERAGE(PlotSort,"NRR",$BI$35:$BI$36)</f>
        <v>0.4437080585934175</v>
      </c>
      <c r="BP19" s="16">
        <f>DSTDEV(PlotSort,"NRR",$BI$35:$BI$36)/SQRT($BF19)</f>
        <v>5.6712711494389953E-3</v>
      </c>
      <c r="BQ19" s="16">
        <f>DAVERAGE(PlotSort,"rvi",$BI$35:$BI$36)</f>
        <v>15.495555505952696</v>
      </c>
      <c r="BR19" s="16">
        <f>DSTDEV(PlotSort,"rvi",$BI$35:$BI$36)/SQRT($BF19)</f>
        <v>0.72655330033302323</v>
      </c>
      <c r="BS19" s="17">
        <f>DAVERAGE(PlotSort,"ndvi",$BI$35:$BI$36)</f>
        <v>0.87440256108851744</v>
      </c>
      <c r="BT19" s="16">
        <f>DSTDEV(PlotSort,"ndvi",$BI$35:$BI$36)/SQRT($BF19)</f>
        <v>6.8118721167924811E-3</v>
      </c>
    </row>
    <row r="20" spans="2:72" ht="13.5" customHeight="1" x14ac:dyDescent="0.2">
      <c r="B20" s="12">
        <v>217</v>
      </c>
      <c r="C20" s="12">
        <v>9.4009999999999998</v>
      </c>
      <c r="D20" s="12">
        <v>217.39170999999999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27.5</v>
      </c>
      <c r="Q20" s="56">
        <v>2.57</v>
      </c>
      <c r="R20" s="56">
        <v>1.1000000000000001</v>
      </c>
      <c r="S20" s="56">
        <v>45.5</v>
      </c>
      <c r="T20" s="56">
        <v>98.78</v>
      </c>
      <c r="U20" s="12">
        <v>5</v>
      </c>
      <c r="V20" s="12">
        <v>3</v>
      </c>
      <c r="W20" s="12">
        <v>1</v>
      </c>
      <c r="X20" s="12">
        <v>4</v>
      </c>
      <c r="Y20" s="12">
        <v>10</v>
      </c>
      <c r="Z20" s="12">
        <v>1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0.3322</v>
      </c>
      <c r="AK20" s="12">
        <v>1.43E-2</v>
      </c>
      <c r="AL20" s="14">
        <v>3.2500000000000001E-2</v>
      </c>
      <c r="AM20" s="14">
        <v>1.4E-3</v>
      </c>
      <c r="AN20" s="14">
        <v>0.69879999999999998</v>
      </c>
      <c r="AO20" s="14">
        <v>2.3199999999999998E-2</v>
      </c>
      <c r="AP20" s="14">
        <v>0.21299999999999999</v>
      </c>
      <c r="AQ20" s="14">
        <v>7.1000000000000004E-3</v>
      </c>
      <c r="AR20" s="14">
        <v>0.62939999999999996</v>
      </c>
      <c r="AS20" s="14">
        <v>2.5000000000000001E-2</v>
      </c>
      <c r="AT20" s="14">
        <v>3.32E-2</v>
      </c>
      <c r="AU20" s="14">
        <v>1.2999999999999999E-3</v>
      </c>
      <c r="AV20" s="14">
        <v>15.0654</v>
      </c>
      <c r="AW20" s="14">
        <v>0.21840000000000001</v>
      </c>
      <c r="AX20" s="14">
        <v>0.56840000000000002</v>
      </c>
      <c r="AY20" s="14">
        <v>8.2000000000000007E-3</v>
      </c>
      <c r="AZ20" s="14">
        <v>0.45482467366265683</v>
      </c>
      <c r="BA20" s="14">
        <v>17.120481927710845</v>
      </c>
      <c r="BB20" s="14">
        <v>0.8896276595744681</v>
      </c>
      <c r="BC20" s="15"/>
    </row>
    <row r="21" spans="2:72" ht="13.5" customHeight="1" x14ac:dyDescent="0.2">
      <c r="B21" s="12">
        <v>217</v>
      </c>
      <c r="C21" s="12">
        <v>9.4090000000000007</v>
      </c>
      <c r="D21" s="12">
        <v>217.39204000000001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27.5</v>
      </c>
      <c r="Q21" s="56">
        <v>2.57</v>
      </c>
      <c r="R21" s="56">
        <v>1.1000000000000001</v>
      </c>
      <c r="S21" s="56">
        <v>45.4</v>
      </c>
      <c r="T21" s="56">
        <v>98.86</v>
      </c>
      <c r="U21" s="12">
        <v>5</v>
      </c>
      <c r="V21" s="12">
        <v>3</v>
      </c>
      <c r="W21" s="12">
        <v>1</v>
      </c>
      <c r="X21" s="12">
        <v>4</v>
      </c>
      <c r="Y21" s="12">
        <v>10</v>
      </c>
      <c r="Z21" s="12">
        <v>1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0.32700000000000001</v>
      </c>
      <c r="AK21" s="12">
        <v>3.8999999999999998E-3</v>
      </c>
      <c r="AL21" s="14">
        <v>3.1899999999999998E-2</v>
      </c>
      <c r="AM21" s="14">
        <v>4.0000000000000002E-4</v>
      </c>
      <c r="AN21" s="14">
        <v>0.75639999999999996</v>
      </c>
      <c r="AO21" s="14">
        <v>3.5000000000000001E-3</v>
      </c>
      <c r="AP21" s="14">
        <v>0.23019999999999999</v>
      </c>
      <c r="AQ21" s="14">
        <v>1.1000000000000001E-3</v>
      </c>
      <c r="AR21" s="14">
        <v>0.61019999999999996</v>
      </c>
      <c r="AS21" s="14">
        <v>1.6500000000000001E-2</v>
      </c>
      <c r="AT21" s="14">
        <v>3.2099999999999997E-2</v>
      </c>
      <c r="AU21" s="14">
        <v>8.9999999999999998E-4</v>
      </c>
      <c r="AV21" s="14">
        <v>17.082999999999998</v>
      </c>
      <c r="AW21" s="14">
        <v>0.13100000000000001</v>
      </c>
      <c r="AX21" s="14">
        <v>0.6431</v>
      </c>
      <c r="AY21" s="14">
        <v>4.8999999999999998E-3</v>
      </c>
      <c r="AZ21" s="14">
        <v>0.47280430550784386</v>
      </c>
      <c r="BA21" s="14">
        <v>20.034267912772588</v>
      </c>
      <c r="BB21" s="14">
        <v>0.90491706161137431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0.2646</v>
      </c>
      <c r="BH21" s="16"/>
      <c r="BI21" s="16">
        <f>DAVERAGE(PlotSort2,"PhxRedEdge",$BM$31:$BM$32)</f>
        <v>0.2858</v>
      </c>
      <c r="BJ21" s="16"/>
      <c r="BK21" s="16">
        <f>DAVERAGE(PlotSort2,"TMRed",$BM$31:$BM$32)</f>
        <v>0.25869999999999999</v>
      </c>
      <c r="BL21" s="16"/>
      <c r="BM21" s="16">
        <f>DAVERAGE(PlotSort2,"TMNIR",$BM$31:$BM$32)</f>
        <v>0.3211</v>
      </c>
      <c r="BN21" s="16"/>
      <c r="BO21" s="16">
        <f>DAVERAGE(PlotSort2,"NRR",$BM$31:$BM$32)</f>
        <v>5.8164442247487229E-2</v>
      </c>
      <c r="BP21" s="16"/>
      <c r="BQ21" s="16">
        <f>DAVERAGE(PlotSort2,"rvi",$BM$31:$BM$32)</f>
        <v>1.2412060301507539</v>
      </c>
      <c r="BR21" s="16"/>
      <c r="BS21" s="17">
        <f>DAVERAGE(PlotSort2,"ndvi",$BM$31:$BM$32)</f>
        <v>0.10762331838565024</v>
      </c>
      <c r="BT21" s="16"/>
    </row>
    <row r="22" spans="2:72" ht="13.5" customHeight="1" x14ac:dyDescent="0.2">
      <c r="B22" s="12">
        <v>217</v>
      </c>
      <c r="C22" s="12">
        <v>9.4160000000000004</v>
      </c>
      <c r="D22" s="12">
        <v>217.39232999999999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27.5</v>
      </c>
      <c r="Q22" s="56">
        <v>2.57</v>
      </c>
      <c r="R22" s="56">
        <v>1.1000000000000001</v>
      </c>
      <c r="S22" s="56">
        <v>45.31</v>
      </c>
      <c r="T22" s="56">
        <v>98.93</v>
      </c>
      <c r="U22" s="12">
        <v>5</v>
      </c>
      <c r="V22" s="12">
        <v>3</v>
      </c>
      <c r="W22" s="12">
        <v>1</v>
      </c>
      <c r="X22" s="12">
        <v>4</v>
      </c>
      <c r="Y22" s="12">
        <v>10</v>
      </c>
      <c r="Z22" s="12">
        <v>1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0.30109999999999998</v>
      </c>
      <c r="AK22" s="12">
        <v>7.3000000000000001E-3</v>
      </c>
      <c r="AL22" s="14">
        <v>2.9399999999999999E-2</v>
      </c>
      <c r="AM22" s="14">
        <v>6.9999999999999999E-4</v>
      </c>
      <c r="AN22" s="14">
        <v>0.73070000000000002</v>
      </c>
      <c r="AO22" s="14">
        <v>5.5399999999999998E-2</v>
      </c>
      <c r="AP22" s="14">
        <v>0.22209999999999999</v>
      </c>
      <c r="AQ22" s="14">
        <v>1.6799999999999999E-2</v>
      </c>
      <c r="AR22" s="14">
        <v>0.54179999999999995</v>
      </c>
      <c r="AS22" s="14">
        <v>4.2900000000000001E-2</v>
      </c>
      <c r="AT22" s="14">
        <v>2.8500000000000001E-2</v>
      </c>
      <c r="AU22" s="14">
        <v>2.3E-3</v>
      </c>
      <c r="AV22" s="14">
        <v>15.365</v>
      </c>
      <c r="AW22" s="14">
        <v>0.73009999999999997</v>
      </c>
      <c r="AX22" s="14">
        <v>0.57720000000000005</v>
      </c>
      <c r="AY22" s="14">
        <v>2.7400000000000001E-2</v>
      </c>
      <c r="AZ22" s="14">
        <v>0.44426373076441894</v>
      </c>
      <c r="BA22" s="14">
        <v>20.252631578947369</v>
      </c>
      <c r="BB22" s="14">
        <v>0.90589400693412592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0.32099999999999995</v>
      </c>
      <c r="BH22" s="16">
        <f>DSTDEV(PlotSort2,"PhxRed",$BN$31:$BN$32)/SQRT($BF22)</f>
        <v>1.7000000000000068E-3</v>
      </c>
      <c r="BI22" s="16">
        <f>DAVERAGE(PlotSort2,"PhxRedEdge",$BN$31:$BN$32)</f>
        <v>0.34675</v>
      </c>
      <c r="BJ22" s="16">
        <f>DSTDEV(PlotSort2,"PhxRedEdge",$BN$31:$BN$32)/SQRT($BF22)</f>
        <v>9.5000000000000629E-4</v>
      </c>
      <c r="BK22" s="16">
        <f>DAVERAGE(PlotSort2,"TMRed",$BN$31:$BN$32)</f>
        <v>0.31695000000000001</v>
      </c>
      <c r="BL22" s="16">
        <f>DSTDEV(PlotSort2,"TMRed",$BN$31:$BN$32)/SQRT($BF22)</f>
        <v>1.3500000000000176E-3</v>
      </c>
      <c r="BM22" s="16">
        <f>DAVERAGE(PlotSort2,"TMNIR",$BN$31:$BN$32)</f>
        <v>0.38595000000000002</v>
      </c>
      <c r="BN22" s="16">
        <f>DSTDEV(PlotSort2,"TMNIR",$BN$31:$BN$32)/SQRT($BF22)</f>
        <v>1.0499999999999954E-3</v>
      </c>
      <c r="BO22" s="16">
        <f>DAVERAGE(PlotSort2,"NRR",$BN$31:$BN$32)</f>
        <v>5.3500776732156877E-2</v>
      </c>
      <c r="BP22" s="16">
        <f>DSTDEV(PlotSort2,"NRR",$BN$31:$BN$32)/SQRT($BF22)</f>
        <v>9.5558256644236156E-6</v>
      </c>
      <c r="BQ22" s="16">
        <f>DAVERAGE(PlotSort2,"rvi",$BN$31:$BN$32)</f>
        <v>1.2177079339026602</v>
      </c>
      <c r="BR22" s="16">
        <f>DSTDEV(PlotSort2,"rvi",$BN$31:$BN$32)/SQRT($BF22)</f>
        <v>1.8738151467696527E-3</v>
      </c>
      <c r="BS22" s="17">
        <f>DAVERAGE(PlotSort2,"ndvi",$BN$31:$BN$32)</f>
        <v>9.8167347804979793E-2</v>
      </c>
      <c r="BT22" s="16">
        <f>DSTDEV(PlotSort2,"ndvi",$BN$31:$BN$32)/SQRT($BF22)</f>
        <v>7.6198838345706971E-4</v>
      </c>
    </row>
    <row r="23" spans="2:72" ht="13.5" customHeight="1" x14ac:dyDescent="0.2">
      <c r="B23" s="12">
        <v>217</v>
      </c>
      <c r="C23" s="12">
        <v>9.4250000000000007</v>
      </c>
      <c r="D23" s="12">
        <v>217.39270999999999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27.5</v>
      </c>
      <c r="Q23" s="56">
        <v>2.57</v>
      </c>
      <c r="R23" s="56">
        <v>1.1000000000000001</v>
      </c>
      <c r="S23" s="56">
        <v>45.2</v>
      </c>
      <c r="T23" s="56">
        <v>99.02</v>
      </c>
      <c r="U23" s="12">
        <v>5</v>
      </c>
      <c r="V23" s="12">
        <v>3</v>
      </c>
      <c r="W23" s="12">
        <v>1</v>
      </c>
      <c r="X23" s="12">
        <v>4</v>
      </c>
      <c r="Y23" s="12">
        <v>10</v>
      </c>
      <c r="Z23" s="12">
        <v>1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0.48359999999999997</v>
      </c>
      <c r="AK23" s="12">
        <v>5.1200000000000002E-2</v>
      </c>
      <c r="AL23" s="14">
        <v>4.7100000000000003E-2</v>
      </c>
      <c r="AM23" s="14">
        <v>5.0000000000000001E-3</v>
      </c>
      <c r="AN23" s="14">
        <v>0.62360000000000004</v>
      </c>
      <c r="AO23" s="14">
        <v>1.4E-3</v>
      </c>
      <c r="AP23" s="14">
        <v>0.18920000000000001</v>
      </c>
      <c r="AQ23" s="14">
        <v>4.0000000000000002E-4</v>
      </c>
      <c r="AR23" s="14">
        <v>0.91500000000000004</v>
      </c>
      <c r="AS23" s="14">
        <v>9.3399999999999997E-2</v>
      </c>
      <c r="AT23" s="14">
        <v>4.8000000000000001E-2</v>
      </c>
      <c r="AU23" s="14">
        <v>4.8999999999999998E-3</v>
      </c>
      <c r="AV23" s="14">
        <v>11.5669</v>
      </c>
      <c r="AW23" s="14">
        <v>0.1186</v>
      </c>
      <c r="AX23" s="14">
        <v>0.43340000000000001</v>
      </c>
      <c r="AY23" s="14">
        <v>4.4000000000000003E-3</v>
      </c>
      <c r="AZ23" s="14">
        <v>0.39222614840989395</v>
      </c>
      <c r="BA23" s="14">
        <v>9.0291666666666668</v>
      </c>
      <c r="BB23" s="14">
        <v>0.80058163689239725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0.14119999999999999</v>
      </c>
      <c r="BH23" s="16">
        <f>DSTDEV(PlotSort2,"PhxRed",$BR$31:$BR$32)/SQRT($BF23)</f>
        <v>8.9999999999999941E-3</v>
      </c>
      <c r="BI23" s="16">
        <f>DAVERAGE(PlotSort2,"PhxRedEdge",$BR$31:$BR$32)</f>
        <v>0.24590000000000001</v>
      </c>
      <c r="BJ23" s="16">
        <f>DSTDEV(PlotSort2,"PhxRedEdge",$BR$31:$BR$32)/SQRT($BF23)</f>
        <v>1.1000000000000038E-3</v>
      </c>
      <c r="BK23" s="16">
        <f>DAVERAGE(PlotSort2,"TMRed",$BR$31:$BR$32)</f>
        <v>0.14145000000000002</v>
      </c>
      <c r="BL23" s="16">
        <f>DSTDEV(PlotSort2,"TMRed",$BR$31:$BR$32)/SQRT($BF23)</f>
        <v>9.2499999999999943E-3</v>
      </c>
      <c r="BM23" s="16">
        <f>DAVERAGE(PlotSort2,"TMNIR",$BR$31:$BR$32)</f>
        <v>0.42769999999999997</v>
      </c>
      <c r="BN23" s="16">
        <f>DSTDEV(PlotSort2,"TMNIR",$BR$31:$BR$32)/SQRT($BF23)</f>
        <v>1.5300000000000008E-2</v>
      </c>
      <c r="BO23" s="16">
        <f>DAVERAGE(PlotSort2,"NRR",$BR$31:$BR$32)</f>
        <v>0.26953963675496395</v>
      </c>
      <c r="BP23" s="16">
        <f>DSTDEV(PlotSort2,"NRR",$BR$31:$BR$32)/SQRT($BF23)</f>
        <v>1.4518334259528779E-2</v>
      </c>
      <c r="BQ23" s="16">
        <f>DAVERAGE(PlotSort2,"rvi",$BR$31:$BR$32)</f>
        <v>3.0437730329566408</v>
      </c>
      <c r="BR23" s="16">
        <f>DSTDEV(PlotSort2,"rvi",$BR$31:$BR$32)/SQRT($BF23)</f>
        <v>0.30721032559101585</v>
      </c>
      <c r="BS23" s="17">
        <f>DAVERAGE(PlotSort2,"ndvi",$BR$31:$BR$32)</f>
        <v>0.5025412547123278</v>
      </c>
      <c r="BT23" s="16">
        <f>DSTDEV(PlotSort2,"ndvi",$BR$31:$BR$32)/SQRT($BF23)</f>
        <v>3.7792542227866766E-2</v>
      </c>
    </row>
    <row r="24" spans="2:72" ht="13.5" customHeight="1" x14ac:dyDescent="0.2">
      <c r="B24" s="12">
        <v>217</v>
      </c>
      <c r="C24" s="12">
        <v>9.4329999999999998</v>
      </c>
      <c r="D24" s="12">
        <v>217.39304000000001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27.5</v>
      </c>
      <c r="Q24" s="56">
        <v>2.57</v>
      </c>
      <c r="R24" s="56">
        <v>1.1000000000000001</v>
      </c>
      <c r="S24" s="56">
        <v>45.1</v>
      </c>
      <c r="T24" s="56">
        <v>99.11</v>
      </c>
      <c r="U24" s="12">
        <v>5</v>
      </c>
      <c r="V24" s="12">
        <v>3</v>
      </c>
      <c r="W24" s="12">
        <v>1</v>
      </c>
      <c r="X24" s="12">
        <v>4</v>
      </c>
      <c r="Y24" s="12">
        <v>10</v>
      </c>
      <c r="Z24" s="12">
        <v>1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0.31359999999999999</v>
      </c>
      <c r="AK24" s="12">
        <v>1.12E-2</v>
      </c>
      <c r="AL24" s="14">
        <v>3.0499999999999999E-2</v>
      </c>
      <c r="AM24" s="14">
        <v>1.1000000000000001E-3</v>
      </c>
      <c r="AN24" s="14">
        <v>0.69830000000000003</v>
      </c>
      <c r="AO24" s="14">
        <v>1.4999999999999999E-2</v>
      </c>
      <c r="AP24" s="14">
        <v>0.21160000000000001</v>
      </c>
      <c r="AQ24" s="14">
        <v>4.4999999999999997E-3</v>
      </c>
      <c r="AR24" s="14">
        <v>0.61370000000000002</v>
      </c>
      <c r="AS24" s="14">
        <v>2.2800000000000001E-2</v>
      </c>
      <c r="AT24" s="14">
        <v>3.2099999999999997E-2</v>
      </c>
      <c r="AU24" s="14">
        <v>1.1999999999999999E-3</v>
      </c>
      <c r="AV24" s="14">
        <v>15.1258</v>
      </c>
      <c r="AW24" s="14">
        <v>0.32450000000000001</v>
      </c>
      <c r="AX24" s="14">
        <v>0.56540000000000001</v>
      </c>
      <c r="AY24" s="14">
        <v>1.21E-2</v>
      </c>
      <c r="AZ24" s="14">
        <v>0.45534105534105535</v>
      </c>
      <c r="BA24" s="14">
        <v>17.613707165109037</v>
      </c>
      <c r="BB24" s="14">
        <v>0.89255230125523011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0.6905</v>
      </c>
      <c r="BH24" s="16"/>
      <c r="BI24" s="16">
        <f>DAVERAGE(PlotSort2,"PhxRedEdge",$BP$31:$BP$32)</f>
        <v>0.68099999999999994</v>
      </c>
      <c r="BJ24" s="16"/>
      <c r="BK24" s="16">
        <f>DAVERAGE(PlotSort2,"TMRed",$BP$31:$BP$32)</f>
        <v>0.6895</v>
      </c>
      <c r="BL24" s="16"/>
      <c r="BM24" s="16">
        <f>DAVERAGE(PlotSort2,"TMNIR",$BP$31:$BP$32)</f>
        <v>0.66549999999999998</v>
      </c>
      <c r="BN24" s="16"/>
      <c r="BO24" s="16">
        <f>DAVERAGE(PlotSort2,"NRR",$BP$31:$BP$32)</f>
        <v>-1.1511325659116198E-2</v>
      </c>
      <c r="BP24" s="16"/>
      <c r="BQ24" s="16">
        <f>DAVERAGE(PlotSort2,"rvi",$BP$31:$BP$32)</f>
        <v>24.129804205946339</v>
      </c>
      <c r="BR24" s="16"/>
      <c r="BS24" s="17">
        <f>DAVERAGE(PlotSort2,"ndvi",$BP$31:$BP$32)</f>
        <v>-1.7712177121771235E-2</v>
      </c>
      <c r="BT24" s="16"/>
    </row>
    <row r="25" spans="2:72" ht="13.5" customHeight="1" x14ac:dyDescent="0.2">
      <c r="B25" s="12">
        <v>217</v>
      </c>
      <c r="C25" s="12">
        <v>9.4420000000000002</v>
      </c>
      <c r="D25" s="12">
        <v>217.39341999999999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27.5</v>
      </c>
      <c r="Q25" s="56">
        <v>2.57</v>
      </c>
      <c r="R25" s="56">
        <v>1.1000000000000001</v>
      </c>
      <c r="S25" s="56">
        <v>44.99</v>
      </c>
      <c r="T25" s="56">
        <v>99.2</v>
      </c>
      <c r="U25" s="12">
        <v>5</v>
      </c>
      <c r="V25" s="12">
        <v>3</v>
      </c>
      <c r="W25" s="12">
        <v>1</v>
      </c>
      <c r="X25" s="12">
        <v>4</v>
      </c>
      <c r="Y25" s="12">
        <v>10</v>
      </c>
      <c r="Z25" s="12">
        <v>1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0.32550000000000001</v>
      </c>
      <c r="AK25" s="12">
        <v>1.2699999999999999E-2</v>
      </c>
      <c r="AL25" s="14">
        <v>3.1600000000000003E-2</v>
      </c>
      <c r="AM25" s="14">
        <v>1.1999999999999999E-3</v>
      </c>
      <c r="AN25" s="14">
        <v>0.65269999999999995</v>
      </c>
      <c r="AO25" s="14">
        <v>6.3E-3</v>
      </c>
      <c r="AP25" s="14">
        <v>0.19750000000000001</v>
      </c>
      <c r="AQ25" s="14">
        <v>1.9E-3</v>
      </c>
      <c r="AR25" s="14">
        <v>0.59899999999999998</v>
      </c>
      <c r="AS25" s="14">
        <v>2.7699999999999999E-2</v>
      </c>
      <c r="AT25" s="14">
        <v>3.1300000000000001E-2</v>
      </c>
      <c r="AU25" s="14">
        <v>1.4E-3</v>
      </c>
      <c r="AV25" s="14">
        <v>13.7925</v>
      </c>
      <c r="AW25" s="14">
        <v>0.3266</v>
      </c>
      <c r="AX25" s="14">
        <v>0.51429999999999998</v>
      </c>
      <c r="AY25" s="14">
        <v>1.2200000000000001E-2</v>
      </c>
      <c r="AZ25" s="14">
        <v>0.44506883956167459</v>
      </c>
      <c r="BA25" s="14">
        <v>16.431309904153352</v>
      </c>
      <c r="BB25" s="14">
        <v>0.88526392961876832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1.0047666666666668</v>
      </c>
      <c r="BH25" s="16">
        <f>DSTDEV(PlotSort2,"PhxRed",$BQ$31:$BQ$32)/SQRT($BF25)</f>
        <v>4.260803262818442E-3</v>
      </c>
      <c r="BI25" s="16">
        <f>DAVERAGE(PlotSort2,"PhxRedEdge",$BQ$31:$BQ$32)</f>
        <v>1.0045666666666666</v>
      </c>
      <c r="BJ25" s="16">
        <f>DSTDEV(PlotSort2,"PhxRedEdge",$BQ$31:$BQ$32)/SQRT($BF25)</f>
        <v>4.3183072815372418E-3</v>
      </c>
      <c r="BK25" s="16">
        <f>DAVERAGE(PlotSort2,"TMRed",$BQ$31:$BQ$32)</f>
        <v>1.0047666666666668</v>
      </c>
      <c r="BL25" s="16">
        <f>DSTDEV(PlotSort2,"TMRed",$BQ$31:$BQ$32)/SQRT($BF25)</f>
        <v>4.260803262818442E-3</v>
      </c>
      <c r="BM25" s="16">
        <f>DAVERAGE(PlotSort2,"TMNIR",$BQ$31:$BQ$32)</f>
        <v>1.0045666666666666</v>
      </c>
      <c r="BN25" s="16">
        <f>DSTDEV(PlotSort2,"TMNIR",$BQ$31:$BQ$32)/SQRT($BF25)</f>
        <v>4.3183072815372418E-3</v>
      </c>
      <c r="BO25" s="16">
        <f>DAVERAGE(PlotSort2,"NRR",$BQ$31:$BQ$32)</f>
        <v>0.77514755581180017</v>
      </c>
      <c r="BP25" s="16">
        <f>DSTDEV(PlotSort2,"NRR",$BQ$31:$BQ$32)/SQRT($BF25)</f>
        <v>4.0190021246325732E-3</v>
      </c>
      <c r="BQ25" s="16">
        <f>DAVERAGE(PlotSort2,"rvi",$BQ$31:$BQ$32)</f>
        <v>1.3841641850042816</v>
      </c>
      <c r="BR25" s="16">
        <f>DSTDEV(PlotSort2,"rvi",$BQ$31:$BQ$32)/SQRT($BF25)</f>
        <v>1.2609521121109274E-2</v>
      </c>
      <c r="BS25" s="17">
        <f>DAVERAGE(PlotSort2,"ndvi",$BQ$31:$BQ$32)</f>
        <v>0.16108451397006165</v>
      </c>
      <c r="BT25" s="16">
        <f>DSTDEV(PlotSort2,"ndvi",$BQ$31:$BQ$32)/SQRT($BF25)</f>
        <v>4.4512803149693494E-3</v>
      </c>
    </row>
    <row r="26" spans="2:72" ht="13.5" customHeight="1" x14ac:dyDescent="0.2">
      <c r="B26" s="12">
        <v>217</v>
      </c>
      <c r="C26" s="12">
        <v>9.6850000000000005</v>
      </c>
      <c r="D26" s="12">
        <v>217.40353999999999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27.5</v>
      </c>
      <c r="Q26" s="56">
        <v>2.57</v>
      </c>
      <c r="R26" s="56">
        <v>1.1000000000000001</v>
      </c>
      <c r="S26" s="56">
        <v>41.99</v>
      </c>
      <c r="T26" s="56">
        <v>101.78</v>
      </c>
      <c r="U26" s="12">
        <v>5</v>
      </c>
      <c r="V26" s="12">
        <v>3</v>
      </c>
      <c r="W26" s="12">
        <v>1</v>
      </c>
      <c r="X26" s="12">
        <v>4</v>
      </c>
      <c r="Y26" s="12">
        <v>10</v>
      </c>
      <c r="Z26" s="12">
        <v>1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0.51339999999999997</v>
      </c>
      <c r="AK26" s="12">
        <v>4.6899999999999997E-2</v>
      </c>
      <c r="AL26" s="14">
        <v>3.7199999999999997E-2</v>
      </c>
      <c r="AM26" s="14">
        <v>3.3999999999999998E-3</v>
      </c>
      <c r="AN26" s="14">
        <v>0.90049999999999997</v>
      </c>
      <c r="AO26" s="14">
        <v>5.7000000000000002E-2</v>
      </c>
      <c r="AP26" s="14">
        <v>0.19850000000000001</v>
      </c>
      <c r="AQ26" s="14">
        <v>1.26E-2</v>
      </c>
      <c r="AR26" s="14">
        <v>1.004</v>
      </c>
      <c r="AS26" s="14">
        <v>8.4900000000000003E-2</v>
      </c>
      <c r="AT26" s="14">
        <v>3.9199999999999999E-2</v>
      </c>
      <c r="AU26" s="14">
        <v>3.3E-3</v>
      </c>
      <c r="AV26" s="14">
        <v>17.865100000000002</v>
      </c>
      <c r="AW26" s="14">
        <v>0.75090000000000001</v>
      </c>
      <c r="AX26" s="14">
        <v>0.50839999999999996</v>
      </c>
      <c r="AY26" s="14">
        <v>2.1399999999999999E-2</v>
      </c>
      <c r="AZ26" s="14">
        <v>0.43839298344886118</v>
      </c>
      <c r="BA26" s="14">
        <v>12.969387755102041</v>
      </c>
      <c r="BB26" s="14">
        <v>0.85682980277574872</v>
      </c>
      <c r="BC26" s="15"/>
    </row>
    <row r="27" spans="2:72" ht="13.5" customHeight="1" x14ac:dyDescent="0.2">
      <c r="B27" s="12">
        <v>217</v>
      </c>
      <c r="C27" s="12">
        <v>9.6690000000000005</v>
      </c>
      <c r="D27" s="12">
        <v>217.40287000000001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27.5</v>
      </c>
      <c r="Q27" s="56">
        <v>2.57</v>
      </c>
      <c r="R27" s="56">
        <v>1.1000000000000001</v>
      </c>
      <c r="S27" s="56">
        <v>42.18</v>
      </c>
      <c r="T27" s="56">
        <v>101.6</v>
      </c>
      <c r="U27" s="12">
        <v>5</v>
      </c>
      <c r="V27" s="12">
        <v>3</v>
      </c>
      <c r="W27" s="12">
        <v>1</v>
      </c>
      <c r="X27" s="12">
        <v>4</v>
      </c>
      <c r="Y27" s="12">
        <v>10</v>
      </c>
      <c r="Z27" s="12">
        <v>1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0.39639999999999997</v>
      </c>
      <c r="AK27" s="12">
        <v>5.9999999999999995E-4</v>
      </c>
      <c r="AL27" s="14">
        <v>2.93E-2</v>
      </c>
      <c r="AM27" s="14">
        <v>0</v>
      </c>
      <c r="AN27" s="14">
        <v>0.89900000000000002</v>
      </c>
      <c r="AO27" s="14">
        <v>3.0800000000000001E-2</v>
      </c>
      <c r="AP27" s="14">
        <v>0.20230000000000001</v>
      </c>
      <c r="AQ27" s="14">
        <v>6.8999999999999999E-3</v>
      </c>
      <c r="AR27" s="14">
        <v>0.80149999999999999</v>
      </c>
      <c r="AS27" s="14">
        <v>1.21E-2</v>
      </c>
      <c r="AT27" s="14">
        <v>3.1899999999999998E-2</v>
      </c>
      <c r="AU27" s="14">
        <v>5.0000000000000001E-4</v>
      </c>
      <c r="AV27" s="14">
        <v>19.067399999999999</v>
      </c>
      <c r="AW27" s="14">
        <v>1.4705999999999999</v>
      </c>
      <c r="AX27" s="14">
        <v>0.55230000000000001</v>
      </c>
      <c r="AY27" s="14">
        <v>4.2599999999999999E-2</v>
      </c>
      <c r="AZ27" s="14">
        <v>0.46382189239332089</v>
      </c>
      <c r="BA27" s="14">
        <v>17.313479623824453</v>
      </c>
      <c r="BB27" s="14">
        <v>0.89079082505991092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0.14119999999999999</v>
      </c>
      <c r="BH27" s="16">
        <f>DSTDEV(PlotSort2,"PhxRed",$BR$31:$BR$32)/SQRT($BF27)</f>
        <v>8.9999999999999941E-3</v>
      </c>
      <c r="BI27" s="16">
        <f>DAVERAGE(PlotSort2,"PhxRedEdge",$BR$31:$BR$32)</f>
        <v>0.24590000000000001</v>
      </c>
      <c r="BJ27" s="16">
        <f>DSTDEV(PlotSort2,"PhxRedEdge",$BR$31:$BR$32)/SQRT($BF27)</f>
        <v>1.1000000000000038E-3</v>
      </c>
      <c r="BK27" s="16">
        <f>DAVERAGE(PlotSort2,"TMRed",$BR$31:$BR$32)</f>
        <v>0.14145000000000002</v>
      </c>
      <c r="BL27" s="16">
        <f>DSTDEV(PlotSort2,"TMRed",$BR$31:$BR$32)/SQRT($BF27)</f>
        <v>9.2499999999999943E-3</v>
      </c>
      <c r="BM27" s="16">
        <f>DAVERAGE(PlotSort2,"TMNIR",$BR$31:$BR$32)</f>
        <v>0.42769999999999997</v>
      </c>
      <c r="BN27" s="16">
        <f>DSTDEV(PlotSort2,"TMNIR",$BR$31:$BR$32)/SQRT($BF27)</f>
        <v>1.5300000000000008E-2</v>
      </c>
      <c r="BO27" s="16">
        <f>DAVERAGE(PlotSort2,"NRR",$BR$31:$BR$32)</f>
        <v>0.26953963675496395</v>
      </c>
      <c r="BP27" s="16">
        <f>DSTDEV(PlotSort2,"NRR",$BR$31:$BR$32)/SQRT($BF27)</f>
        <v>1.4518334259528779E-2</v>
      </c>
      <c r="BQ27" s="16">
        <f>DAVERAGE(PlotSort2,"rvi",$BR$31:$BR$32)</f>
        <v>3.0437730329566408</v>
      </c>
      <c r="BR27" s="16">
        <f>DSTDEV(PlotSort2,"rvi",$BR$31:$BR$32)/SQRT($BF27)</f>
        <v>0.30721032559101585</v>
      </c>
      <c r="BS27" s="17">
        <f>DAVERAGE(PlotSort2,"ndvi",$BR$31:$BR$32)</f>
        <v>0.5025412547123278</v>
      </c>
      <c r="BT27" s="16">
        <f>DSTDEV(PlotSort2,"ndvi",$BR$31:$BR$32)/SQRT($BF27)</f>
        <v>3.7792542227866766E-2</v>
      </c>
    </row>
    <row r="28" spans="2:72" ht="13.5" customHeight="1" x14ac:dyDescent="0.2">
      <c r="B28" s="12">
        <v>217</v>
      </c>
      <c r="C28" s="12">
        <v>9.66</v>
      </c>
      <c r="D28" s="12">
        <v>217.4025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27.5</v>
      </c>
      <c r="Q28" s="56">
        <v>2.57</v>
      </c>
      <c r="R28" s="56">
        <v>1.1000000000000001</v>
      </c>
      <c r="S28" s="56">
        <v>42.29</v>
      </c>
      <c r="T28" s="56">
        <v>101.5</v>
      </c>
      <c r="U28" s="12">
        <v>5</v>
      </c>
      <c r="V28" s="12">
        <v>3</v>
      </c>
      <c r="W28" s="12">
        <v>1</v>
      </c>
      <c r="X28" s="12">
        <v>4</v>
      </c>
      <c r="Y28" s="12">
        <v>10</v>
      </c>
      <c r="Z28" s="12">
        <v>1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0.44519999999999998</v>
      </c>
      <c r="AK28" s="12">
        <v>1.32E-2</v>
      </c>
      <c r="AL28" s="14">
        <v>3.3300000000000003E-2</v>
      </c>
      <c r="AM28" s="14">
        <v>1E-3</v>
      </c>
      <c r="AN28" s="14">
        <v>0.94059999999999999</v>
      </c>
      <c r="AO28" s="14">
        <v>9.1999999999999998E-3</v>
      </c>
      <c r="AP28" s="14">
        <v>0.2142</v>
      </c>
      <c r="AQ28" s="14">
        <v>2.0999999999999999E-3</v>
      </c>
      <c r="AR28" s="14">
        <v>0.85240000000000005</v>
      </c>
      <c r="AS28" s="14">
        <v>1.9199999999999998E-2</v>
      </c>
      <c r="AT28" s="14">
        <v>3.4299999999999997E-2</v>
      </c>
      <c r="AU28" s="14">
        <v>8.0000000000000004E-4</v>
      </c>
      <c r="AV28" s="14">
        <v>19.406400000000001</v>
      </c>
      <c r="AW28" s="14">
        <v>0.2621</v>
      </c>
      <c r="AX28" s="14">
        <v>0.56779999999999997</v>
      </c>
      <c r="AY28" s="14">
        <v>7.7000000000000002E-3</v>
      </c>
      <c r="AZ28" s="14">
        <v>0.4521739130434782</v>
      </c>
      <c r="BA28" s="14">
        <v>16.55393586005831</v>
      </c>
      <c r="BB28" s="14">
        <v>0.88606543763494439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3.85E-2</v>
      </c>
      <c r="BH28" s="16">
        <f>DSTDEV(PlotSort2,"PhxRed",$BS$31:$BS$32)/SQRT($BF28)</f>
        <v>4.6999999999999768E-3</v>
      </c>
      <c r="BI28" s="16">
        <f>DAVERAGE(PlotSort2,"PhxRedEdge",$BS$31:$BS$32)</f>
        <v>0.19475000000000001</v>
      </c>
      <c r="BJ28" s="16">
        <f>DSTDEV(PlotSort2,"PhxRedEdge",$BS$31:$BS$32)/SQRT($BF28)</f>
        <v>2.5000000000000022E-4</v>
      </c>
      <c r="BK28" s="16">
        <f>DAVERAGE(PlotSort2,"TMRed",$BS$31:$BS$32)</f>
        <v>3.78E-2</v>
      </c>
      <c r="BL28" s="16">
        <f>DSTDEV(PlotSort2,"TMRed",$BS$31:$BS$32)/SQRT($BF28)</f>
        <v>4.7999999999999996E-3</v>
      </c>
      <c r="BM28" s="16">
        <f>DAVERAGE(PlotSort2,"TMNIR",$BS$31:$BS$32)</f>
        <v>0.55249999999999999</v>
      </c>
      <c r="BN28" s="16">
        <f>DSTDEV(PlotSort2,"TMNIR",$BS$31:$BS$32)/SQRT($BF28)</f>
        <v>9.1999999999999842E-3</v>
      </c>
      <c r="BO28" s="16">
        <f>DAVERAGE(PlotSort2,"NRR",$BS$31:$BS$32)</f>
        <v>0.47868052356569735</v>
      </c>
      <c r="BP28" s="16">
        <f>DSTDEV(PlotSort2,"NRR",$BS$31:$BS$32)/SQRT($BF28)</f>
        <v>5.9236788923441299E-3</v>
      </c>
      <c r="BQ28" s="16">
        <f>DAVERAGE(PlotSort2,"rvi",$BS$31:$BS$32)</f>
        <v>14.887366623986342</v>
      </c>
      <c r="BR28" s="16">
        <f>DSTDEV(PlotSort2,"rvi",$BS$31:$BS$32)/SQRT($BF28)</f>
        <v>2.1338454972257845</v>
      </c>
      <c r="BS28" s="17">
        <f>DAVERAGE(PlotSort2,"ndvi",$BS$31:$BS$32)</f>
        <v>0.87180118353873626</v>
      </c>
      <c r="BT28" s="16">
        <f>DSTDEV(PlotSort2,"ndvi",$BS$31:$BS$32)/SQRT($BF28)</f>
        <v>1.7218490246365403E-2</v>
      </c>
    </row>
    <row r="29" spans="2:72" ht="13.5" customHeight="1" x14ac:dyDescent="0.2">
      <c r="B29" s="12">
        <v>217</v>
      </c>
      <c r="C29" s="12">
        <v>9.65</v>
      </c>
      <c r="D29" s="12">
        <v>217.40208000000001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27.5</v>
      </c>
      <c r="Q29" s="56">
        <v>2.57</v>
      </c>
      <c r="R29" s="56">
        <v>1.1000000000000001</v>
      </c>
      <c r="S29" s="56">
        <v>42.42</v>
      </c>
      <c r="T29" s="56">
        <v>101.39</v>
      </c>
      <c r="U29" s="12">
        <v>5</v>
      </c>
      <c r="V29" s="12">
        <v>3</v>
      </c>
      <c r="W29" s="12">
        <v>1</v>
      </c>
      <c r="X29" s="12">
        <v>4</v>
      </c>
      <c r="Y29" s="12">
        <v>10</v>
      </c>
      <c r="Z29" s="12">
        <v>1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0.39479999999999998</v>
      </c>
      <c r="AK29" s="12">
        <v>2.2000000000000001E-3</v>
      </c>
      <c r="AL29" s="14">
        <v>2.9899999999999999E-2</v>
      </c>
      <c r="AM29" s="14">
        <v>2.0000000000000001E-4</v>
      </c>
      <c r="AN29" s="14">
        <v>0.89100000000000001</v>
      </c>
      <c r="AO29" s="14">
        <v>9.9000000000000008E-3</v>
      </c>
      <c r="AP29" s="14">
        <v>0.2056</v>
      </c>
      <c r="AQ29" s="14">
        <v>2.3E-3</v>
      </c>
      <c r="AR29" s="14">
        <v>0.77329999999999999</v>
      </c>
      <c r="AS29" s="14">
        <v>3.1300000000000001E-2</v>
      </c>
      <c r="AT29" s="14">
        <v>3.15E-2</v>
      </c>
      <c r="AU29" s="14">
        <v>1.2999999999999999E-3</v>
      </c>
      <c r="AV29" s="14">
        <v>18.110600000000002</v>
      </c>
      <c r="AW29" s="14">
        <v>0.1227</v>
      </c>
      <c r="AX29" s="14">
        <v>0.53590000000000004</v>
      </c>
      <c r="AY29" s="14">
        <v>3.5999999999999999E-3</v>
      </c>
      <c r="AZ29" s="14">
        <v>0.4454484153742414</v>
      </c>
      <c r="BA29" s="14">
        <v>17.012698412698413</v>
      </c>
      <c r="BB29" s="14">
        <v>0.88896721889319719</v>
      </c>
      <c r="BC29" s="15"/>
      <c r="BD29" s="28"/>
    </row>
    <row r="30" spans="2:72" ht="13.5" customHeight="1" x14ac:dyDescent="0.2">
      <c r="B30" s="12">
        <v>217</v>
      </c>
      <c r="C30" s="12">
        <v>9.64</v>
      </c>
      <c r="D30" s="12">
        <v>217.40167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27.5</v>
      </c>
      <c r="Q30" s="56">
        <v>2.57</v>
      </c>
      <c r="R30" s="56">
        <v>1.1000000000000001</v>
      </c>
      <c r="S30" s="56">
        <v>42.54</v>
      </c>
      <c r="T30" s="56">
        <v>101.28</v>
      </c>
      <c r="U30" s="12">
        <v>5</v>
      </c>
      <c r="V30" s="12">
        <v>3</v>
      </c>
      <c r="W30" s="12">
        <v>1</v>
      </c>
      <c r="X30" s="12">
        <v>4</v>
      </c>
      <c r="Y30" s="12">
        <v>10</v>
      </c>
      <c r="Z30" s="12">
        <v>1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0.43419999999999997</v>
      </c>
      <c r="AK30" s="12">
        <v>3.4099999999999998E-2</v>
      </c>
      <c r="AL30" s="14">
        <v>3.3300000000000003E-2</v>
      </c>
      <c r="AM30" s="14">
        <v>2.5999999999999999E-3</v>
      </c>
      <c r="AN30" s="14">
        <v>0.99209999999999998</v>
      </c>
      <c r="AO30" s="14">
        <v>4.5100000000000001E-2</v>
      </c>
      <c r="AP30" s="14">
        <v>0.23200000000000001</v>
      </c>
      <c r="AQ30" s="14">
        <v>1.0500000000000001E-2</v>
      </c>
      <c r="AR30" s="14">
        <v>0.82830000000000004</v>
      </c>
      <c r="AS30" s="14">
        <v>8.5400000000000004E-2</v>
      </c>
      <c r="AT30" s="14">
        <v>3.4099999999999998E-2</v>
      </c>
      <c r="AU30" s="14">
        <v>3.5000000000000001E-3</v>
      </c>
      <c r="AV30" s="14">
        <v>22.351700000000001</v>
      </c>
      <c r="AW30" s="14">
        <v>1.2230000000000001</v>
      </c>
      <c r="AX30" s="14">
        <v>0.66910000000000003</v>
      </c>
      <c r="AY30" s="14">
        <v>3.6600000000000001E-2</v>
      </c>
      <c r="AZ30" s="14">
        <v>0.48507379869048944</v>
      </c>
      <c r="BA30" s="14">
        <v>19.621700879765399</v>
      </c>
      <c r="BB30" s="14">
        <v>0.90301478953356085</v>
      </c>
      <c r="BC30" s="15"/>
      <c r="BD30" s="28"/>
      <c r="BF30" s="29" t="s">
        <v>175</v>
      </c>
    </row>
    <row r="31" spans="2:72" ht="13.5" customHeight="1" x14ac:dyDescent="0.2">
      <c r="B31" s="12">
        <v>217</v>
      </c>
      <c r="C31" s="12">
        <v>9.6319999999999997</v>
      </c>
      <c r="D31" s="12">
        <v>217.40133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27.5</v>
      </c>
      <c r="Q31" s="56">
        <v>2.57</v>
      </c>
      <c r="R31" s="56">
        <v>1.1000000000000001</v>
      </c>
      <c r="S31" s="56">
        <v>42.64</v>
      </c>
      <c r="T31" s="56">
        <v>101.2</v>
      </c>
      <c r="U31" s="12">
        <v>5</v>
      </c>
      <c r="V31" s="12">
        <v>3</v>
      </c>
      <c r="W31" s="12">
        <v>1</v>
      </c>
      <c r="X31" s="12">
        <v>4</v>
      </c>
      <c r="Y31" s="12">
        <v>10</v>
      </c>
      <c r="Z31" s="12">
        <v>1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0.46870000000000001</v>
      </c>
      <c r="AK31" s="12">
        <v>4.02E-2</v>
      </c>
      <c r="AL31" s="14">
        <v>3.6299999999999999E-2</v>
      </c>
      <c r="AM31" s="14">
        <v>3.0999999999999999E-3</v>
      </c>
      <c r="AN31" s="14">
        <v>0.92230000000000001</v>
      </c>
      <c r="AO31" s="14">
        <v>9.8100000000000007E-2</v>
      </c>
      <c r="AP31" s="14">
        <v>0.218</v>
      </c>
      <c r="AQ31" s="14">
        <v>2.3199999999999998E-2</v>
      </c>
      <c r="AR31" s="14">
        <v>0.91139999999999999</v>
      </c>
      <c r="AS31" s="14">
        <v>7.6E-3</v>
      </c>
      <c r="AT31" s="14">
        <v>3.7999999999999999E-2</v>
      </c>
      <c r="AU31" s="14">
        <v>2.9999999999999997E-4</v>
      </c>
      <c r="AV31" s="14">
        <v>17.769400000000001</v>
      </c>
      <c r="AW31" s="14">
        <v>0.34739999999999999</v>
      </c>
      <c r="AX31" s="14">
        <v>0.53690000000000004</v>
      </c>
      <c r="AY31" s="14">
        <v>1.0500000000000001E-2</v>
      </c>
      <c r="AZ31" s="14">
        <v>0.42244005828586578</v>
      </c>
      <c r="BA31" s="14">
        <v>14.128947368421054</v>
      </c>
      <c r="BB31" s="14">
        <v>0.86780309619064189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217</v>
      </c>
      <c r="C32" s="12">
        <v>9.6240000000000006</v>
      </c>
      <c r="D32" s="12">
        <v>217.40100000000001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27.5</v>
      </c>
      <c r="Q32" s="56">
        <v>2.57</v>
      </c>
      <c r="R32" s="56">
        <v>1.1000000000000001</v>
      </c>
      <c r="S32" s="56">
        <v>42.74</v>
      </c>
      <c r="T32" s="56">
        <v>101.11</v>
      </c>
      <c r="U32" s="12">
        <v>5</v>
      </c>
      <c r="V32" s="12">
        <v>3</v>
      </c>
      <c r="W32" s="12">
        <v>1</v>
      </c>
      <c r="X32" s="12">
        <v>4</v>
      </c>
      <c r="Y32" s="12">
        <v>10</v>
      </c>
      <c r="Z32" s="12">
        <v>1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0.44729999999999998</v>
      </c>
      <c r="AK32" s="12">
        <v>1.84E-2</v>
      </c>
      <c r="AL32" s="14">
        <v>3.5000000000000003E-2</v>
      </c>
      <c r="AM32" s="14">
        <v>1.4E-3</v>
      </c>
      <c r="AN32" s="14">
        <v>0.77980000000000005</v>
      </c>
      <c r="AO32" s="14">
        <v>3.7000000000000002E-3</v>
      </c>
      <c r="AP32" s="14">
        <v>0.18640000000000001</v>
      </c>
      <c r="AQ32" s="14">
        <v>8.9999999999999998E-4</v>
      </c>
      <c r="AR32" s="14">
        <v>0.78539999999999999</v>
      </c>
      <c r="AS32" s="14">
        <v>4.1599999999999998E-2</v>
      </c>
      <c r="AT32" s="14">
        <v>3.3000000000000002E-2</v>
      </c>
      <c r="AU32" s="14">
        <v>1.6999999999999999E-3</v>
      </c>
      <c r="AV32" s="14">
        <v>16.1325</v>
      </c>
      <c r="AW32" s="14">
        <v>0.24959999999999999</v>
      </c>
      <c r="AX32" s="14">
        <v>0.49199999999999999</v>
      </c>
      <c r="AY32" s="14">
        <v>7.6E-3</v>
      </c>
      <c r="AZ32" s="14">
        <v>0.45047169811320753</v>
      </c>
      <c r="BA32" s="14">
        <v>14.909090909090908</v>
      </c>
      <c r="BB32" s="14">
        <v>0.87428571428571422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217</v>
      </c>
      <c r="C33" s="12">
        <v>9.6159999999999997</v>
      </c>
      <c r="D33" s="12">
        <v>217.40066999999999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27.5</v>
      </c>
      <c r="Q33" s="56">
        <v>2.57</v>
      </c>
      <c r="R33" s="56">
        <v>1.1000000000000001</v>
      </c>
      <c r="S33" s="56">
        <v>42.84</v>
      </c>
      <c r="T33" s="56">
        <v>101.02</v>
      </c>
      <c r="U33" s="12">
        <v>5</v>
      </c>
      <c r="V33" s="12">
        <v>3</v>
      </c>
      <c r="W33" s="12">
        <v>1</v>
      </c>
      <c r="X33" s="12">
        <v>4</v>
      </c>
      <c r="Y33" s="12">
        <v>10</v>
      </c>
      <c r="Z33" s="12">
        <v>1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0.39029999999999998</v>
      </c>
      <c r="AK33" s="12">
        <v>1.23E-2</v>
      </c>
      <c r="AL33" s="14">
        <v>3.0800000000000001E-2</v>
      </c>
      <c r="AM33" s="14">
        <v>1E-3</v>
      </c>
      <c r="AN33" s="14">
        <v>0.85250000000000004</v>
      </c>
      <c r="AO33" s="14">
        <v>2.4E-2</v>
      </c>
      <c r="AP33" s="14">
        <v>0.20610000000000001</v>
      </c>
      <c r="AQ33" s="14">
        <v>5.7999999999999996E-3</v>
      </c>
      <c r="AR33" s="14">
        <v>0.71650000000000003</v>
      </c>
      <c r="AS33" s="14">
        <v>1.03E-2</v>
      </c>
      <c r="AT33" s="14">
        <v>3.0499999999999999E-2</v>
      </c>
      <c r="AU33" s="14">
        <v>4.0000000000000002E-4</v>
      </c>
      <c r="AV33" s="14">
        <v>17.717400000000001</v>
      </c>
      <c r="AW33" s="14">
        <v>0.70299999999999996</v>
      </c>
      <c r="AX33" s="14">
        <v>0.54549999999999998</v>
      </c>
      <c r="AY33" s="14">
        <v>2.1600000000000001E-2</v>
      </c>
      <c r="AZ33" s="14">
        <v>0.45156998403406062</v>
      </c>
      <c r="BA33" s="14">
        <v>17.885245901639344</v>
      </c>
      <c r="BB33" s="14">
        <v>0.89409722222222232</v>
      </c>
      <c r="BC33" s="15"/>
      <c r="BD33" s="28"/>
    </row>
    <row r="34" spans="2:64" ht="13.5" customHeight="1" x14ac:dyDescent="0.2">
      <c r="B34" s="12">
        <v>217</v>
      </c>
      <c r="C34" s="12">
        <v>9.7010000000000005</v>
      </c>
      <c r="D34" s="12">
        <v>217.40421000000001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27.5</v>
      </c>
      <c r="Q34" s="56">
        <v>2.57</v>
      </c>
      <c r="R34" s="56">
        <v>1.1000000000000001</v>
      </c>
      <c r="S34" s="56">
        <v>41.79</v>
      </c>
      <c r="T34" s="56">
        <v>101.95</v>
      </c>
      <c r="U34" s="12">
        <v>5</v>
      </c>
      <c r="V34" s="12">
        <v>3</v>
      </c>
      <c r="W34" s="12">
        <v>1</v>
      </c>
      <c r="X34" s="12">
        <v>4</v>
      </c>
      <c r="Y34" s="12">
        <v>10</v>
      </c>
      <c r="Z34" s="12">
        <v>1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0.57520000000000004</v>
      </c>
      <c r="AK34" s="12">
        <v>5.3800000000000001E-2</v>
      </c>
      <c r="AL34" s="14">
        <v>4.1000000000000002E-2</v>
      </c>
      <c r="AM34" s="14">
        <v>3.8E-3</v>
      </c>
      <c r="AN34" s="14">
        <v>0.87280000000000002</v>
      </c>
      <c r="AO34" s="14">
        <v>1.52E-2</v>
      </c>
      <c r="AP34" s="14">
        <v>0.1885</v>
      </c>
      <c r="AQ34" s="14">
        <v>3.3E-3</v>
      </c>
      <c r="AR34" s="14">
        <v>1.0508999999999999</v>
      </c>
      <c r="AS34" s="14">
        <v>9.9699999999999997E-2</v>
      </c>
      <c r="AT34" s="14">
        <v>4.0300000000000002E-2</v>
      </c>
      <c r="AU34" s="14">
        <v>3.8E-3</v>
      </c>
      <c r="AV34" s="14">
        <v>16.5381</v>
      </c>
      <c r="AW34" s="14">
        <v>6.1999999999999998E-3</v>
      </c>
      <c r="AX34" s="14">
        <v>0.46250000000000002</v>
      </c>
      <c r="AY34" s="14">
        <v>2.0000000000000001E-4</v>
      </c>
      <c r="AZ34" s="14">
        <v>0.42089093701996927</v>
      </c>
      <c r="BA34" s="14">
        <v>11.476426799007443</v>
      </c>
      <c r="BB34" s="14">
        <v>0.83969769291964991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217</v>
      </c>
      <c r="C35" s="12">
        <v>9.7089999999999996</v>
      </c>
      <c r="D35" s="12">
        <v>217.40454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27.5</v>
      </c>
      <c r="Q35" s="56">
        <v>2.57</v>
      </c>
      <c r="R35" s="56">
        <v>1.1000000000000001</v>
      </c>
      <c r="S35" s="56">
        <v>41.69</v>
      </c>
      <c r="T35" s="56">
        <v>102.04</v>
      </c>
      <c r="U35" s="12">
        <v>5</v>
      </c>
      <c r="V35" s="12">
        <v>3</v>
      </c>
      <c r="W35" s="12">
        <v>1</v>
      </c>
      <c r="X35" s="12">
        <v>4</v>
      </c>
      <c r="Y35" s="12">
        <v>10</v>
      </c>
      <c r="Z35" s="12">
        <v>1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0.48899999999999999</v>
      </c>
      <c r="AK35" s="12">
        <v>1.04E-2</v>
      </c>
      <c r="AL35" s="14">
        <v>3.4500000000000003E-2</v>
      </c>
      <c r="AM35" s="14">
        <v>6.9999999999999999E-4</v>
      </c>
      <c r="AN35" s="14">
        <v>0.94230000000000003</v>
      </c>
      <c r="AO35" s="14">
        <v>1.6000000000000001E-3</v>
      </c>
      <c r="AP35" s="14">
        <v>0.20150000000000001</v>
      </c>
      <c r="AQ35" s="14">
        <v>2.9999999999999997E-4</v>
      </c>
      <c r="AR35" s="14">
        <v>0.90700000000000003</v>
      </c>
      <c r="AS35" s="14">
        <v>4.4299999999999999E-2</v>
      </c>
      <c r="AT35" s="14">
        <v>3.44E-2</v>
      </c>
      <c r="AU35" s="14">
        <v>1.6999999999999999E-3</v>
      </c>
      <c r="AV35" s="14">
        <v>19.4938</v>
      </c>
      <c r="AW35" s="14">
        <v>0.14560000000000001</v>
      </c>
      <c r="AX35" s="14">
        <v>0.54049999999999998</v>
      </c>
      <c r="AY35" s="14">
        <v>4.0000000000000001E-3</v>
      </c>
      <c r="AZ35" s="14">
        <v>0.45687331536388137</v>
      </c>
      <c r="BA35" s="14">
        <v>15.712209302325581</v>
      </c>
      <c r="BB35" s="14">
        <v>0.88032701339363373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217</v>
      </c>
      <c r="C36" s="12">
        <v>9.7189999999999994</v>
      </c>
      <c r="D36" s="12">
        <v>217.40495999999999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27.5</v>
      </c>
      <c r="Q36" s="56">
        <v>2.57</v>
      </c>
      <c r="R36" s="56">
        <v>1.1000000000000001</v>
      </c>
      <c r="S36" s="56">
        <v>41.57</v>
      </c>
      <c r="T36" s="56">
        <v>102.15</v>
      </c>
      <c r="U36" s="12">
        <v>5</v>
      </c>
      <c r="V36" s="12">
        <v>3</v>
      </c>
      <c r="W36" s="12">
        <v>1</v>
      </c>
      <c r="X36" s="12">
        <v>4</v>
      </c>
      <c r="Y36" s="12">
        <v>10</v>
      </c>
      <c r="Z36" s="12">
        <v>1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0.4899</v>
      </c>
      <c r="AK36" s="12">
        <v>3.5000000000000001E-3</v>
      </c>
      <c r="AL36" s="14">
        <v>3.4200000000000001E-2</v>
      </c>
      <c r="AM36" s="14">
        <v>2.0000000000000001E-4</v>
      </c>
      <c r="AN36" s="14">
        <v>1.083</v>
      </c>
      <c r="AO36" s="14">
        <v>4.0899999999999999E-2</v>
      </c>
      <c r="AP36" s="14">
        <v>0.2288</v>
      </c>
      <c r="AQ36" s="14">
        <v>8.6E-3</v>
      </c>
      <c r="AR36" s="14">
        <v>0.96460000000000001</v>
      </c>
      <c r="AS36" s="14">
        <v>2.5899999999999999E-2</v>
      </c>
      <c r="AT36" s="14">
        <v>3.6200000000000003E-2</v>
      </c>
      <c r="AU36" s="14">
        <v>1E-3</v>
      </c>
      <c r="AV36" s="14">
        <v>21.089099999999998</v>
      </c>
      <c r="AW36" s="14">
        <v>0.39729999999999999</v>
      </c>
      <c r="AX36" s="14">
        <v>0.5786</v>
      </c>
      <c r="AY36" s="14">
        <v>1.09E-2</v>
      </c>
      <c r="AZ36" s="14">
        <v>0.43324250681198911</v>
      </c>
      <c r="BA36" s="14">
        <v>15.983425414364639</v>
      </c>
      <c r="BB36" s="14">
        <v>0.88223812621990894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217</v>
      </c>
      <c r="C37" s="12">
        <v>9.7319999999999993</v>
      </c>
      <c r="D37" s="12">
        <v>217.40549999999999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27.5</v>
      </c>
      <c r="Q37" s="56">
        <v>2.57</v>
      </c>
      <c r="R37" s="56">
        <v>1.1000000000000001</v>
      </c>
      <c r="S37" s="56">
        <v>41.41</v>
      </c>
      <c r="T37" s="56">
        <v>102.3</v>
      </c>
      <c r="U37" s="12">
        <v>5</v>
      </c>
      <c r="V37" s="12">
        <v>3</v>
      </c>
      <c r="W37" s="12">
        <v>1</v>
      </c>
      <c r="X37" s="12">
        <v>4</v>
      </c>
      <c r="Y37" s="12">
        <v>10</v>
      </c>
      <c r="Z37" s="12">
        <v>1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0.41170000000000001</v>
      </c>
      <c r="AK37" s="12">
        <v>9.1000000000000004E-3</v>
      </c>
      <c r="AL37" s="14">
        <v>2.8299999999999999E-2</v>
      </c>
      <c r="AM37" s="14">
        <v>5.9999999999999995E-4</v>
      </c>
      <c r="AN37" s="14">
        <v>0.95760000000000001</v>
      </c>
      <c r="AO37" s="14">
        <v>3.7199999999999997E-2</v>
      </c>
      <c r="AP37" s="14">
        <v>0.1991</v>
      </c>
      <c r="AQ37" s="14">
        <v>7.7000000000000002E-3</v>
      </c>
      <c r="AR37" s="14">
        <v>0.7742</v>
      </c>
      <c r="AS37" s="14">
        <v>9.7999999999999997E-3</v>
      </c>
      <c r="AT37" s="14">
        <v>2.86E-2</v>
      </c>
      <c r="AU37" s="14">
        <v>4.0000000000000002E-4</v>
      </c>
      <c r="AV37" s="14">
        <v>21.010100000000001</v>
      </c>
      <c r="AW37" s="14">
        <v>3.5400000000000001E-2</v>
      </c>
      <c r="AX37" s="14">
        <v>0.56859999999999999</v>
      </c>
      <c r="AY37" s="14">
        <v>1E-3</v>
      </c>
      <c r="AZ37" s="14">
        <v>0.48130780252702876</v>
      </c>
      <c r="BA37" s="14">
        <v>19.88111888111888</v>
      </c>
      <c r="BB37" s="14">
        <v>0.90421969189551255</v>
      </c>
      <c r="BC37" s="15"/>
      <c r="BD37" s="28"/>
      <c r="BG37" s="30">
        <v>2</v>
      </c>
    </row>
    <row r="38" spans="2:64" ht="13.5" customHeight="1" x14ac:dyDescent="0.2">
      <c r="B38" s="12">
        <v>217</v>
      </c>
      <c r="C38" s="12">
        <v>9.74</v>
      </c>
      <c r="D38" s="12">
        <v>217.40583000000001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27.5</v>
      </c>
      <c r="Q38" s="56">
        <v>2.57</v>
      </c>
      <c r="R38" s="56">
        <v>1.1000000000000001</v>
      </c>
      <c r="S38" s="56">
        <v>41.31</v>
      </c>
      <c r="T38" s="56">
        <v>102.39</v>
      </c>
      <c r="U38" s="12">
        <v>5</v>
      </c>
      <c r="V38" s="12">
        <v>3</v>
      </c>
      <c r="W38" s="12">
        <v>1</v>
      </c>
      <c r="X38" s="12">
        <v>4</v>
      </c>
      <c r="Y38" s="12">
        <v>10</v>
      </c>
      <c r="Z38" s="12">
        <v>1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0.55469999999999997</v>
      </c>
      <c r="AK38" s="12">
        <v>6.8999999999999999E-3</v>
      </c>
      <c r="AL38" s="14">
        <v>3.78E-2</v>
      </c>
      <c r="AM38" s="14">
        <v>5.0000000000000001E-4</v>
      </c>
      <c r="AN38" s="14">
        <v>1.1392</v>
      </c>
      <c r="AO38" s="14">
        <v>3.9699999999999999E-2</v>
      </c>
      <c r="AP38" s="14">
        <v>0.2346</v>
      </c>
      <c r="AQ38" s="14">
        <v>8.2000000000000007E-3</v>
      </c>
      <c r="AR38" s="14">
        <v>1.0867</v>
      </c>
      <c r="AS38" s="14">
        <v>2.9100000000000001E-2</v>
      </c>
      <c r="AT38" s="14">
        <v>3.9800000000000002E-2</v>
      </c>
      <c r="AU38" s="14">
        <v>1.1000000000000001E-3</v>
      </c>
      <c r="AV38" s="14">
        <v>20.901900000000001</v>
      </c>
      <c r="AW38" s="14">
        <v>0.92979999999999996</v>
      </c>
      <c r="AX38" s="14">
        <v>0.56100000000000005</v>
      </c>
      <c r="AY38" s="14">
        <v>2.5000000000000001E-2</v>
      </c>
      <c r="AZ38" s="14">
        <v>0.41025641025641024</v>
      </c>
      <c r="BA38" s="14">
        <v>14.095477386934673</v>
      </c>
      <c r="BB38" s="14">
        <v>0.86750998668442092</v>
      </c>
      <c r="BC38" s="15"/>
      <c r="BD38" s="28"/>
      <c r="BG38" s="30">
        <v>3</v>
      </c>
      <c r="BH38" s="34"/>
    </row>
    <row r="39" spans="2:64" ht="13.5" customHeight="1" x14ac:dyDescent="0.2">
      <c r="B39" s="12">
        <v>217</v>
      </c>
      <c r="C39" s="12">
        <v>9.7530000000000001</v>
      </c>
      <c r="D39" s="12">
        <v>217.40638000000001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27.5</v>
      </c>
      <c r="Q39" s="56">
        <v>2.57</v>
      </c>
      <c r="R39" s="56">
        <v>1.1000000000000001</v>
      </c>
      <c r="S39" s="56">
        <v>41.15</v>
      </c>
      <c r="T39" s="56">
        <v>102.54</v>
      </c>
      <c r="U39" s="12">
        <v>5</v>
      </c>
      <c r="V39" s="12">
        <v>3</v>
      </c>
      <c r="W39" s="12">
        <v>1</v>
      </c>
      <c r="X39" s="12">
        <v>4</v>
      </c>
      <c r="Y39" s="12">
        <v>10</v>
      </c>
      <c r="Z39" s="12">
        <v>1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0.4642</v>
      </c>
      <c r="AK39" s="12">
        <v>1.3599999999999999E-2</v>
      </c>
      <c r="AL39" s="14">
        <v>3.1199999999999999E-2</v>
      </c>
      <c r="AM39" s="14">
        <v>8.9999999999999998E-4</v>
      </c>
      <c r="AN39" s="14">
        <v>1.0307999999999999</v>
      </c>
      <c r="AO39" s="14">
        <v>1.4E-3</v>
      </c>
      <c r="AP39" s="14">
        <v>0.20910000000000001</v>
      </c>
      <c r="AQ39" s="14">
        <v>2.9999999999999997E-4</v>
      </c>
      <c r="AR39" s="14">
        <v>0.87250000000000005</v>
      </c>
      <c r="AS39" s="14">
        <v>3.4000000000000002E-2</v>
      </c>
      <c r="AT39" s="14">
        <v>3.15E-2</v>
      </c>
      <c r="AU39" s="14">
        <v>1.1999999999999999E-3</v>
      </c>
      <c r="AV39" s="14">
        <v>20.6981</v>
      </c>
      <c r="AW39" s="14">
        <v>0.27660000000000001</v>
      </c>
      <c r="AX39" s="14">
        <v>0.54820000000000002</v>
      </c>
      <c r="AY39" s="14">
        <v>7.3000000000000001E-3</v>
      </c>
      <c r="AZ39" s="14">
        <v>0.44777499009639504</v>
      </c>
      <c r="BA39" s="14">
        <v>17.403174603174605</v>
      </c>
      <c r="BB39" s="14">
        <v>0.89132309815421784</v>
      </c>
      <c r="BC39" s="15"/>
      <c r="BD39" s="28"/>
    </row>
    <row r="40" spans="2:64" ht="13.5" customHeight="1" x14ac:dyDescent="0.2">
      <c r="B40" s="12">
        <v>217</v>
      </c>
      <c r="C40" s="12">
        <v>9.7669999999999995</v>
      </c>
      <c r="D40" s="12">
        <v>217.40696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27.5</v>
      </c>
      <c r="Q40" s="56">
        <v>2.57</v>
      </c>
      <c r="R40" s="56">
        <v>1.1000000000000001</v>
      </c>
      <c r="S40" s="56">
        <v>40.98</v>
      </c>
      <c r="T40" s="56">
        <v>102.7</v>
      </c>
      <c r="U40" s="12">
        <v>5</v>
      </c>
      <c r="V40" s="12">
        <v>3</v>
      </c>
      <c r="W40" s="12">
        <v>1</v>
      </c>
      <c r="X40" s="12">
        <v>4</v>
      </c>
      <c r="Y40" s="12">
        <v>10</v>
      </c>
      <c r="Z40" s="12">
        <v>1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0.5534</v>
      </c>
      <c r="AK40" s="12">
        <v>1.21E-2</v>
      </c>
      <c r="AL40" s="14">
        <v>3.6600000000000001E-2</v>
      </c>
      <c r="AM40" s="14">
        <v>8.0000000000000004E-4</v>
      </c>
      <c r="AN40" s="14">
        <v>1.0305</v>
      </c>
      <c r="AO40" s="14">
        <v>1.9699999999999999E-2</v>
      </c>
      <c r="AP40" s="14">
        <v>0.2056</v>
      </c>
      <c r="AQ40" s="14">
        <v>3.8999999999999998E-3</v>
      </c>
      <c r="AR40" s="14">
        <v>1.0277000000000001</v>
      </c>
      <c r="AS40" s="14">
        <v>3.5299999999999998E-2</v>
      </c>
      <c r="AT40" s="14">
        <v>3.6600000000000001E-2</v>
      </c>
      <c r="AU40" s="14">
        <v>1.2999999999999999E-3</v>
      </c>
      <c r="AV40" s="14">
        <v>19.980499999999999</v>
      </c>
      <c r="AW40" s="14">
        <v>0.15390000000000001</v>
      </c>
      <c r="AX40" s="14">
        <v>0.52180000000000004</v>
      </c>
      <c r="AY40" s="14">
        <v>4.0000000000000001E-3</v>
      </c>
      <c r="AZ40" s="14">
        <v>0.43469892768765467</v>
      </c>
      <c r="BA40" s="14">
        <v>14.256830601092897</v>
      </c>
      <c r="BB40" s="14">
        <v>0.86891117478510027</v>
      </c>
      <c r="BC40" s="15"/>
      <c r="BD40" s="28"/>
    </row>
    <row r="41" spans="2:64" ht="13.5" customHeight="1" x14ac:dyDescent="0.2">
      <c r="B41" s="12">
        <v>217</v>
      </c>
      <c r="C41" s="12">
        <v>9.7759999999999998</v>
      </c>
      <c r="D41" s="12">
        <v>217.40733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27.5</v>
      </c>
      <c r="Q41" s="56">
        <v>2.57</v>
      </c>
      <c r="R41" s="56">
        <v>1.1000000000000001</v>
      </c>
      <c r="S41" s="56">
        <v>40.869999999999997</v>
      </c>
      <c r="T41" s="56">
        <v>102.8</v>
      </c>
      <c r="U41" s="12">
        <v>5</v>
      </c>
      <c r="V41" s="12">
        <v>3</v>
      </c>
      <c r="W41" s="12">
        <v>1</v>
      </c>
      <c r="X41" s="12">
        <v>4</v>
      </c>
      <c r="Y41" s="12">
        <v>10</v>
      </c>
      <c r="Z41" s="12">
        <v>1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0.71950000000000003</v>
      </c>
      <c r="AK41" s="12">
        <v>5.5899999999999998E-2</v>
      </c>
      <c r="AL41" s="14">
        <v>4.7199999999999999E-2</v>
      </c>
      <c r="AM41" s="14">
        <v>3.7000000000000002E-3</v>
      </c>
      <c r="AN41" s="14">
        <v>0.88700000000000001</v>
      </c>
      <c r="AO41" s="14">
        <v>7.7799999999999994E-2</v>
      </c>
      <c r="AP41" s="14">
        <v>0.17519999999999999</v>
      </c>
      <c r="AQ41" s="14">
        <v>1.54E-2</v>
      </c>
      <c r="AR41" s="14">
        <v>1.3436999999999999</v>
      </c>
      <c r="AS41" s="14">
        <v>9.4799999999999995E-2</v>
      </c>
      <c r="AT41" s="14">
        <v>4.7399999999999998E-2</v>
      </c>
      <c r="AU41" s="14">
        <v>3.3E-3</v>
      </c>
      <c r="AV41" s="14">
        <v>15.980600000000001</v>
      </c>
      <c r="AW41" s="14">
        <v>1.5579000000000001</v>
      </c>
      <c r="AX41" s="14">
        <v>0.41360000000000002</v>
      </c>
      <c r="AY41" s="14">
        <v>4.0300000000000002E-2</v>
      </c>
      <c r="AZ41" s="14">
        <v>0.40489130434782616</v>
      </c>
      <c r="BA41" s="14">
        <v>8.7257383966244735</v>
      </c>
      <c r="BB41" s="14">
        <v>0.79436008676789593</v>
      </c>
      <c r="BC41" s="15"/>
      <c r="BD41" s="28"/>
    </row>
    <row r="42" spans="2:64" ht="13.5" customHeight="1" x14ac:dyDescent="0.2">
      <c r="B42" s="12">
        <v>217</v>
      </c>
      <c r="C42" s="12">
        <v>9.5289999999999999</v>
      </c>
      <c r="D42" s="12">
        <v>217.39704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27.5</v>
      </c>
      <c r="Q42" s="56">
        <v>2.57</v>
      </c>
      <c r="R42" s="56">
        <v>1.1000000000000001</v>
      </c>
      <c r="S42" s="56">
        <v>43.91</v>
      </c>
      <c r="T42" s="56">
        <v>100.1</v>
      </c>
      <c r="U42" s="12">
        <v>5</v>
      </c>
      <c r="V42" s="12">
        <v>3</v>
      </c>
      <c r="W42" s="12">
        <v>1</v>
      </c>
      <c r="X42" s="12">
        <v>4</v>
      </c>
      <c r="Y42" s="12">
        <v>10</v>
      </c>
      <c r="Z42" s="12">
        <v>1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1.86</v>
      </c>
      <c r="AK42" s="12">
        <v>0.1043</v>
      </c>
      <c r="AL42" s="14">
        <v>0.16539999999999999</v>
      </c>
      <c r="AM42" s="14">
        <v>9.2999999999999992E-3</v>
      </c>
      <c r="AN42" s="14">
        <v>0.69530000000000003</v>
      </c>
      <c r="AO42" s="14">
        <v>3.4299999999999997E-2</v>
      </c>
      <c r="AP42" s="14">
        <v>0.1915</v>
      </c>
      <c r="AQ42" s="14">
        <v>9.4000000000000004E-3</v>
      </c>
      <c r="AR42" s="14">
        <v>3.3984999999999999</v>
      </c>
      <c r="AS42" s="14">
        <v>0.19089999999999999</v>
      </c>
      <c r="AT42" s="14">
        <v>0.16270000000000001</v>
      </c>
      <c r="AU42" s="14">
        <v>9.1000000000000004E-3</v>
      </c>
      <c r="AV42" s="14">
        <v>6.4771000000000001</v>
      </c>
      <c r="AW42" s="14">
        <v>0.2954</v>
      </c>
      <c r="AX42" s="14">
        <v>0.2225</v>
      </c>
      <c r="AY42" s="14">
        <v>1.01E-2</v>
      </c>
      <c r="AZ42" s="14">
        <v>7.4879227053140096E-2</v>
      </c>
      <c r="BA42" s="14">
        <v>1.3675476336816226</v>
      </c>
      <c r="BB42" s="14">
        <v>0.15524402907580476</v>
      </c>
      <c r="BC42" s="37"/>
      <c r="BD42" s="28"/>
    </row>
    <row r="43" spans="2:64" ht="13.5" customHeight="1" x14ac:dyDescent="0.2">
      <c r="B43" s="12">
        <v>217</v>
      </c>
      <c r="C43" s="12">
        <v>9.5359999999999996</v>
      </c>
      <c r="D43" s="12">
        <v>217.39733000000001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27.5</v>
      </c>
      <c r="Q43" s="56">
        <v>2.57</v>
      </c>
      <c r="R43" s="56">
        <v>1.1000000000000001</v>
      </c>
      <c r="S43" s="56">
        <v>43.82</v>
      </c>
      <c r="T43" s="56">
        <v>100.17</v>
      </c>
      <c r="U43" s="12">
        <v>5</v>
      </c>
      <c r="V43" s="12">
        <v>3</v>
      </c>
      <c r="W43" s="12">
        <v>1</v>
      </c>
      <c r="X43" s="12">
        <v>4</v>
      </c>
      <c r="Y43" s="12">
        <v>10</v>
      </c>
      <c r="Z43" s="12">
        <v>1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0.49120000000000003</v>
      </c>
      <c r="AK43" s="12">
        <v>5.6599999999999998E-2</v>
      </c>
      <c r="AL43" s="14">
        <v>4.3200000000000002E-2</v>
      </c>
      <c r="AM43" s="14">
        <v>5.0000000000000001E-3</v>
      </c>
      <c r="AN43" s="14">
        <v>0.71399999999999997</v>
      </c>
      <c r="AO43" s="14">
        <v>3.7000000000000002E-3</v>
      </c>
      <c r="AP43" s="14">
        <v>0.19450000000000001</v>
      </c>
      <c r="AQ43" s="14">
        <v>1E-3</v>
      </c>
      <c r="AR43" s="14">
        <v>0.89849999999999997</v>
      </c>
      <c r="AS43" s="14">
        <v>0.1019</v>
      </c>
      <c r="AT43" s="14">
        <v>4.2599999999999999E-2</v>
      </c>
      <c r="AU43" s="14">
        <v>4.7999999999999996E-3</v>
      </c>
      <c r="AV43" s="14">
        <v>15.964</v>
      </c>
      <c r="AW43" s="14">
        <v>0.48459999999999998</v>
      </c>
      <c r="AX43" s="14">
        <v>0.54330000000000001</v>
      </c>
      <c r="AY43" s="14">
        <v>1.6500000000000001E-2</v>
      </c>
      <c r="AZ43" s="14">
        <v>0.47275684467335322</v>
      </c>
      <c r="BA43" s="14">
        <v>12.753521126760564</v>
      </c>
      <c r="BB43" s="14">
        <v>0.8545826932923708</v>
      </c>
      <c r="BC43" s="37"/>
      <c r="BD43" s="28"/>
    </row>
    <row r="44" spans="2:64" ht="13.5" customHeight="1" x14ac:dyDescent="0.2">
      <c r="B44" s="12">
        <v>217</v>
      </c>
      <c r="C44" s="12">
        <v>9.5449999999999999</v>
      </c>
      <c r="D44" s="12">
        <v>217.39770999999999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27.5</v>
      </c>
      <c r="Q44" s="56">
        <v>2.57</v>
      </c>
      <c r="R44" s="56">
        <v>1.1000000000000001</v>
      </c>
      <c r="S44" s="56">
        <v>43.71</v>
      </c>
      <c r="T44" s="56">
        <v>100.27</v>
      </c>
      <c r="U44" s="12">
        <v>5</v>
      </c>
      <c r="V44" s="12">
        <v>3</v>
      </c>
      <c r="W44" s="12">
        <v>1</v>
      </c>
      <c r="X44" s="12">
        <v>4</v>
      </c>
      <c r="Y44" s="12">
        <v>10</v>
      </c>
      <c r="Z44" s="12">
        <v>1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3.7141000000000002</v>
      </c>
      <c r="AK44" s="12">
        <v>2.2200000000000001E-2</v>
      </c>
      <c r="AL44" s="14">
        <v>0.32269999999999999</v>
      </c>
      <c r="AM44" s="14">
        <v>1.9E-3</v>
      </c>
      <c r="AN44" s="14">
        <v>1.2948</v>
      </c>
      <c r="AO44" s="14">
        <v>7.6E-3</v>
      </c>
      <c r="AP44" s="14">
        <v>0.34770000000000001</v>
      </c>
      <c r="AQ44" s="14">
        <v>2E-3</v>
      </c>
      <c r="AR44" s="14">
        <v>6.8051000000000004</v>
      </c>
      <c r="AS44" s="14">
        <v>3.8399999999999997E-2</v>
      </c>
      <c r="AT44" s="14">
        <v>0.31830000000000003</v>
      </c>
      <c r="AU44" s="14">
        <v>1.8E-3</v>
      </c>
      <c r="AV44" s="14">
        <v>11.506600000000001</v>
      </c>
      <c r="AW44" s="14">
        <v>6.6600000000000006E-2</v>
      </c>
      <c r="AX44" s="14">
        <v>0.38700000000000001</v>
      </c>
      <c r="AY44" s="14">
        <v>2.2000000000000001E-3</v>
      </c>
      <c r="AZ44" s="14">
        <v>5.349122090649245E-2</v>
      </c>
      <c r="BA44" s="14">
        <v>1.2158341187558905</v>
      </c>
      <c r="BB44" s="14">
        <v>9.740535942152273E-2</v>
      </c>
      <c r="BC44" s="37"/>
      <c r="BD44" s="28"/>
    </row>
    <row r="45" spans="2:64" ht="13.5" customHeight="1" x14ac:dyDescent="0.2">
      <c r="B45" s="12">
        <v>217</v>
      </c>
      <c r="C45" s="12">
        <v>9.5530000000000008</v>
      </c>
      <c r="D45" s="12">
        <v>217.39804000000001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27.5</v>
      </c>
      <c r="Q45" s="56">
        <v>2.57</v>
      </c>
      <c r="R45" s="56">
        <v>1.1000000000000001</v>
      </c>
      <c r="S45" s="56">
        <v>43.61</v>
      </c>
      <c r="T45" s="56">
        <v>100.35</v>
      </c>
      <c r="U45" s="12">
        <v>5</v>
      </c>
      <c r="V45" s="12">
        <v>3</v>
      </c>
      <c r="W45" s="12">
        <v>1</v>
      </c>
      <c r="X45" s="12">
        <v>4</v>
      </c>
      <c r="Y45" s="12">
        <v>10</v>
      </c>
      <c r="Z45" s="12">
        <v>1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1.5391999999999999</v>
      </c>
      <c r="AK45" s="12">
        <v>0.18529999999999999</v>
      </c>
      <c r="AL45" s="14">
        <v>0.13220000000000001</v>
      </c>
      <c r="AM45" s="14">
        <v>1.5900000000000001E-2</v>
      </c>
      <c r="AN45" s="14">
        <v>0.93120000000000003</v>
      </c>
      <c r="AO45" s="14">
        <v>1.03E-2</v>
      </c>
      <c r="AP45" s="14">
        <v>0.247</v>
      </c>
      <c r="AQ45" s="14">
        <v>2.7000000000000001E-3</v>
      </c>
      <c r="AR45" s="14">
        <v>2.8572000000000002</v>
      </c>
      <c r="AS45" s="14">
        <v>0.35849999999999999</v>
      </c>
      <c r="AT45" s="14">
        <v>0.13220000000000001</v>
      </c>
      <c r="AU45" s="14">
        <v>1.66E-2</v>
      </c>
      <c r="AV45" s="14">
        <v>13.3078</v>
      </c>
      <c r="AW45" s="14">
        <v>0.57410000000000005</v>
      </c>
      <c r="AX45" s="14">
        <v>0.443</v>
      </c>
      <c r="AY45" s="14">
        <v>1.9099999999999999E-2</v>
      </c>
      <c r="AZ45" s="14">
        <v>0.28405797101449276</v>
      </c>
      <c r="BA45" s="14">
        <v>3.3509833585476549</v>
      </c>
      <c r="BB45" s="14">
        <v>0.54033379694019457</v>
      </c>
      <c r="BC45" s="37"/>
      <c r="BD45" s="28"/>
    </row>
    <row r="46" spans="2:64" ht="13.5" customHeight="1" x14ac:dyDescent="0.2">
      <c r="B46" s="12">
        <v>217</v>
      </c>
      <c r="C46" s="12">
        <v>9.5640000000000001</v>
      </c>
      <c r="D46" s="12">
        <v>217.39850000000001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27.5</v>
      </c>
      <c r="Q46" s="56">
        <v>2.57</v>
      </c>
      <c r="R46" s="56">
        <v>1.1000000000000001</v>
      </c>
      <c r="S46" s="56">
        <v>43.48</v>
      </c>
      <c r="T46" s="56">
        <v>100.47</v>
      </c>
      <c r="U46" s="12">
        <v>5</v>
      </c>
      <c r="V46" s="12">
        <v>3</v>
      </c>
      <c r="W46" s="12">
        <v>1</v>
      </c>
      <c r="X46" s="12">
        <v>4</v>
      </c>
      <c r="Y46" s="12">
        <v>10</v>
      </c>
      <c r="Z46" s="12">
        <v>1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1.9215</v>
      </c>
      <c r="AK46" s="12">
        <v>2.8899999999999999E-2</v>
      </c>
      <c r="AL46" s="14">
        <v>0.16259999999999999</v>
      </c>
      <c r="AM46" s="14">
        <v>2.3999999999999998E-3</v>
      </c>
      <c r="AN46" s="14">
        <v>0.70989999999999998</v>
      </c>
      <c r="AO46" s="14">
        <v>1.3599999999999999E-2</v>
      </c>
      <c r="AP46" s="14">
        <v>0.18509999999999999</v>
      </c>
      <c r="AQ46" s="14">
        <v>3.5000000000000001E-3</v>
      </c>
      <c r="AR46" s="14">
        <v>3.4986999999999999</v>
      </c>
      <c r="AS46" s="14">
        <v>5.4100000000000002E-2</v>
      </c>
      <c r="AT46" s="14">
        <v>0.15939999999999999</v>
      </c>
      <c r="AU46" s="14">
        <v>2.5000000000000001E-3</v>
      </c>
      <c r="AV46" s="14">
        <v>6.4126000000000003</v>
      </c>
      <c r="AW46" s="14">
        <v>0.15179999999999999</v>
      </c>
      <c r="AX46" s="14">
        <v>0.21049999999999999</v>
      </c>
      <c r="AY46" s="14">
        <v>5.0000000000000001E-3</v>
      </c>
      <c r="AZ46" s="14">
        <v>6.4206268958544005E-2</v>
      </c>
      <c r="BA46" s="14">
        <v>1.320577164366374</v>
      </c>
      <c r="BB46" s="14">
        <v>0.13814544471478779</v>
      </c>
      <c r="BC46" s="37"/>
      <c r="BD46" s="28"/>
    </row>
    <row r="47" spans="2:64" ht="13.5" customHeight="1" x14ac:dyDescent="0.2">
      <c r="B47" s="12">
        <v>217</v>
      </c>
      <c r="C47" s="12">
        <v>9.5719999999999992</v>
      </c>
      <c r="D47" s="12">
        <v>217.39883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27.5</v>
      </c>
      <c r="Q47" s="56">
        <v>2.57</v>
      </c>
      <c r="R47" s="56">
        <v>1.1000000000000001</v>
      </c>
      <c r="S47" s="56">
        <v>43.38</v>
      </c>
      <c r="T47" s="56">
        <v>100.55</v>
      </c>
      <c r="U47" s="12">
        <v>5</v>
      </c>
      <c r="V47" s="12">
        <v>3</v>
      </c>
      <c r="W47" s="12">
        <v>1</v>
      </c>
      <c r="X47" s="12">
        <v>4</v>
      </c>
      <c r="Y47" s="12">
        <v>10</v>
      </c>
      <c r="Z47" s="12">
        <v>1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0.40389999999999998</v>
      </c>
      <c r="AK47" s="12">
        <v>1.43E-2</v>
      </c>
      <c r="AL47" s="14">
        <v>3.3799999999999997E-2</v>
      </c>
      <c r="AM47" s="14">
        <v>1.1999999999999999E-3</v>
      </c>
      <c r="AN47" s="14">
        <v>0.75660000000000005</v>
      </c>
      <c r="AO47" s="14">
        <v>1.1000000000000001E-3</v>
      </c>
      <c r="AP47" s="14">
        <v>0.19500000000000001</v>
      </c>
      <c r="AQ47" s="14">
        <v>2.9999999999999997E-4</v>
      </c>
      <c r="AR47" s="14">
        <v>0.73219999999999996</v>
      </c>
      <c r="AS47" s="14">
        <v>2.5899999999999999E-2</v>
      </c>
      <c r="AT47" s="14">
        <v>3.3000000000000002E-2</v>
      </c>
      <c r="AU47" s="14">
        <v>1.1999999999999999E-3</v>
      </c>
      <c r="AV47" s="14">
        <v>17.289000000000001</v>
      </c>
      <c r="AW47" s="14">
        <v>0.20380000000000001</v>
      </c>
      <c r="AX47" s="14">
        <v>0.56169999999999998</v>
      </c>
      <c r="AY47" s="14">
        <v>6.6E-3</v>
      </c>
      <c r="AZ47" s="14">
        <v>0.48460420245804148</v>
      </c>
      <c r="BA47" s="14">
        <v>17.02121212121212</v>
      </c>
      <c r="BB47" s="14">
        <v>0.88901967378510161</v>
      </c>
      <c r="BC47" s="37"/>
      <c r="BD47" s="28"/>
    </row>
    <row r="48" spans="2:64" ht="13.5" customHeight="1" x14ac:dyDescent="0.2">
      <c r="B48" s="12">
        <v>217</v>
      </c>
      <c r="C48" s="12">
        <v>9.5839999999999996</v>
      </c>
      <c r="D48" s="12">
        <v>217.39932999999999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27.5</v>
      </c>
      <c r="Q48" s="56">
        <v>2.57</v>
      </c>
      <c r="R48" s="56">
        <v>1.1000000000000001</v>
      </c>
      <c r="S48" s="56">
        <v>43.23</v>
      </c>
      <c r="T48" s="56">
        <v>100.68</v>
      </c>
      <c r="U48" s="12">
        <v>5</v>
      </c>
      <c r="V48" s="12">
        <v>3</v>
      </c>
      <c r="W48" s="12">
        <v>1</v>
      </c>
      <c r="X48" s="12">
        <v>4</v>
      </c>
      <c r="Y48" s="12">
        <v>10</v>
      </c>
      <c r="Z48" s="12">
        <v>1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3.8782999999999999</v>
      </c>
      <c r="AK48" s="12">
        <v>2.4799999999999999E-2</v>
      </c>
      <c r="AL48" s="14">
        <v>0.31929999999999997</v>
      </c>
      <c r="AM48" s="14">
        <v>2E-3</v>
      </c>
      <c r="AN48" s="14">
        <v>1.3661000000000001</v>
      </c>
      <c r="AO48" s="14">
        <v>2.8E-3</v>
      </c>
      <c r="AP48" s="14">
        <v>0.3458</v>
      </c>
      <c r="AQ48" s="14">
        <v>6.9999999999999999E-4</v>
      </c>
      <c r="AR48" s="14">
        <v>7.1197999999999997</v>
      </c>
      <c r="AS48" s="14">
        <v>2.41E-2</v>
      </c>
      <c r="AT48" s="14">
        <v>0.31559999999999999</v>
      </c>
      <c r="AU48" s="14">
        <v>1.1000000000000001E-3</v>
      </c>
      <c r="AV48" s="14">
        <v>12.0245</v>
      </c>
      <c r="AW48" s="14">
        <v>2.0999999999999999E-3</v>
      </c>
      <c r="AX48" s="14">
        <v>0.38490000000000002</v>
      </c>
      <c r="AY48" s="14">
        <v>1E-4</v>
      </c>
      <c r="AZ48" s="14">
        <v>5.3510332557821297E-2</v>
      </c>
      <c r="BA48" s="14">
        <v>1.2195817490494298</v>
      </c>
      <c r="BB48" s="14">
        <v>9.892933618843687E-2</v>
      </c>
      <c r="BC48" s="37"/>
      <c r="BD48" s="28"/>
    </row>
    <row r="49" spans="2:54" ht="13.5" customHeight="1" x14ac:dyDescent="0.2">
      <c r="B49" s="12">
        <v>217</v>
      </c>
      <c r="C49" s="12">
        <v>9.5960000000000001</v>
      </c>
      <c r="D49" s="12">
        <v>217.39983000000001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27.5</v>
      </c>
      <c r="Q49" s="56">
        <v>2.57</v>
      </c>
      <c r="R49" s="56">
        <v>1.1000000000000001</v>
      </c>
      <c r="S49" s="56">
        <v>43.08</v>
      </c>
      <c r="T49" s="56">
        <v>100.81</v>
      </c>
      <c r="U49" s="12">
        <v>5</v>
      </c>
      <c r="V49" s="12">
        <v>3</v>
      </c>
      <c r="W49" s="12">
        <v>1</v>
      </c>
      <c r="X49" s="12">
        <v>4</v>
      </c>
      <c r="Y49" s="12">
        <v>10</v>
      </c>
      <c r="Z49" s="12">
        <v>1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1.8536999999999999</v>
      </c>
      <c r="AK49" s="12">
        <v>0.15939999999999999</v>
      </c>
      <c r="AL49" s="14">
        <v>0.1502</v>
      </c>
      <c r="AM49" s="14">
        <v>1.29E-2</v>
      </c>
      <c r="AN49" s="14">
        <v>0.98429999999999995</v>
      </c>
      <c r="AO49" s="14">
        <v>3.2500000000000001E-2</v>
      </c>
      <c r="AP49" s="14">
        <v>0.24479999999999999</v>
      </c>
      <c r="AQ49" s="14">
        <v>8.0999999999999996E-3</v>
      </c>
      <c r="AR49" s="14">
        <v>3.4558</v>
      </c>
      <c r="AS49" s="14">
        <v>0.28560000000000002</v>
      </c>
      <c r="AT49" s="14">
        <v>0.1507</v>
      </c>
      <c r="AU49" s="14">
        <v>1.2500000000000001E-2</v>
      </c>
      <c r="AV49" s="14">
        <v>13.0749</v>
      </c>
      <c r="AW49" s="14">
        <v>6.6600000000000006E-2</v>
      </c>
      <c r="AX49" s="14">
        <v>0.41239999999999999</v>
      </c>
      <c r="AY49" s="14">
        <v>2.0999999999999999E-3</v>
      </c>
      <c r="AZ49" s="14">
        <v>0.2550213024954352</v>
      </c>
      <c r="BA49" s="14">
        <v>2.7365627073656271</v>
      </c>
      <c r="BB49" s="14">
        <v>0.46474871248446104</v>
      </c>
    </row>
    <row r="50" spans="2:54" ht="13.5" customHeight="1" x14ac:dyDescent="0.2">
      <c r="B50" s="12">
        <v>217</v>
      </c>
      <c r="C50" s="12">
        <v>9.4860000000000007</v>
      </c>
      <c r="D50" s="12">
        <v>217.39525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27.5</v>
      </c>
      <c r="Q50" s="56">
        <v>2.57</v>
      </c>
      <c r="R50" s="56">
        <v>1.1000000000000001</v>
      </c>
      <c r="S50" s="56">
        <v>44.44</v>
      </c>
      <c r="T50" s="56">
        <v>99.65</v>
      </c>
      <c r="U50" s="12">
        <v>5</v>
      </c>
      <c r="V50" s="12">
        <v>3</v>
      </c>
      <c r="W50" s="12">
        <v>1</v>
      </c>
      <c r="X50" s="12">
        <v>4</v>
      </c>
      <c r="Y50" s="12">
        <v>10</v>
      </c>
      <c r="Z50" s="12">
        <v>1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2.7902999999999998</v>
      </c>
      <c r="AK50" s="12">
        <v>2.46E-2</v>
      </c>
      <c r="AL50" s="14">
        <v>0.2646</v>
      </c>
      <c r="AM50" s="14">
        <v>2.3E-3</v>
      </c>
      <c r="AN50" s="14">
        <v>0.9657</v>
      </c>
      <c r="AO50" s="14">
        <v>1.15E-2</v>
      </c>
      <c r="AP50" s="14">
        <v>0.2858</v>
      </c>
      <c r="AQ50" s="14">
        <v>3.3999999999999998E-3</v>
      </c>
      <c r="AR50" s="14">
        <v>5.0667</v>
      </c>
      <c r="AS50" s="14">
        <v>1.4800000000000001E-2</v>
      </c>
      <c r="AT50" s="14">
        <v>0.25869999999999999</v>
      </c>
      <c r="AU50" s="14">
        <v>8.0000000000000004E-4</v>
      </c>
      <c r="AV50" s="14">
        <v>8.8109000000000002</v>
      </c>
      <c r="AW50" s="14">
        <v>7.0699999999999999E-2</v>
      </c>
      <c r="AX50" s="14">
        <v>0.3211</v>
      </c>
      <c r="AY50" s="14">
        <v>2.5999999999999999E-3</v>
      </c>
      <c r="AZ50" s="14">
        <v>5.8164442247487229E-2</v>
      </c>
      <c r="BA50" s="14">
        <v>1.2412060301507539</v>
      </c>
      <c r="BB50" s="14">
        <v>0.10762331838565024</v>
      </c>
    </row>
    <row r="51" spans="2:54" ht="13.5" customHeight="1" x14ac:dyDescent="0.2">
      <c r="B51" s="12">
        <v>217</v>
      </c>
      <c r="C51" s="12">
        <v>9.2680000000000007</v>
      </c>
      <c r="D51" s="12">
        <v>217.38616999999999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27.5</v>
      </c>
      <c r="Q51" s="56">
        <v>2.57</v>
      </c>
      <c r="R51" s="56">
        <v>1.1000000000000001</v>
      </c>
      <c r="S51" s="56">
        <v>47.15</v>
      </c>
      <c r="T51" s="56">
        <v>97.46</v>
      </c>
      <c r="U51" s="12">
        <v>5</v>
      </c>
      <c r="V51" s="12">
        <v>3</v>
      </c>
      <c r="W51" s="12">
        <v>1</v>
      </c>
      <c r="X51" s="12">
        <v>4</v>
      </c>
      <c r="Y51" s="12">
        <v>10</v>
      </c>
      <c r="Z51" s="12">
        <v>1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6.8365</v>
      </c>
      <c r="AK51" s="55">
        <v>0</v>
      </c>
      <c r="AL51" s="55">
        <v>0.6905</v>
      </c>
      <c r="AM51" s="55">
        <v>0</v>
      </c>
      <c r="AN51" s="55">
        <v>2.1795</v>
      </c>
      <c r="AO51" s="55">
        <v>1E-3</v>
      </c>
      <c r="AP51" s="55">
        <v>0.68099999999999994</v>
      </c>
      <c r="AQ51" s="55">
        <v>5.0000000000000001E-4</v>
      </c>
      <c r="AR51" s="55">
        <v>12.628</v>
      </c>
      <c r="AS51" s="55">
        <v>4.4999999999999997E-3</v>
      </c>
      <c r="AT51" s="55">
        <v>0.6895</v>
      </c>
      <c r="AU51" s="55">
        <v>0</v>
      </c>
      <c r="AV51" s="55">
        <v>16.952000000000002</v>
      </c>
      <c r="AW51" s="55">
        <v>0</v>
      </c>
      <c r="AX51" s="55">
        <v>0.66549999999999998</v>
      </c>
      <c r="AY51" s="55">
        <v>0</v>
      </c>
      <c r="AZ51" s="14">
        <v>-1.1511325659116198E-2</v>
      </c>
      <c r="BA51" s="14">
        <v>24.129804205946339</v>
      </c>
      <c r="BB51" s="14">
        <v>-1.7712177121771235E-2</v>
      </c>
    </row>
    <row r="52" spans="2:54" ht="13.5" customHeight="1" x14ac:dyDescent="0.2">
      <c r="B52" s="12">
        <v>217</v>
      </c>
      <c r="C52" s="12">
        <v>9.26</v>
      </c>
      <c r="D52" s="12">
        <v>217.38583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27.5</v>
      </c>
      <c r="Q52" s="56">
        <v>2.57</v>
      </c>
      <c r="R52" s="56">
        <v>1.1000000000000001</v>
      </c>
      <c r="S52" s="56">
        <v>47.25</v>
      </c>
      <c r="T52" s="56">
        <v>97.39</v>
      </c>
      <c r="U52" s="12">
        <v>5</v>
      </c>
      <c r="V52" s="12">
        <v>3</v>
      </c>
      <c r="W52" s="12">
        <v>1</v>
      </c>
      <c r="X52" s="12">
        <v>4</v>
      </c>
      <c r="Y52" s="12">
        <v>10</v>
      </c>
      <c r="Z52" s="12">
        <v>1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9.8604000000000003</v>
      </c>
      <c r="AK52" s="12">
        <v>1.95E-2</v>
      </c>
      <c r="AL52" s="14">
        <v>0.99780000000000002</v>
      </c>
      <c r="AM52" s="14">
        <v>2E-3</v>
      </c>
      <c r="AN52" s="14">
        <v>3.1873</v>
      </c>
      <c r="AO52" s="14">
        <v>7.0000000000000001E-3</v>
      </c>
      <c r="AP52" s="14">
        <v>0.99750000000000005</v>
      </c>
      <c r="AQ52" s="14">
        <v>2.2000000000000001E-3</v>
      </c>
      <c r="AR52" s="14">
        <v>18.242100000000001</v>
      </c>
      <c r="AS52" s="14">
        <v>3.5799999999999998E-2</v>
      </c>
      <c r="AT52" s="14">
        <v>0.99780000000000002</v>
      </c>
      <c r="AU52" s="14">
        <v>2E-3</v>
      </c>
      <c r="AV52" s="14">
        <v>25.349</v>
      </c>
      <c r="AW52" s="14">
        <v>3.9600000000000003E-2</v>
      </c>
      <c r="AX52" s="14">
        <v>0.99750000000000005</v>
      </c>
      <c r="AY52" s="14">
        <v>1.6000000000000001E-3</v>
      </c>
      <c r="AZ52" s="38">
        <v>0.77661434734005452</v>
      </c>
      <c r="BA52" s="38">
        <v>1.3895878215775597</v>
      </c>
      <c r="BB52" s="38">
        <v>0.16303557377538075</v>
      </c>
    </row>
    <row r="53" spans="2:54" ht="13.5" customHeight="1" x14ac:dyDescent="0.2">
      <c r="B53" s="12">
        <v>217</v>
      </c>
      <c r="C53" s="12">
        <v>9.4770000000000003</v>
      </c>
      <c r="D53" s="12">
        <v>217.39488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27.5</v>
      </c>
      <c r="Q53" s="56">
        <v>2.57</v>
      </c>
      <c r="R53" s="56">
        <v>1.1000000000000001</v>
      </c>
      <c r="S53" s="56">
        <v>44.55</v>
      </c>
      <c r="T53" s="56">
        <v>99.56</v>
      </c>
      <c r="U53" s="12">
        <v>5</v>
      </c>
      <c r="V53" s="12">
        <v>3</v>
      </c>
      <c r="W53" s="12">
        <v>1</v>
      </c>
      <c r="X53" s="12">
        <v>4</v>
      </c>
      <c r="Y53" s="12">
        <v>10</v>
      </c>
      <c r="Z53" s="12">
        <v>1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10.439299999999999</v>
      </c>
      <c r="AK53" s="12">
        <v>2.3699999999999999E-2</v>
      </c>
      <c r="AL53" s="14">
        <v>1.004</v>
      </c>
      <c r="AM53" s="14">
        <v>2.3E-3</v>
      </c>
      <c r="AN53" s="14">
        <v>3.3391999999999999</v>
      </c>
      <c r="AO53" s="14">
        <v>8.8000000000000005E-3</v>
      </c>
      <c r="AP53" s="14">
        <v>1.0038</v>
      </c>
      <c r="AQ53" s="14">
        <v>2.5999999999999999E-3</v>
      </c>
      <c r="AR53" s="14">
        <v>19.3842</v>
      </c>
      <c r="AS53" s="14">
        <v>2.4500000000000001E-2</v>
      </c>
      <c r="AT53" s="14">
        <v>1.004</v>
      </c>
      <c r="AU53" s="14">
        <v>1.2999999999999999E-3</v>
      </c>
      <c r="AV53" s="14">
        <v>27.191800000000001</v>
      </c>
      <c r="AW53" s="14">
        <v>2.69E-2</v>
      </c>
      <c r="AX53" s="14">
        <v>1.0038</v>
      </c>
      <c r="AY53" s="14">
        <v>1E-3</v>
      </c>
      <c r="AZ53" s="38">
        <v>0.78125839310864376</v>
      </c>
      <c r="BA53" s="38">
        <v>1.4027816469083068</v>
      </c>
      <c r="BB53" s="38">
        <v>0.16763139814496739</v>
      </c>
    </row>
    <row r="54" spans="2:54" ht="13.5" customHeight="1" x14ac:dyDescent="0.2">
      <c r="B54" s="12">
        <v>217</v>
      </c>
      <c r="C54" s="12">
        <v>9.8010000000000002</v>
      </c>
      <c r="D54" s="12">
        <v>217.40837999999999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27.5</v>
      </c>
      <c r="Q54" s="56">
        <v>2.57</v>
      </c>
      <c r="R54" s="56">
        <v>1.1000000000000001</v>
      </c>
      <c r="S54" s="56">
        <v>40.56</v>
      </c>
      <c r="T54" s="56">
        <v>103.09</v>
      </c>
      <c r="U54" s="12">
        <v>5</v>
      </c>
      <c r="V54" s="12">
        <v>3</v>
      </c>
      <c r="W54" s="12">
        <v>1</v>
      </c>
      <c r="X54" s="12">
        <v>4</v>
      </c>
      <c r="Y54" s="12">
        <v>10</v>
      </c>
      <c r="Z54" s="12">
        <v>1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15.855499999999999</v>
      </c>
      <c r="AK54" s="12">
        <v>1.1000000000000001E-3</v>
      </c>
      <c r="AL54" s="14">
        <v>1.0125</v>
      </c>
      <c r="AM54" s="14">
        <v>1E-4</v>
      </c>
      <c r="AN54" s="14">
        <v>5.2717000000000001</v>
      </c>
      <c r="AO54" s="14">
        <v>5.0000000000000001E-4</v>
      </c>
      <c r="AP54" s="14">
        <v>1.0124</v>
      </c>
      <c r="AQ54" s="14">
        <v>1E-4</v>
      </c>
      <c r="AR54" s="14">
        <v>29.475200000000001</v>
      </c>
      <c r="AS54" s="14">
        <v>0</v>
      </c>
      <c r="AT54" s="14">
        <v>1.0125</v>
      </c>
      <c r="AU54" s="14">
        <v>0</v>
      </c>
      <c r="AV54" s="14">
        <v>40.0899</v>
      </c>
      <c r="AW54" s="14">
        <v>2.0500000000000001E-2</v>
      </c>
      <c r="AX54" s="14">
        <v>1.0124</v>
      </c>
      <c r="AY54" s="14">
        <v>5.0000000000000001E-4</v>
      </c>
      <c r="AZ54" s="38">
        <v>0.76756992698670234</v>
      </c>
      <c r="BA54" s="38">
        <v>1.3601230865269787</v>
      </c>
      <c r="BB54" s="38">
        <v>0.15258656998983686</v>
      </c>
    </row>
  </sheetData>
  <autoFilter ref="B9:BB54" xr:uid="{CDA3F132-489B-4763-97ED-D6E44F29B5B2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C523-29C7-427F-9DE7-B0BCB80EE1FC}">
  <sheetPr codeName="Sheet40"/>
  <dimension ref="A1:BT54"/>
  <sheetViews>
    <sheetView workbookViewId="0">
      <selection activeCell="A45" sqref="A45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219</v>
      </c>
      <c r="C10" s="12">
        <v>9.2669999999999995</v>
      </c>
      <c r="D10" s="12">
        <v>219.38612000000001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31.7</v>
      </c>
      <c r="Q10" s="56">
        <v>2.0699999999999998</v>
      </c>
      <c r="R10" s="56">
        <v>2.6</v>
      </c>
      <c r="S10" s="56">
        <v>47.39</v>
      </c>
      <c r="T10" s="56">
        <v>98.14</v>
      </c>
      <c r="U10" s="12">
        <v>2</v>
      </c>
      <c r="V10" s="12">
        <v>0</v>
      </c>
      <c r="W10" s="12">
        <v>1</v>
      </c>
      <c r="X10" s="12">
        <v>0</v>
      </c>
      <c r="Y10" s="12">
        <v>0</v>
      </c>
      <c r="Z10" s="12">
        <v>1</v>
      </c>
      <c r="AA10" s="12">
        <v>45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0.78800000000000003</v>
      </c>
      <c r="AK10" s="12">
        <v>0.1041</v>
      </c>
      <c r="AL10" s="14">
        <v>2.75E-2</v>
      </c>
      <c r="AM10" s="14">
        <v>3.5999999999999999E-3</v>
      </c>
      <c r="AN10" s="14">
        <v>1.8327</v>
      </c>
      <c r="AO10" s="14">
        <v>0.29139999999999999</v>
      </c>
      <c r="AP10" s="14">
        <v>0.1782</v>
      </c>
      <c r="AQ10" s="14">
        <v>2.8299999999999999E-2</v>
      </c>
      <c r="AR10" s="14">
        <v>1.5122</v>
      </c>
      <c r="AS10" s="14">
        <v>0.2414</v>
      </c>
      <c r="AT10" s="14">
        <v>2.81E-2</v>
      </c>
      <c r="AU10" s="14">
        <v>4.4999999999999997E-3</v>
      </c>
      <c r="AV10" s="14">
        <v>34.8566</v>
      </c>
      <c r="AW10" s="14">
        <v>5.0960000000000001</v>
      </c>
      <c r="AX10" s="14">
        <v>0.49209999999999998</v>
      </c>
      <c r="AY10" s="14">
        <v>7.1900000000000006E-2</v>
      </c>
      <c r="AZ10" s="14">
        <v>0.4682977771147247</v>
      </c>
      <c r="BA10" s="14">
        <v>17.512455516014235</v>
      </c>
      <c r="BB10" s="14">
        <v>0.89196462898885043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2.9584375000000003E-2</v>
      </c>
      <c r="BH10" s="16">
        <f>DSTDEV(PlotSort,"PhxRed",$BG$35:$BG$38)/SQRT($BF10)</f>
        <v>4.5125517991397447E-4</v>
      </c>
      <c r="BI10" s="16">
        <f>DAVERAGE(PlotSort,"PhxRedEdge",$BG$35:$BG$38)</f>
        <v>0.20014062499999999</v>
      </c>
      <c r="BJ10" s="16">
        <f>DSTDEV(PlotSort,"PhxRedEdge",$BG$35:$BG$38)/SQRT($BF10)</f>
        <v>3.2645112122860185E-3</v>
      </c>
      <c r="BK10" s="16">
        <f>DAVERAGE(PlotSort,"TMRed",$BG$35:$BG$38)</f>
        <v>2.9878125000000002E-2</v>
      </c>
      <c r="BL10" s="16">
        <f>DSTDEV(PlotSort,"TMRed",$BG$35:$BG$38)/SQRT($BF10)</f>
        <v>5.9440832561504702E-4</v>
      </c>
      <c r="BM10" s="16">
        <f>DAVERAGE(PlotSort,"TMNIR",$BG$35:$BG$38)</f>
        <v>0.51524062500000001</v>
      </c>
      <c r="BN10" s="16">
        <f>DSTDEV(PlotSort,"TMNIR",$BG$35:$BG$38)/SQRT($BF10)</f>
        <v>8.2816023015445227E-3</v>
      </c>
      <c r="BO10" s="16">
        <f>DAVERAGE(PlotSort,"NRR",$BG$35:$BG$38)</f>
        <v>0.4403118654914252</v>
      </c>
      <c r="BP10" s="16">
        <f>DSTDEV(PlotSort,"NRR",$BG$35:$BG$38)/SQRT($BF10)</f>
        <v>3.6175977241761238E-3</v>
      </c>
      <c r="BQ10" s="16">
        <f>DAVERAGE(PlotSort,"rvi",$BG$35:$BG$38)</f>
        <v>17.360496475407341</v>
      </c>
      <c r="BR10" s="16">
        <f>DSTDEV(PlotSort,"rvi",$BG$35:$BG$38)/SQRT($BF10)</f>
        <v>0.29468292073572971</v>
      </c>
      <c r="BS10" s="17">
        <f>DAVERAGE(PlotSort,"ndvi",$BG$35:$BG$38)</f>
        <v>0.89016372507200359</v>
      </c>
      <c r="BT10" s="16">
        <f>DSTDEV(PlotSort,"ndvi",$BG$35:$BG$38)/SQRT($BF10)</f>
        <v>1.8399048070831244E-3</v>
      </c>
    </row>
    <row r="11" spans="1:72" ht="13.5" customHeight="1" x14ac:dyDescent="0.2">
      <c r="B11" s="12">
        <v>219</v>
      </c>
      <c r="C11" s="12">
        <v>9.2579999999999991</v>
      </c>
      <c r="D11" s="12">
        <v>219.38575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31.7</v>
      </c>
      <c r="Q11" s="56">
        <v>2.0699999999999998</v>
      </c>
      <c r="R11" s="56">
        <v>2.6</v>
      </c>
      <c r="S11" s="56">
        <v>47.5</v>
      </c>
      <c r="T11" s="56">
        <v>98.05</v>
      </c>
      <c r="U11" s="12">
        <v>2</v>
      </c>
      <c r="V11" s="12">
        <v>0</v>
      </c>
      <c r="W11" s="12">
        <v>1</v>
      </c>
      <c r="X11" s="12">
        <v>0</v>
      </c>
      <c r="Y11" s="12">
        <v>0</v>
      </c>
      <c r="Z11" s="12">
        <v>1</v>
      </c>
      <c r="AA11" s="12">
        <v>45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0.79490000000000005</v>
      </c>
      <c r="AK11" s="12">
        <v>1.38E-2</v>
      </c>
      <c r="AL11" s="14">
        <v>2.7799999999999998E-2</v>
      </c>
      <c r="AM11" s="14">
        <v>5.0000000000000001E-4</v>
      </c>
      <c r="AN11" s="14">
        <v>1.9917</v>
      </c>
      <c r="AO11" s="14">
        <v>0.20330000000000001</v>
      </c>
      <c r="AP11" s="14">
        <v>0.19409999999999999</v>
      </c>
      <c r="AQ11" s="14">
        <v>1.9800000000000002E-2</v>
      </c>
      <c r="AR11" s="14">
        <v>1.4349000000000001</v>
      </c>
      <c r="AS11" s="14">
        <v>0.25700000000000001</v>
      </c>
      <c r="AT11" s="14">
        <v>2.6700000000000002E-2</v>
      </c>
      <c r="AU11" s="14">
        <v>4.7999999999999996E-3</v>
      </c>
      <c r="AV11" s="14">
        <v>33.754199999999997</v>
      </c>
      <c r="AW11" s="14">
        <v>3.1949000000000001</v>
      </c>
      <c r="AX11" s="14">
        <v>0.47760000000000002</v>
      </c>
      <c r="AY11" s="14">
        <v>4.5199999999999997E-2</v>
      </c>
      <c r="AZ11" s="14">
        <v>0.42206342117016532</v>
      </c>
      <c r="BA11" s="14">
        <v>17.887640449438202</v>
      </c>
      <c r="BB11" s="14">
        <v>0.89411064842355747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2.9237499999999996E-2</v>
      </c>
      <c r="BH11" s="16">
        <f>DSTDEV(PlotSort,"PhxRed",$BG$31:$BG$32)/SQRT($BF11)</f>
        <v>6.5611705002486642E-4</v>
      </c>
      <c r="BI11" s="16">
        <f>DAVERAGE(PlotSort,"PhxRedEdge",$BG$31:$BG$32)</f>
        <v>0.20233124999999999</v>
      </c>
      <c r="BJ11" s="16">
        <f>DSTDEV(PlotSort,"PhxRedEdge",$BG$31:$BG$32)/SQRT($BF11)</f>
        <v>3.9378475375726101E-3</v>
      </c>
      <c r="BK11" s="16">
        <f>DAVERAGE(PlotSort,"TMRed",$BG$31:$BG$32)</f>
        <v>2.9762500000000004E-2</v>
      </c>
      <c r="BL11" s="16">
        <f>DSTDEV(PlotSort,"TMRed",$BG$31:$BG$32)/SQRT($BF11)</f>
        <v>8.8820394617452573E-4</v>
      </c>
      <c r="BM11" s="16">
        <f>DAVERAGE(PlotSort,"TMNIR",$BG$31:$BG$32)</f>
        <v>0.52358125000000011</v>
      </c>
      <c r="BN11" s="16">
        <f>DSTDEV(PlotSort,"TMNIR",$BG$31:$BG$32)/SQRT($BF11)</f>
        <v>7.6553805628786333E-3</v>
      </c>
      <c r="BO11" s="16">
        <f>DAVERAGE(PlotSort,"NRR",$BG$31:$BG$32)</f>
        <v>0.44287648387871542</v>
      </c>
      <c r="BP11" s="16">
        <f>DSTDEV(PlotSort,"NRR",$BG$31:$BG$32)/SQRT($BF11)</f>
        <v>4.7017847142688312E-3</v>
      </c>
      <c r="BQ11" s="16">
        <f>DAVERAGE(PlotSort,"rvi",$BG$31:$BG$32)</f>
        <v>17.756745768448134</v>
      </c>
      <c r="BR11" s="16">
        <f>DSTDEV(PlotSort,"rvi",$BG$31:$BG$32)/SQRT($BF11)</f>
        <v>0.42116500249931133</v>
      </c>
      <c r="BS11" s="17">
        <f>DAVERAGE(PlotSort,"ndvi",$BG$31:$BG$32)</f>
        <v>0.8925305360219844</v>
      </c>
      <c r="BT11" s="16">
        <f>DSTDEV(PlotSort,"ndvi",$BG$31:$BG$32)/SQRT($BF11)</f>
        <v>2.5138524003251402E-3</v>
      </c>
    </row>
    <row r="12" spans="1:72" ht="13.5" customHeight="1" x14ac:dyDescent="0.2">
      <c r="B12" s="12">
        <v>219</v>
      </c>
      <c r="C12" s="12">
        <v>9.25</v>
      </c>
      <c r="D12" s="12">
        <v>219.38542000000001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31.7</v>
      </c>
      <c r="Q12" s="56">
        <v>2.0699999999999998</v>
      </c>
      <c r="R12" s="56">
        <v>2.6</v>
      </c>
      <c r="S12" s="56">
        <v>47.6</v>
      </c>
      <c r="T12" s="56">
        <v>97.97</v>
      </c>
      <c r="U12" s="12">
        <v>2</v>
      </c>
      <c r="V12" s="12">
        <v>0</v>
      </c>
      <c r="W12" s="12">
        <v>1</v>
      </c>
      <c r="X12" s="12">
        <v>0</v>
      </c>
      <c r="Y12" s="12">
        <v>0</v>
      </c>
      <c r="Z12" s="12">
        <v>1</v>
      </c>
      <c r="AA12" s="12">
        <v>45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0.85450000000000004</v>
      </c>
      <c r="AK12" s="12">
        <v>7.3000000000000001E-3</v>
      </c>
      <c r="AL12" s="14">
        <v>2.9899999999999999E-2</v>
      </c>
      <c r="AM12" s="14">
        <v>2.9999999999999997E-4</v>
      </c>
      <c r="AN12" s="14">
        <v>2.3003999999999998</v>
      </c>
      <c r="AO12" s="14">
        <v>5.7999999999999996E-3</v>
      </c>
      <c r="AP12" s="14">
        <v>0.22459999999999999</v>
      </c>
      <c r="AQ12" s="14">
        <v>5.9999999999999995E-4</v>
      </c>
      <c r="AR12" s="14">
        <v>1.6977</v>
      </c>
      <c r="AS12" s="14">
        <v>8.8099999999999998E-2</v>
      </c>
      <c r="AT12" s="14">
        <v>3.1699999999999999E-2</v>
      </c>
      <c r="AU12" s="14">
        <v>1.6000000000000001E-3</v>
      </c>
      <c r="AV12" s="14">
        <v>41.980600000000003</v>
      </c>
      <c r="AW12" s="14">
        <v>0.97140000000000004</v>
      </c>
      <c r="AX12" s="14">
        <v>0.59519999999999995</v>
      </c>
      <c r="AY12" s="14">
        <v>1.38E-2</v>
      </c>
      <c r="AZ12" s="14">
        <v>0.45206147840936806</v>
      </c>
      <c r="BA12" s="14">
        <v>18.77602523659306</v>
      </c>
      <c r="BB12" s="14">
        <v>0.89886744297336107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2.993125E-2</v>
      </c>
      <c r="BH12" s="16">
        <f>DSTDEV(PlotSort,"PhxRed",$BH$31:$BH$32)/SQRT($BF12)</f>
        <v>6.2860419117809479E-4</v>
      </c>
      <c r="BI12" s="16">
        <f>DAVERAGE(PlotSort,"PhxRedEdge",$BH$31:$BH$32)</f>
        <v>0.19794999999999999</v>
      </c>
      <c r="BJ12" s="16">
        <f>DSTDEV(PlotSort,"PhxRedEdge",$BH$31:$BH$32)/SQRT($BF12)</f>
        <v>5.2822895919603886E-3</v>
      </c>
      <c r="BK12" s="16">
        <f>DAVERAGE(PlotSort,"TMRed",$BH$31:$BH$32)</f>
        <v>2.9993750000000003E-2</v>
      </c>
      <c r="BL12" s="16">
        <f>DSTDEV(PlotSort,"TMRed",$BH$31:$BH$32)/SQRT($BF12)</f>
        <v>8.1835550292441164E-4</v>
      </c>
      <c r="BM12" s="16">
        <f>DAVERAGE(PlotSort,"TMNIR",$BH$31:$BH$32)</f>
        <v>0.50690000000000013</v>
      </c>
      <c r="BN12" s="16">
        <f>DSTDEV(PlotSort,"TMNIR",$BH$31:$BH$32)/SQRT($BF12)</f>
        <v>1.4683462920351054E-2</v>
      </c>
      <c r="BO12" s="16">
        <f>DAVERAGE(PlotSort,"NRR",$BH$31:$BH$32)</f>
        <v>0.43774724710413476</v>
      </c>
      <c r="BP12" s="16">
        <f>DSTDEV(PlotSort,"NRR",$BH$31:$BH$32)/SQRT($BF12)</f>
        <v>5.5775657581119764E-3</v>
      </c>
      <c r="BQ12" s="16">
        <f>DAVERAGE(PlotSort,"rvi",$BH$31:$BH$32)</f>
        <v>16.964247182366556</v>
      </c>
      <c r="BR12" s="16">
        <f>DSTDEV(PlotSort,"rvi",$BH$31:$BH$32)/SQRT($BF12)</f>
        <v>0.40076851835132787</v>
      </c>
      <c r="BS12" s="17">
        <f>DAVERAGE(PlotSort,"ndvi",$BH$31:$BH$32)</f>
        <v>0.88779691412202344</v>
      </c>
      <c r="BT12" s="16">
        <f>DSTDEV(PlotSort,"ndvi",$BH$31:$BH$32)/SQRT($BF12)</f>
        <v>2.6317305439666834E-3</v>
      </c>
    </row>
    <row r="13" spans="1:72" ht="13.5" customHeight="1" x14ac:dyDescent="0.2">
      <c r="B13" s="12">
        <v>219</v>
      </c>
      <c r="C13" s="12">
        <v>9.2420000000000009</v>
      </c>
      <c r="D13" s="12">
        <v>219.38507999999999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31.7</v>
      </c>
      <c r="Q13" s="56">
        <v>2.0699999999999998</v>
      </c>
      <c r="R13" s="56">
        <v>2.6</v>
      </c>
      <c r="S13" s="56">
        <v>47.7</v>
      </c>
      <c r="T13" s="56">
        <v>97.9</v>
      </c>
      <c r="U13" s="12">
        <v>2</v>
      </c>
      <c r="V13" s="12">
        <v>0</v>
      </c>
      <c r="W13" s="12">
        <v>1</v>
      </c>
      <c r="X13" s="12">
        <v>0</v>
      </c>
      <c r="Y13" s="12">
        <v>0</v>
      </c>
      <c r="Z13" s="12">
        <v>1</v>
      </c>
      <c r="AA13" s="12">
        <v>45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0.84199999999999997</v>
      </c>
      <c r="AK13" s="12">
        <v>6.3100000000000003E-2</v>
      </c>
      <c r="AL13" s="14">
        <v>2.9499999999999998E-2</v>
      </c>
      <c r="AM13" s="14">
        <v>2.2000000000000001E-3</v>
      </c>
      <c r="AN13" s="14">
        <v>1.9681999999999999</v>
      </c>
      <c r="AO13" s="14">
        <v>7.6999999999999999E-2</v>
      </c>
      <c r="AP13" s="14">
        <v>0.1925</v>
      </c>
      <c r="AQ13" s="14">
        <v>7.4999999999999997E-3</v>
      </c>
      <c r="AR13" s="14">
        <v>1.552</v>
      </c>
      <c r="AS13" s="14">
        <v>2.1899999999999999E-2</v>
      </c>
      <c r="AT13" s="14">
        <v>2.9000000000000001E-2</v>
      </c>
      <c r="AU13" s="14">
        <v>4.0000000000000002E-4</v>
      </c>
      <c r="AV13" s="14">
        <v>31.572299999999998</v>
      </c>
      <c r="AW13" s="14">
        <v>1.2125999999999999</v>
      </c>
      <c r="AX13" s="14">
        <v>0.44850000000000001</v>
      </c>
      <c r="AY13" s="14">
        <v>1.72E-2</v>
      </c>
      <c r="AZ13" s="14">
        <v>0.39937597503900157</v>
      </c>
      <c r="BA13" s="14">
        <v>15.46551724137931</v>
      </c>
      <c r="BB13" s="14">
        <v>0.87853403141361242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2.9162500000000001E-2</v>
      </c>
      <c r="BH13" s="16">
        <f>DSTDEV(PlotSort,"PhxRed",$BJ$35:$BJ$36)/SQRT($BF13)</f>
        <v>9.2850446187096251E-4</v>
      </c>
      <c r="BI13" s="16">
        <f>DAVERAGE(PlotSort,"PhxRedEdge",$BJ$35:$BJ$36)</f>
        <v>0.19817499999999999</v>
      </c>
      <c r="BJ13" s="16">
        <f>DSTDEV(PlotSort,"PhxRedEdge",$BJ$35:$BJ$36)/SQRT($BF13)</f>
        <v>6.4418483926809164E-3</v>
      </c>
      <c r="BK13" s="16">
        <f>DAVERAGE(PlotSort,"TMRed",$BJ$35:$BJ$36)</f>
        <v>2.9149999999999999E-2</v>
      </c>
      <c r="BL13" s="16">
        <f>DSTDEV(PlotSort,"TMRed",$BJ$35:$BJ$36)/SQRT($BF13)</f>
        <v>1.234475018551842E-3</v>
      </c>
      <c r="BM13" s="16">
        <f>DAVERAGE(PlotSort,"TMNIR",$BJ$35:$BJ$36)</f>
        <v>0.50612499999999994</v>
      </c>
      <c r="BN13" s="16">
        <f>DSTDEV(PlotSort,"TMNIR",$BJ$35:$BJ$36)/SQRT($BF13)</f>
        <v>1.5911033346167593E-2</v>
      </c>
      <c r="BO13" s="16">
        <f>DAVERAGE(PlotSort,"NRR",$BJ$35:$BJ$36)</f>
        <v>0.43715827889571007</v>
      </c>
      <c r="BP13" s="16">
        <f>DSTDEV(PlotSort,"NRR",$BJ$35:$BJ$36)/SQRT($BF13)</f>
        <v>6.429039305162248E-3</v>
      </c>
      <c r="BQ13" s="16">
        <f>DAVERAGE(PlotSort,"rvi",$BJ$35:$BJ$36)</f>
        <v>17.468132200186918</v>
      </c>
      <c r="BR13" s="16">
        <f>DSTDEV(PlotSort,"rvi",$BJ$35:$BJ$36)/SQRT($BF13)</f>
        <v>0.53499485706596828</v>
      </c>
      <c r="BS13" s="17">
        <f>DAVERAGE(PlotSort,"ndvi",$BJ$35:$BJ$36)</f>
        <v>0.89113519910880457</v>
      </c>
      <c r="BT13" s="16">
        <f>DSTDEV(PlotSort,"ndvi",$BJ$35:$BJ$36)/SQRT($BF13)</f>
        <v>2.819764035664564E-3</v>
      </c>
    </row>
    <row r="14" spans="1:72" ht="13.5" customHeight="1" x14ac:dyDescent="0.2">
      <c r="B14" s="12">
        <v>219</v>
      </c>
      <c r="C14" s="12">
        <v>9.234</v>
      </c>
      <c r="D14" s="12">
        <v>219.38475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31.7</v>
      </c>
      <c r="Q14" s="56">
        <v>2.0699999999999998</v>
      </c>
      <c r="R14" s="56">
        <v>2.6</v>
      </c>
      <c r="S14" s="56">
        <v>47.8</v>
      </c>
      <c r="T14" s="56">
        <v>97.82</v>
      </c>
      <c r="U14" s="12">
        <v>2</v>
      </c>
      <c r="V14" s="12">
        <v>0</v>
      </c>
      <c r="W14" s="12">
        <v>1</v>
      </c>
      <c r="X14" s="12">
        <v>0</v>
      </c>
      <c r="Y14" s="12">
        <v>0</v>
      </c>
      <c r="Z14" s="12">
        <v>1</v>
      </c>
      <c r="AA14" s="12">
        <v>45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0.91910000000000003</v>
      </c>
      <c r="AK14" s="12">
        <v>5.7200000000000001E-2</v>
      </c>
      <c r="AL14" s="14">
        <v>3.2300000000000002E-2</v>
      </c>
      <c r="AM14" s="14">
        <v>2E-3</v>
      </c>
      <c r="AN14" s="14">
        <v>2.2482000000000002</v>
      </c>
      <c r="AO14" s="14">
        <v>0.1239</v>
      </c>
      <c r="AP14" s="14">
        <v>0.2203</v>
      </c>
      <c r="AQ14" s="14">
        <v>1.21E-2</v>
      </c>
      <c r="AR14" s="14">
        <v>1.8358000000000001</v>
      </c>
      <c r="AS14" s="14">
        <v>0.1046</v>
      </c>
      <c r="AT14" s="14">
        <v>3.44E-2</v>
      </c>
      <c r="AU14" s="14">
        <v>2E-3</v>
      </c>
      <c r="AV14" s="14">
        <v>38.4467</v>
      </c>
      <c r="AW14" s="14">
        <v>1.4851000000000001</v>
      </c>
      <c r="AX14" s="14">
        <v>0.54730000000000001</v>
      </c>
      <c r="AY14" s="14">
        <v>2.1100000000000001E-2</v>
      </c>
      <c r="AZ14" s="14">
        <v>0.4260031266284523</v>
      </c>
      <c r="BA14" s="14">
        <v>15.909883720930234</v>
      </c>
      <c r="BB14" s="14">
        <v>0.88172597558879151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2.8556249999999998E-2</v>
      </c>
      <c r="BH14" s="16">
        <f>DSTDEV(PlotSort,"PhxRed",$BK$35:$BK$36)/SQRT($BF14)</f>
        <v>4.9707215690145687E-4</v>
      </c>
      <c r="BI14" s="16">
        <f>DAVERAGE(PlotSort,"PhxRedEdge",$BK$35:$BK$36)</f>
        <v>0.19058125000000004</v>
      </c>
      <c r="BJ14" s="16">
        <f>DSTDEV(PlotSort,"PhxRedEdge",$BK$35:$BK$36)/SQRT($BF14)</f>
        <v>3.4525500086892299E-3</v>
      </c>
      <c r="BK14" s="16">
        <f>DAVERAGE(PlotSort,"TMRed",$BK$35:$BK$36)</f>
        <v>2.860625E-2</v>
      </c>
      <c r="BL14" s="16">
        <f>DSTDEV(PlotSort,"TMRed",$BK$35:$BK$36)/SQRT($BF14)</f>
        <v>6.6997939955892177E-4</v>
      </c>
      <c r="BM14" s="16">
        <f>DAVERAGE(PlotSort,"TMNIR",$BK$35:$BK$36)</f>
        <v>0.49383750000000004</v>
      </c>
      <c r="BN14" s="16">
        <f>DSTDEV(PlotSort,"TMNIR",$BK$35:$BK$36)/SQRT($BF14)</f>
        <v>8.2153204187866789E-3</v>
      </c>
      <c r="BO14" s="16">
        <f>DAVERAGE(PlotSort,"NRR",$BK$35:$BK$36)</f>
        <v>0.4429730764804915</v>
      </c>
      <c r="BP14" s="16">
        <f>DSTDEV(PlotSort,"NRR",$BK$35:$BK$36)/SQRT($BF14)</f>
        <v>5.5943116517891038E-3</v>
      </c>
      <c r="BQ14" s="16">
        <f>DAVERAGE(PlotSort,"rvi",$BK$35:$BK$36)</f>
        <v>17.389963150668741</v>
      </c>
      <c r="BR14" s="16">
        <f>DSTDEV(PlotSort,"rvi",$BK$35:$BK$36)/SQRT($BF14)</f>
        <v>0.46004136681057783</v>
      </c>
      <c r="BS14" s="17">
        <f>DAVERAGE(PlotSort,"ndvi",$BK$35:$BK$36)</f>
        <v>0.89012574858764693</v>
      </c>
      <c r="BT14" s="16">
        <f>DSTDEV(PlotSort,"ndvi",$BK$35:$BK$36)/SQRT($BF14)</f>
        <v>3.0089578759099058E-3</v>
      </c>
    </row>
    <row r="15" spans="1:72" ht="13.5" customHeight="1" x14ac:dyDescent="0.2">
      <c r="B15" s="12">
        <v>219</v>
      </c>
      <c r="C15" s="12">
        <v>9.2260000000000009</v>
      </c>
      <c r="D15" s="12">
        <v>219.38442000000001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31.7</v>
      </c>
      <c r="Q15" s="56">
        <v>2.0699999999999998</v>
      </c>
      <c r="R15" s="56">
        <v>2.6</v>
      </c>
      <c r="S15" s="56">
        <v>47.9</v>
      </c>
      <c r="T15" s="56">
        <v>97.74</v>
      </c>
      <c r="U15" s="12">
        <v>2</v>
      </c>
      <c r="V15" s="12">
        <v>0</v>
      </c>
      <c r="W15" s="12">
        <v>1</v>
      </c>
      <c r="X15" s="12">
        <v>0</v>
      </c>
      <c r="Y15" s="12">
        <v>0</v>
      </c>
      <c r="Z15" s="12">
        <v>1</v>
      </c>
      <c r="AA15" s="12">
        <v>45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0.77759999999999996</v>
      </c>
      <c r="AK15" s="12">
        <v>2.5100000000000001E-2</v>
      </c>
      <c r="AL15" s="14">
        <v>2.7400000000000001E-2</v>
      </c>
      <c r="AM15" s="14">
        <v>8.9999999999999998E-4</v>
      </c>
      <c r="AN15" s="14">
        <v>1.9229000000000001</v>
      </c>
      <c r="AO15" s="14">
        <v>8.6E-3</v>
      </c>
      <c r="AP15" s="14">
        <v>0.1888</v>
      </c>
      <c r="AQ15" s="14">
        <v>8.0000000000000004E-4</v>
      </c>
      <c r="AR15" s="14">
        <v>1.3516999999999999</v>
      </c>
      <c r="AS15" s="14">
        <v>4.9599999999999998E-2</v>
      </c>
      <c r="AT15" s="14">
        <v>2.5399999999999999E-2</v>
      </c>
      <c r="AU15" s="14">
        <v>8.9999999999999998E-4</v>
      </c>
      <c r="AV15" s="14">
        <v>36.042200000000001</v>
      </c>
      <c r="AW15" s="14">
        <v>0.9526</v>
      </c>
      <c r="AX15" s="14">
        <v>0.5141</v>
      </c>
      <c r="AY15" s="14">
        <v>1.3599999999999999E-2</v>
      </c>
      <c r="AZ15" s="14">
        <v>0.46279698392374458</v>
      </c>
      <c r="BA15" s="14">
        <v>20.240157480314963</v>
      </c>
      <c r="BB15" s="14">
        <v>0.90583873957367944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3.2062500000000001E-2</v>
      </c>
      <c r="BH15" s="16">
        <f>DSTDEV(PlotSort,"PhxRed",$BL$35:$BL$36)/SQRT($BF15)</f>
        <v>6.9383445431889571E-4</v>
      </c>
      <c r="BI15" s="16">
        <f>DAVERAGE(PlotSort,"PhxRedEdge",$BL$35:$BL$36)</f>
        <v>0.221225</v>
      </c>
      <c r="BJ15" s="16">
        <f>DSTDEV(PlotSort,"PhxRedEdge",$BL$35:$BL$36)/SQRT($BF15)</f>
        <v>2.4555876515175976E-3</v>
      </c>
      <c r="BK15" s="16">
        <f>DAVERAGE(PlotSort,"TMRed",$BL$35:$BL$36)</f>
        <v>3.3149999999999999E-2</v>
      </c>
      <c r="BL15" s="16">
        <f>DSTDEV(PlotSort,"TMRed",$BL$35:$BL$36)/SQRT($BF15)</f>
        <v>8.6251293986152537E-4</v>
      </c>
      <c r="BM15" s="16">
        <f>DAVERAGE(PlotSort,"TMNIR",$BL$35:$BL$36)</f>
        <v>0.56716250000000001</v>
      </c>
      <c r="BN15" s="16">
        <f>DSTDEV(PlotSort,"TMNIR",$BL$35:$BL$36)/SQRT($BF15)</f>
        <v>1.2026740110211548E-2</v>
      </c>
      <c r="BO15" s="16">
        <f>DAVERAGE(PlotSort,"NRR",$BL$35:$BL$36)</f>
        <v>0.43814303010900735</v>
      </c>
      <c r="BP15" s="16">
        <f>DSTDEV(PlotSort,"NRR",$BL$35:$BL$36)/SQRT($BF15)</f>
        <v>7.2285060186406212E-3</v>
      </c>
      <c r="BQ15" s="16">
        <f>DAVERAGE(PlotSort,"rvi",$BL$35:$BL$36)</f>
        <v>17.193927400104975</v>
      </c>
      <c r="BR15" s="16">
        <f>DSTDEV(PlotSort,"rvi",$BL$35:$BL$36)/SQRT($BF15)</f>
        <v>0.58238051097918864</v>
      </c>
      <c r="BS15" s="17">
        <f>DAVERAGE(PlotSort,"ndvi",$BL$35:$BL$36)</f>
        <v>0.88926820400391726</v>
      </c>
      <c r="BT15" s="16">
        <f>DSTDEV(PlotSort,"ndvi",$BL$35:$BL$36)/SQRT($BF15)</f>
        <v>3.6005961607515021E-3</v>
      </c>
    </row>
    <row r="16" spans="1:72" ht="13.5" customHeight="1" x14ac:dyDescent="0.2">
      <c r="B16" s="12">
        <v>219</v>
      </c>
      <c r="C16" s="12">
        <v>9.218</v>
      </c>
      <c r="D16" s="12">
        <v>219.38408000000001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31.7</v>
      </c>
      <c r="Q16" s="56">
        <v>2.0699999999999998</v>
      </c>
      <c r="R16" s="56">
        <v>2.6</v>
      </c>
      <c r="S16" s="56">
        <v>48</v>
      </c>
      <c r="T16" s="56">
        <v>97.66</v>
      </c>
      <c r="U16" s="12">
        <v>2</v>
      </c>
      <c r="V16" s="12">
        <v>0</v>
      </c>
      <c r="W16" s="12">
        <v>1</v>
      </c>
      <c r="X16" s="12">
        <v>0</v>
      </c>
      <c r="Y16" s="12">
        <v>0</v>
      </c>
      <c r="Z16" s="12">
        <v>1</v>
      </c>
      <c r="AA16" s="12">
        <v>45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0.80649999999999999</v>
      </c>
      <c r="AK16" s="12">
        <v>4.6699999999999998E-2</v>
      </c>
      <c r="AL16" s="14">
        <v>2.8400000000000002E-2</v>
      </c>
      <c r="AM16" s="14">
        <v>1.6000000000000001E-3</v>
      </c>
      <c r="AN16" s="14">
        <v>1.9605999999999999</v>
      </c>
      <c r="AO16" s="14">
        <v>3.78E-2</v>
      </c>
      <c r="AP16" s="14">
        <v>0.19289999999999999</v>
      </c>
      <c r="AQ16" s="14">
        <v>3.7000000000000002E-3</v>
      </c>
      <c r="AR16" s="14">
        <v>1.5872999999999999</v>
      </c>
      <c r="AS16" s="14">
        <v>0.17879999999999999</v>
      </c>
      <c r="AT16" s="14">
        <v>2.9899999999999999E-2</v>
      </c>
      <c r="AU16" s="14">
        <v>3.3999999999999998E-3</v>
      </c>
      <c r="AV16" s="14">
        <v>34.9482</v>
      </c>
      <c r="AW16" s="14">
        <v>0.66979999999999995</v>
      </c>
      <c r="AX16" s="14">
        <v>0.4995</v>
      </c>
      <c r="AY16" s="14">
        <v>9.5999999999999992E-3</v>
      </c>
      <c r="AZ16" s="14">
        <v>0.44280762564991333</v>
      </c>
      <c r="BA16" s="14">
        <v>16.705685618729099</v>
      </c>
      <c r="BB16" s="14">
        <v>0.88704193426520594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3.0249999999999992E-2</v>
      </c>
      <c r="BH16" s="16">
        <f>DSTDEV(PlotSort,"PhxRed",$BI$31:$BI$32)/SQRT($BF16)</f>
        <v>6.239658110292046E-4</v>
      </c>
      <c r="BI16" s="16">
        <f>DAVERAGE(PlotSort,"PhxRedEdge",$BI$31:$BI$32)</f>
        <v>0.20071874999999997</v>
      </c>
      <c r="BJ16" s="16">
        <f>DSTDEV(PlotSort,"PhxRedEdge",$BI$31:$BI$32)/SQRT($BF16)</f>
        <v>4.8047998462475002E-3</v>
      </c>
      <c r="BK16" s="16">
        <f>DAVERAGE(PlotSort,"TMRed",$BI$31:$BI$32)</f>
        <v>3.115625E-2</v>
      </c>
      <c r="BL16" s="16">
        <f>DSTDEV(PlotSort,"TMRed",$BI$31:$BI$32)/SQRT($BF16)</f>
        <v>8.0129940045320553E-4</v>
      </c>
      <c r="BM16" s="16">
        <f>DAVERAGE(PlotSort,"TMNIR",$BI$31:$BI$32)</f>
        <v>0.50574375000000016</v>
      </c>
      <c r="BN16" s="16">
        <f>DSTDEV(PlotSort,"TMNIR",$BI$31:$BI$32)/SQRT($BF16)</f>
        <v>1.1073493007892015E-2</v>
      </c>
      <c r="BO16" s="16">
        <f>DAVERAGE(PlotSort,"NRR",$BI$31:$BI$32)</f>
        <v>0.43185059478854843</v>
      </c>
      <c r="BP16" s="16">
        <f>DSTDEV(PlotSort,"NRR",$BI$31:$BI$32)/SQRT($BF16)</f>
        <v>5.0309815967264828E-3</v>
      </c>
      <c r="BQ16" s="16">
        <f>DAVERAGE(PlotSort,"rvi",$BI$31:$BI$32)</f>
        <v>16.309922958094859</v>
      </c>
      <c r="BR16" s="16">
        <f>DSTDEV(PlotSort,"rvi",$BI$31:$BI$32)/SQRT($BF16)</f>
        <v>0.34381616782806829</v>
      </c>
      <c r="BS16" s="17">
        <f>DAVERAGE(PlotSort,"ndvi",$BI$31:$BI$32)</f>
        <v>0.88373737351134973</v>
      </c>
      <c r="BT16" s="16">
        <f>DSTDEV(PlotSort,"ndvi",$BI$31:$BI$32)/SQRT($BF16)</f>
        <v>2.4381195488193072E-3</v>
      </c>
    </row>
    <row r="17" spans="2:72" ht="13.5" customHeight="1" x14ac:dyDescent="0.2">
      <c r="B17" s="12">
        <v>219</v>
      </c>
      <c r="C17" s="12">
        <v>9.2100000000000009</v>
      </c>
      <c r="D17" s="12">
        <v>219.38374999999999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31.7</v>
      </c>
      <c r="Q17" s="56">
        <v>2.0699999999999998</v>
      </c>
      <c r="R17" s="56">
        <v>2.6</v>
      </c>
      <c r="S17" s="56">
        <v>48.1</v>
      </c>
      <c r="T17" s="56">
        <v>97.59</v>
      </c>
      <c r="U17" s="12">
        <v>2</v>
      </c>
      <c r="V17" s="12">
        <v>0</v>
      </c>
      <c r="W17" s="12">
        <v>1</v>
      </c>
      <c r="X17" s="12">
        <v>0</v>
      </c>
      <c r="Y17" s="12">
        <v>0</v>
      </c>
      <c r="Z17" s="12">
        <v>1</v>
      </c>
      <c r="AA17" s="12">
        <v>45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0.85919999999999996</v>
      </c>
      <c r="AK17" s="12">
        <v>1.12E-2</v>
      </c>
      <c r="AL17" s="14">
        <v>3.0300000000000001E-2</v>
      </c>
      <c r="AM17" s="14">
        <v>4.0000000000000002E-4</v>
      </c>
      <c r="AN17" s="14">
        <v>2.1139000000000001</v>
      </c>
      <c r="AO17" s="14">
        <v>1.6199999999999999E-2</v>
      </c>
      <c r="AP17" s="14">
        <v>0.20830000000000001</v>
      </c>
      <c r="AQ17" s="14">
        <v>1.6000000000000001E-3</v>
      </c>
      <c r="AR17" s="14">
        <v>1.5980000000000001</v>
      </c>
      <c r="AS17" s="14">
        <v>2.9499999999999998E-2</v>
      </c>
      <c r="AT17" s="14">
        <v>3.0099999999999998E-2</v>
      </c>
      <c r="AU17" s="14">
        <v>5.9999999999999995E-4</v>
      </c>
      <c r="AV17" s="14">
        <v>37.891399999999997</v>
      </c>
      <c r="AW17" s="14">
        <v>0.6552</v>
      </c>
      <c r="AX17" s="14">
        <v>0.54259999999999997</v>
      </c>
      <c r="AY17" s="14">
        <v>9.4000000000000004E-3</v>
      </c>
      <c r="AZ17" s="14">
        <v>0.4451990944200292</v>
      </c>
      <c r="BA17" s="14">
        <v>18.026578073089702</v>
      </c>
      <c r="BB17" s="14">
        <v>0.89488388335952496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2.8918749999999997E-2</v>
      </c>
      <c r="BH17" s="16">
        <f>DSTDEV(PlotSort,"PhxRed",$BJ$31:$BJ$32)/SQRT($BF17)</f>
        <v>6.2711101821501009E-4</v>
      </c>
      <c r="BI17" s="16">
        <f>DAVERAGE(PlotSort,"PhxRedEdge",$BJ$31:$BJ$32)</f>
        <v>0.19956250000000003</v>
      </c>
      <c r="BJ17" s="16">
        <f>DSTDEV(PlotSort,"PhxRedEdge",$BJ$31:$BJ$32)/SQRT($BF17)</f>
        <v>4.5736644225391086E-3</v>
      </c>
      <c r="BK17" s="16">
        <f>DAVERAGE(PlotSort,"TMRed",$BJ$31:$BJ$32)</f>
        <v>2.8600000000000004E-2</v>
      </c>
      <c r="BL17" s="16">
        <f>DSTDEV(PlotSort,"TMRed",$BJ$31:$BJ$32)/SQRT($BF17)</f>
        <v>7.7491935064237516E-4</v>
      </c>
      <c r="BM17" s="16">
        <f>DAVERAGE(PlotSort,"TMNIR",$BJ$31:$BJ$32)</f>
        <v>0.52473750000000008</v>
      </c>
      <c r="BN17" s="16">
        <f>DSTDEV(PlotSort,"TMNIR",$BJ$31:$BJ$32)/SQRT($BF17)</f>
        <v>1.2199866375634338E-2</v>
      </c>
      <c r="BO17" s="16">
        <f>DAVERAGE(PlotSort,"NRR",$BJ$31:$BJ$32)</f>
        <v>0.4487731361943017</v>
      </c>
      <c r="BP17" s="16">
        <f>DSTDEV(PlotSort,"NRR",$BJ$31:$BJ$32)/SQRT($BF17)</f>
        <v>4.385939526958549E-3</v>
      </c>
      <c r="BQ17" s="16">
        <f>DAVERAGE(PlotSort,"rvi",$BJ$31:$BJ$32)</f>
        <v>18.411069992719828</v>
      </c>
      <c r="BR17" s="16">
        <f>DSTDEV(PlotSort,"rvi",$BJ$31:$BJ$32)/SQRT($BF17)</f>
        <v>0.30587630228473894</v>
      </c>
      <c r="BS17" s="17">
        <f>DAVERAGE(PlotSort,"ndvi",$BJ$31:$BJ$32)</f>
        <v>0.89659007663265811</v>
      </c>
      <c r="BT17" s="16">
        <f>DSTDEV(PlotSort,"ndvi",$BJ$31:$BJ$32)/SQRT($BF17)</f>
        <v>1.5942205737944882E-3</v>
      </c>
    </row>
    <row r="18" spans="2:72" ht="13.5" customHeight="1" x14ac:dyDescent="0.2">
      <c r="B18" s="12">
        <v>219</v>
      </c>
      <c r="C18" s="12">
        <v>9.2810000000000006</v>
      </c>
      <c r="D18" s="12">
        <v>219.38670999999999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31.7</v>
      </c>
      <c r="Q18" s="56">
        <v>2.0699999999999998</v>
      </c>
      <c r="R18" s="56">
        <v>2.6</v>
      </c>
      <c r="S18" s="56">
        <v>47.22</v>
      </c>
      <c r="T18" s="56">
        <v>98.28</v>
      </c>
      <c r="U18" s="12">
        <v>2</v>
      </c>
      <c r="V18" s="12">
        <v>0</v>
      </c>
      <c r="W18" s="12">
        <v>1</v>
      </c>
      <c r="X18" s="12">
        <v>0</v>
      </c>
      <c r="Y18" s="12">
        <v>0</v>
      </c>
      <c r="Z18" s="12">
        <v>1</v>
      </c>
      <c r="AA18" s="12">
        <v>45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0.96209999999999996</v>
      </c>
      <c r="AK18" s="12">
        <v>5.0999999999999997E-2</v>
      </c>
      <c r="AL18" s="14">
        <v>3.3399999999999999E-2</v>
      </c>
      <c r="AM18" s="14">
        <v>1.8E-3</v>
      </c>
      <c r="AN18" s="14">
        <v>2.1566000000000001</v>
      </c>
      <c r="AO18" s="14">
        <v>0.1157</v>
      </c>
      <c r="AP18" s="14">
        <v>0.20899999999999999</v>
      </c>
      <c r="AQ18" s="14">
        <v>1.12E-2</v>
      </c>
      <c r="AR18" s="14">
        <v>1.7813000000000001</v>
      </c>
      <c r="AS18" s="14">
        <v>0.16900000000000001</v>
      </c>
      <c r="AT18" s="14">
        <v>3.3000000000000002E-2</v>
      </c>
      <c r="AU18" s="14">
        <v>3.0999999999999999E-3</v>
      </c>
      <c r="AV18" s="14">
        <v>37.531500000000001</v>
      </c>
      <c r="AW18" s="14">
        <v>0.4118</v>
      </c>
      <c r="AX18" s="14">
        <v>0.52810000000000001</v>
      </c>
      <c r="AY18" s="14">
        <v>5.7999999999999996E-3</v>
      </c>
      <c r="AZ18" s="14">
        <v>0.43291276624609965</v>
      </c>
      <c r="BA18" s="14">
        <v>16.003030303030304</v>
      </c>
      <c r="BB18" s="14">
        <v>0.88237390839422558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2.9012500000000004E-2</v>
      </c>
      <c r="BH18" s="16">
        <f>DSTDEV(PlotSort,"PhxRed",$BH$35:$BH$36)/SQRT($BF18)</f>
        <v>6.2161583795781778E-4</v>
      </c>
      <c r="BI18" s="16">
        <f>DAVERAGE(PlotSort,"PhxRedEdge",$BH$35:$BH$36)</f>
        <v>0.19761875000000001</v>
      </c>
      <c r="BJ18" s="16">
        <f>DSTDEV(PlotSort,"PhxRedEdge",$BH$35:$BH$36)/SQRT($BF18)</f>
        <v>3.8987307630176256E-3</v>
      </c>
      <c r="BK18" s="16">
        <f>DAVERAGE(PlotSort,"TMRed",$BH$35:$BH$36)</f>
        <v>2.9112499999999996E-2</v>
      </c>
      <c r="BL18" s="16">
        <f>DSTDEV(PlotSort,"TMRed",$BH$35:$BH$36)/SQRT($BF18)</f>
        <v>7.2983302884975E-4</v>
      </c>
      <c r="BM18" s="16">
        <f>DAVERAGE(PlotSort,"TMNIR",$BH$35:$BH$36)</f>
        <v>0.51390000000000002</v>
      </c>
      <c r="BN18" s="16">
        <f>DSTDEV(PlotSort,"TMNIR",$BH$35:$BH$36)/SQRT($BF18)</f>
        <v>1.0646717021379561E-2</v>
      </c>
      <c r="BO18" s="16">
        <f>DAVERAGE(PlotSort,"NRR",$BH$35:$BH$36)</f>
        <v>0.44418687507091531</v>
      </c>
      <c r="BP18" s="16">
        <f>DSTDEV(PlotSort,"NRR",$BH$35:$BH$36)/SQRT($BF18)</f>
        <v>5.2801016675002059E-3</v>
      </c>
      <c r="BQ18" s="16">
        <f>DAVERAGE(PlotSort,"rvi",$BH$35:$BH$36)</f>
        <v>17.747276106717212</v>
      </c>
      <c r="BR18" s="16">
        <f>DSTDEV(PlotSort,"rvi",$BH$35:$BH$36)/SQRT($BF18)</f>
        <v>0.39828332860431837</v>
      </c>
      <c r="BS18" s="17">
        <f>DAVERAGE(PlotSort,"ndvi",$BH$35:$BH$36)</f>
        <v>0.89260809470948987</v>
      </c>
      <c r="BT18" s="16">
        <f>DSTDEV(PlotSort,"ndvi",$BH$35:$BH$36)/SQRT($BF18)</f>
        <v>2.2351700176232231E-3</v>
      </c>
    </row>
    <row r="19" spans="2:72" ht="13.5" customHeight="1" x14ac:dyDescent="0.2">
      <c r="B19" s="12">
        <v>219</v>
      </c>
      <c r="C19" s="12">
        <v>9.2889999999999997</v>
      </c>
      <c r="D19" s="12">
        <v>219.38704000000001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31.7</v>
      </c>
      <c r="Q19" s="56">
        <v>2.0699999999999998</v>
      </c>
      <c r="R19" s="56">
        <v>2.6</v>
      </c>
      <c r="S19" s="56">
        <v>47.12</v>
      </c>
      <c r="T19" s="56">
        <v>98.36</v>
      </c>
      <c r="U19" s="12">
        <v>2</v>
      </c>
      <c r="V19" s="12">
        <v>0</v>
      </c>
      <c r="W19" s="12">
        <v>1</v>
      </c>
      <c r="X19" s="12">
        <v>0</v>
      </c>
      <c r="Y19" s="12">
        <v>0</v>
      </c>
      <c r="Z19" s="12">
        <v>1</v>
      </c>
      <c r="AA19" s="12">
        <v>45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0.72919999999999996</v>
      </c>
      <c r="AK19" s="12">
        <v>2.0299999999999999E-2</v>
      </c>
      <c r="AL19" s="14">
        <v>2.53E-2</v>
      </c>
      <c r="AM19" s="14">
        <v>6.9999999999999999E-4</v>
      </c>
      <c r="AN19" s="14">
        <v>1.7908999999999999</v>
      </c>
      <c r="AO19" s="14">
        <v>2.7900000000000001E-2</v>
      </c>
      <c r="AP19" s="14">
        <v>0.17330000000000001</v>
      </c>
      <c r="AQ19" s="14">
        <v>2.7000000000000001E-3</v>
      </c>
      <c r="AR19" s="14">
        <v>1.4054</v>
      </c>
      <c r="AS19" s="14">
        <v>2.46E-2</v>
      </c>
      <c r="AT19" s="14">
        <v>2.5999999999999999E-2</v>
      </c>
      <c r="AU19" s="14">
        <v>5.0000000000000001E-4</v>
      </c>
      <c r="AV19" s="14">
        <v>34.2181</v>
      </c>
      <c r="AW19" s="14">
        <v>0.51380000000000003</v>
      </c>
      <c r="AX19" s="14">
        <v>0.48049999999999998</v>
      </c>
      <c r="AY19" s="14">
        <v>7.1999999999999998E-3</v>
      </c>
      <c r="AZ19" s="14">
        <v>0.4698684613031508</v>
      </c>
      <c r="BA19" s="14">
        <v>18.48076923076923</v>
      </c>
      <c r="BB19" s="14">
        <v>0.89733464955577491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3.0156249999999996E-2</v>
      </c>
      <c r="BH19" s="16">
        <f>DSTDEV(PlotSort,"PhxRed",$BI$35:$BI$36)/SQRT($BF19)</f>
        <v>6.4161052243553464E-4</v>
      </c>
      <c r="BI19" s="16">
        <f>DAVERAGE(PlotSort,"PhxRedEdge",$BI$35:$BI$36)</f>
        <v>0.2026625</v>
      </c>
      <c r="BJ19" s="16">
        <f>DSTDEV(PlotSort,"PhxRedEdge",$BI$35:$BI$36)/SQRT($BF19)</f>
        <v>5.29159612813876E-3</v>
      </c>
      <c r="BK19" s="16">
        <f>DAVERAGE(PlotSort,"TMRed",$BI$35:$BI$36)</f>
        <v>3.0643750000000001E-2</v>
      </c>
      <c r="BL19" s="16">
        <f>DSTDEV(PlotSort,"TMRed",$BI$35:$BI$36)/SQRT($BF19)</f>
        <v>9.2172703614826603E-4</v>
      </c>
      <c r="BM19" s="16">
        <f>DAVERAGE(PlotSort,"TMNIR",$BI$35:$BI$36)</f>
        <v>0.51658124999999999</v>
      </c>
      <c r="BN19" s="16">
        <f>DSTDEV(PlotSort,"TMNIR",$BI$35:$BI$36)/SQRT($BF19)</f>
        <v>1.3034269634154161E-2</v>
      </c>
      <c r="BO19" s="16">
        <f>DAVERAGE(PlotSort,"NRR",$BI$35:$BI$36)</f>
        <v>0.43643685591193498</v>
      </c>
      <c r="BP19" s="16">
        <f>DSTDEV(PlotSort,"NRR",$BI$35:$BI$36)/SQRT($BF19)</f>
        <v>4.9205102815082571E-3</v>
      </c>
      <c r="BQ19" s="16">
        <f>DAVERAGE(PlotSort,"rvi",$BI$35:$BI$36)</f>
        <v>16.973716844097478</v>
      </c>
      <c r="BR19" s="16">
        <f>DSTDEV(PlotSort,"rvi",$BI$35:$BI$36)/SQRT($BF19)</f>
        <v>0.42468155598382801</v>
      </c>
      <c r="BS19" s="17">
        <f>DAVERAGE(PlotSort,"ndvi",$BI$35:$BI$36)</f>
        <v>0.88771935543451796</v>
      </c>
      <c r="BT19" s="16">
        <f>DSTDEV(PlotSort,"ndvi",$BI$35:$BI$36)/SQRT($BF19)</f>
        <v>2.8635155593705326E-3</v>
      </c>
    </row>
    <row r="20" spans="2:72" ht="13.5" customHeight="1" x14ac:dyDescent="0.2">
      <c r="B20" s="12">
        <v>219</v>
      </c>
      <c r="C20" s="12">
        <v>9.2970000000000006</v>
      </c>
      <c r="D20" s="12">
        <v>219.38737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31.7</v>
      </c>
      <c r="Q20" s="56">
        <v>2.0699999999999998</v>
      </c>
      <c r="R20" s="56">
        <v>2.6</v>
      </c>
      <c r="S20" s="56">
        <v>47.02</v>
      </c>
      <c r="T20" s="56">
        <v>98.44</v>
      </c>
      <c r="U20" s="12">
        <v>2</v>
      </c>
      <c r="V20" s="12">
        <v>0</v>
      </c>
      <c r="W20" s="12">
        <v>1</v>
      </c>
      <c r="X20" s="12">
        <v>0</v>
      </c>
      <c r="Y20" s="12">
        <v>0</v>
      </c>
      <c r="Z20" s="12">
        <v>1</v>
      </c>
      <c r="AA20" s="12">
        <v>45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0.88239999999999996</v>
      </c>
      <c r="AK20" s="12">
        <v>7.0199999999999999E-2</v>
      </c>
      <c r="AL20" s="14">
        <v>3.0499999999999999E-2</v>
      </c>
      <c r="AM20" s="14">
        <v>2.3999999999999998E-3</v>
      </c>
      <c r="AN20" s="14">
        <v>2.081</v>
      </c>
      <c r="AO20" s="14">
        <v>0.2722</v>
      </c>
      <c r="AP20" s="14">
        <v>0.20100000000000001</v>
      </c>
      <c r="AQ20" s="14">
        <v>2.63E-2</v>
      </c>
      <c r="AR20" s="14">
        <v>1.6417999999999999</v>
      </c>
      <c r="AS20" s="14">
        <v>0.20830000000000001</v>
      </c>
      <c r="AT20" s="14">
        <v>3.0300000000000001E-2</v>
      </c>
      <c r="AU20" s="14">
        <v>3.8E-3</v>
      </c>
      <c r="AV20" s="14">
        <v>37.806100000000001</v>
      </c>
      <c r="AW20" s="14">
        <v>3.6858</v>
      </c>
      <c r="AX20" s="14">
        <v>0.52980000000000005</v>
      </c>
      <c r="AY20" s="14">
        <v>5.1700000000000003E-2</v>
      </c>
      <c r="AZ20" s="14">
        <v>0.44991789819376027</v>
      </c>
      <c r="BA20" s="14">
        <v>17.485148514851485</v>
      </c>
      <c r="BB20" s="14">
        <v>0.89180503481521156</v>
      </c>
      <c r="BC20" s="15"/>
    </row>
    <row r="21" spans="2:72" ht="13.5" customHeight="1" x14ac:dyDescent="0.2">
      <c r="B21" s="12">
        <v>219</v>
      </c>
      <c r="C21" s="12">
        <v>9.3049999999999997</v>
      </c>
      <c r="D21" s="12">
        <v>219.38771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31.7</v>
      </c>
      <c r="Q21" s="56">
        <v>2.0699999999999998</v>
      </c>
      <c r="R21" s="56">
        <v>2.6</v>
      </c>
      <c r="S21" s="56">
        <v>46.92</v>
      </c>
      <c r="T21" s="56">
        <v>98.52</v>
      </c>
      <c r="U21" s="12">
        <v>2</v>
      </c>
      <c r="V21" s="12">
        <v>0</v>
      </c>
      <c r="W21" s="12">
        <v>1</v>
      </c>
      <c r="X21" s="12">
        <v>0</v>
      </c>
      <c r="Y21" s="12">
        <v>0</v>
      </c>
      <c r="Z21" s="12">
        <v>1</v>
      </c>
      <c r="AA21" s="12">
        <v>45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0.91610000000000003</v>
      </c>
      <c r="AK21" s="12">
        <v>1.3599999999999999E-2</v>
      </c>
      <c r="AL21" s="14">
        <v>3.1600000000000003E-2</v>
      </c>
      <c r="AM21" s="14">
        <v>5.0000000000000001E-4</v>
      </c>
      <c r="AN21" s="14">
        <v>2.3117000000000001</v>
      </c>
      <c r="AO21" s="14">
        <v>3.1199999999999999E-2</v>
      </c>
      <c r="AP21" s="14">
        <v>0.2228</v>
      </c>
      <c r="AQ21" s="14">
        <v>3.0000000000000001E-3</v>
      </c>
      <c r="AR21" s="14">
        <v>1.712</v>
      </c>
      <c r="AS21" s="14">
        <v>1.2999999999999999E-2</v>
      </c>
      <c r="AT21" s="14">
        <v>3.15E-2</v>
      </c>
      <c r="AU21" s="14">
        <v>2.0000000000000001E-4</v>
      </c>
      <c r="AV21" s="14">
        <v>42.958199999999998</v>
      </c>
      <c r="AW21" s="14">
        <v>0.30580000000000002</v>
      </c>
      <c r="AX21" s="14">
        <v>0.60089999999999999</v>
      </c>
      <c r="AY21" s="14">
        <v>4.3E-3</v>
      </c>
      <c r="AZ21" s="14">
        <v>0.45902634454291613</v>
      </c>
      <c r="BA21" s="14">
        <v>19.076190476190476</v>
      </c>
      <c r="BB21" s="14">
        <v>0.90037950664136635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0.2671</v>
      </c>
      <c r="BH21" s="16"/>
      <c r="BI21" s="16">
        <f>DAVERAGE(PlotSort2,"PhxRedEdge",$BM$31:$BM$32)</f>
        <v>0.28860000000000002</v>
      </c>
      <c r="BJ21" s="16"/>
      <c r="BK21" s="16">
        <f>DAVERAGE(PlotSort2,"TMRed",$BM$31:$BM$32)</f>
        <v>0.26619999999999999</v>
      </c>
      <c r="BL21" s="16"/>
      <c r="BM21" s="16">
        <f>DAVERAGE(PlotSort2,"TMNIR",$BM$31:$BM$32)</f>
        <v>0.32500000000000001</v>
      </c>
      <c r="BN21" s="16"/>
      <c r="BO21" s="16">
        <f>DAVERAGE(PlotSort2,"NRR",$BM$31:$BM$32)</f>
        <v>5.9322033898305059E-2</v>
      </c>
      <c r="BP21" s="16"/>
      <c r="BQ21" s="16">
        <f>DAVERAGE(PlotSort2,"rvi",$BM$31:$BM$32)</f>
        <v>1.220886551465064</v>
      </c>
      <c r="BR21" s="16"/>
      <c r="BS21" s="17">
        <f>DAVERAGE(PlotSort2,"ndvi",$BM$31:$BM$32)</f>
        <v>9.9458728010825476E-2</v>
      </c>
      <c r="BT21" s="16"/>
    </row>
    <row r="22" spans="2:72" ht="13.5" customHeight="1" x14ac:dyDescent="0.2">
      <c r="B22" s="12">
        <v>219</v>
      </c>
      <c r="C22" s="12">
        <v>9.3130000000000006</v>
      </c>
      <c r="D22" s="12">
        <v>219.38803999999999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31.7</v>
      </c>
      <c r="Q22" s="56">
        <v>2.0699999999999998</v>
      </c>
      <c r="R22" s="56">
        <v>2.6</v>
      </c>
      <c r="S22" s="56">
        <v>46.82</v>
      </c>
      <c r="T22" s="56">
        <v>98.6</v>
      </c>
      <c r="U22" s="12">
        <v>2</v>
      </c>
      <c r="V22" s="12">
        <v>0</v>
      </c>
      <c r="W22" s="12">
        <v>1</v>
      </c>
      <c r="X22" s="12">
        <v>0</v>
      </c>
      <c r="Y22" s="12">
        <v>0</v>
      </c>
      <c r="Z22" s="12">
        <v>1</v>
      </c>
      <c r="AA22" s="12">
        <v>45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0.71709999999999996</v>
      </c>
      <c r="AK22" s="12">
        <v>1.9E-2</v>
      </c>
      <c r="AL22" s="14">
        <v>2.47E-2</v>
      </c>
      <c r="AM22" s="14">
        <v>6.9999999999999999E-4</v>
      </c>
      <c r="AN22" s="14">
        <v>1.9977</v>
      </c>
      <c r="AO22" s="14">
        <v>7.1900000000000006E-2</v>
      </c>
      <c r="AP22" s="14">
        <v>0.19220000000000001</v>
      </c>
      <c r="AQ22" s="14">
        <v>6.8999999999999999E-3</v>
      </c>
      <c r="AR22" s="14">
        <v>1.2959000000000001</v>
      </c>
      <c r="AS22" s="14">
        <v>0.13769999999999999</v>
      </c>
      <c r="AT22" s="14">
        <v>2.3800000000000002E-2</v>
      </c>
      <c r="AU22" s="14">
        <v>2.5000000000000001E-3</v>
      </c>
      <c r="AV22" s="14">
        <v>35.719799999999999</v>
      </c>
      <c r="AW22" s="14">
        <v>1.4373</v>
      </c>
      <c r="AX22" s="14">
        <v>0.49859999999999999</v>
      </c>
      <c r="AY22" s="14">
        <v>2.01E-2</v>
      </c>
      <c r="AZ22" s="14">
        <v>0.44354371742906779</v>
      </c>
      <c r="BA22" s="14">
        <v>20.94957983193277</v>
      </c>
      <c r="BB22" s="14">
        <v>0.90888208269525272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0.33169999999999999</v>
      </c>
      <c r="BH22" s="16">
        <f>DSTDEV(PlotSort2,"PhxRed",$BN$31:$BN$32)/SQRT($BF22)</f>
        <v>1.0000000000000009E-3</v>
      </c>
      <c r="BI22" s="16">
        <f>DAVERAGE(PlotSort2,"PhxRedEdge",$BN$31:$BN$32)</f>
        <v>0.35555000000000003</v>
      </c>
      <c r="BJ22" s="16">
        <f>DSTDEV(PlotSort2,"PhxRedEdge",$BN$31:$BN$32)/SQRT($BF22)</f>
        <v>5.5000000000002258E-4</v>
      </c>
      <c r="BK22" s="16">
        <f>DAVERAGE(PlotSort2,"TMRed",$BN$31:$BN$32)</f>
        <v>0.32815</v>
      </c>
      <c r="BL22" s="16">
        <f>DSTDEV(PlotSort2,"TMRed",$BN$31:$BN$32)/SQRT($BF22)</f>
        <v>1.0499999999999954E-3</v>
      </c>
      <c r="BM22" s="16">
        <f>DAVERAGE(PlotSort2,"TMNIR",$BN$31:$BN$32)</f>
        <v>0.39315</v>
      </c>
      <c r="BN22" s="16">
        <f>DSTDEV(PlotSort2,"TMNIR",$BN$31:$BN$32)/SQRT($BF22)</f>
        <v>4.5000000000000595E-4</v>
      </c>
      <c r="BO22" s="16">
        <f>DAVERAGE(PlotSort2,"NRR",$BN$31:$BN$32)</f>
        <v>5.022056128705206E-2</v>
      </c>
      <c r="BP22" s="16">
        <f>DSTDEV(PlotSort2,"NRR",$BN$31:$BN$32)/SQRT($BF22)</f>
        <v>1.3423561588469834E-3</v>
      </c>
      <c r="BQ22" s="16">
        <f>DAVERAGE(PlotSort2,"rvi",$BN$31:$BN$32)</f>
        <v>1.1980968008193065</v>
      </c>
      <c r="BR22" s="16">
        <f>DSTDEV(PlotSort2,"rvi",$BN$31:$BN$32)/SQRT($BF22)</f>
        <v>5.2049417670585463E-3</v>
      </c>
      <c r="BS22" s="17">
        <f>DAVERAGE(PlotSort2,"ndvi",$BN$31:$BN$32)</f>
        <v>9.0116862227014399E-2</v>
      </c>
      <c r="BT22" s="16">
        <f>DSTDEV(PlotSort2,"ndvi",$BN$31:$BN$32)/SQRT($BF22)</f>
        <v>2.1545405758161759E-3</v>
      </c>
    </row>
    <row r="23" spans="2:72" ht="13.5" customHeight="1" x14ac:dyDescent="0.2">
      <c r="B23" s="12">
        <v>219</v>
      </c>
      <c r="C23" s="12">
        <v>9.3219999999999992</v>
      </c>
      <c r="D23" s="12">
        <v>219.38842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31.7</v>
      </c>
      <c r="Q23" s="56">
        <v>2.0699999999999998</v>
      </c>
      <c r="R23" s="56">
        <v>2.6</v>
      </c>
      <c r="S23" s="56">
        <v>46.71</v>
      </c>
      <c r="T23" s="56">
        <v>98.69</v>
      </c>
      <c r="U23" s="12">
        <v>2</v>
      </c>
      <c r="V23" s="12">
        <v>0</v>
      </c>
      <c r="W23" s="12">
        <v>1</v>
      </c>
      <c r="X23" s="12">
        <v>0</v>
      </c>
      <c r="Y23" s="12">
        <v>0</v>
      </c>
      <c r="Z23" s="12">
        <v>1</v>
      </c>
      <c r="AA23" s="12">
        <v>45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0.87370000000000003</v>
      </c>
      <c r="AK23" s="12">
        <v>3.1800000000000002E-2</v>
      </c>
      <c r="AL23" s="14">
        <v>3.0099999999999998E-2</v>
      </c>
      <c r="AM23" s="14">
        <v>1.1000000000000001E-3</v>
      </c>
      <c r="AN23" s="14">
        <v>2.0125000000000002</v>
      </c>
      <c r="AO23" s="14">
        <v>2.1299999999999999E-2</v>
      </c>
      <c r="AP23" s="14">
        <v>0.19320000000000001</v>
      </c>
      <c r="AQ23" s="14">
        <v>2E-3</v>
      </c>
      <c r="AR23" s="14">
        <v>1.5605</v>
      </c>
      <c r="AS23" s="14">
        <v>6.3E-3</v>
      </c>
      <c r="AT23" s="14">
        <v>2.86E-2</v>
      </c>
      <c r="AU23" s="14">
        <v>1E-4</v>
      </c>
      <c r="AV23" s="14">
        <v>33.176000000000002</v>
      </c>
      <c r="AW23" s="14">
        <v>0.624</v>
      </c>
      <c r="AX23" s="14">
        <v>0.46210000000000001</v>
      </c>
      <c r="AY23" s="14">
        <v>8.6999999999999994E-3</v>
      </c>
      <c r="AZ23" s="14">
        <v>0.41034640622615598</v>
      </c>
      <c r="BA23" s="14">
        <v>16.157342657342657</v>
      </c>
      <c r="BB23" s="14">
        <v>0.88343183207662512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0.12869999999999998</v>
      </c>
      <c r="BH23" s="16">
        <f>DSTDEV(PlotSort2,"PhxRed",$BR$31:$BR$32)/SQRT($BF23)</f>
        <v>7.4999999999999928E-3</v>
      </c>
      <c r="BI23" s="16">
        <f>DAVERAGE(PlotSort2,"PhxRedEdge",$BR$31:$BR$32)</f>
        <v>0.21839999999999998</v>
      </c>
      <c r="BJ23" s="16">
        <f>DSTDEV(PlotSort2,"PhxRedEdge",$BR$31:$BR$32)/SQRT($BF23)</f>
        <v>1.6000000000000042E-3</v>
      </c>
      <c r="BK23" s="16">
        <f>DAVERAGE(PlotSort2,"TMRed",$BR$31:$BR$32)</f>
        <v>0.13075000000000001</v>
      </c>
      <c r="BL23" s="16">
        <f>DSTDEV(PlotSort2,"TMRed",$BR$31:$BR$32)/SQRT($BF23)</f>
        <v>8.750000000000006E-3</v>
      </c>
      <c r="BM23" s="16">
        <f>DAVERAGE(PlotSort2,"TMNIR",$BR$31:$BR$32)</f>
        <v>0.38224999999999998</v>
      </c>
      <c r="BN23" s="16">
        <f>DSTDEV(PlotSort2,"TMNIR",$BR$31:$BR$32)/SQRT($BF23)</f>
        <v>3.4499999999999804E-3</v>
      </c>
      <c r="BO23" s="16">
        <f>DAVERAGE(PlotSort2,"NRR",$BR$31:$BR$32)</f>
        <v>0.27278120004572637</v>
      </c>
      <c r="BP23" s="16">
        <f>DSTDEV(PlotSort2,"NRR",$BR$31:$BR$32)/SQRT($BF23)</f>
        <v>7.8657277910440515E-4</v>
      </c>
      <c r="BQ23" s="16">
        <f>DAVERAGE(PlotSort2,"rvi",$BR$31:$BR$32)</f>
        <v>2.934896292379106</v>
      </c>
      <c r="BR23" s="16">
        <f>DSTDEV(PlotSort2,"rvi",$BR$31:$BR$32)/SQRT($BF23)</f>
        <v>0.17002174040777993</v>
      </c>
      <c r="BS23" s="17">
        <f>DAVERAGE(PlotSort2,"ndvi",$BR$31:$BR$32)</f>
        <v>0.49077667658631186</v>
      </c>
      <c r="BT23" s="16">
        <f>DSTDEV(PlotSort2,"ndvi",$BR$31:$BR$32)/SQRT($BF23)</f>
        <v>2.2002876129343152E-2</v>
      </c>
    </row>
    <row r="24" spans="2:72" ht="13.5" customHeight="1" x14ac:dyDescent="0.2">
      <c r="B24" s="12">
        <v>219</v>
      </c>
      <c r="C24" s="12">
        <v>9.33</v>
      </c>
      <c r="D24" s="12">
        <v>219.38874999999999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31.7</v>
      </c>
      <c r="Q24" s="56">
        <v>2.0699999999999998</v>
      </c>
      <c r="R24" s="56">
        <v>2.6</v>
      </c>
      <c r="S24" s="56">
        <v>46.61</v>
      </c>
      <c r="T24" s="56">
        <v>98.77</v>
      </c>
      <c r="U24" s="12">
        <v>2</v>
      </c>
      <c r="V24" s="12">
        <v>0</v>
      </c>
      <c r="W24" s="12">
        <v>1</v>
      </c>
      <c r="X24" s="12">
        <v>0</v>
      </c>
      <c r="Y24" s="12">
        <v>0</v>
      </c>
      <c r="Z24" s="12">
        <v>1</v>
      </c>
      <c r="AA24" s="12">
        <v>45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0.75019999999999998</v>
      </c>
      <c r="AK24" s="12">
        <v>2.5700000000000001E-2</v>
      </c>
      <c r="AL24" s="14">
        <v>2.58E-2</v>
      </c>
      <c r="AM24" s="14">
        <v>8.9999999999999998E-4</v>
      </c>
      <c r="AN24" s="14">
        <v>1.877</v>
      </c>
      <c r="AO24" s="14">
        <v>0.2155</v>
      </c>
      <c r="AP24" s="14">
        <v>0.1799</v>
      </c>
      <c r="AQ24" s="14">
        <v>2.07E-2</v>
      </c>
      <c r="AR24" s="14">
        <v>1.4424999999999999</v>
      </c>
      <c r="AS24" s="14">
        <v>1.7000000000000001E-2</v>
      </c>
      <c r="AT24" s="14">
        <v>2.64E-2</v>
      </c>
      <c r="AU24" s="14">
        <v>2.9999999999999997E-4</v>
      </c>
      <c r="AV24" s="14">
        <v>35.726100000000002</v>
      </c>
      <c r="AW24" s="14">
        <v>0.83199999999999996</v>
      </c>
      <c r="AX24" s="14">
        <v>0.49669999999999997</v>
      </c>
      <c r="AY24" s="14">
        <v>1.1599999999999999E-2</v>
      </c>
      <c r="AZ24" s="14">
        <v>0.46822347029263967</v>
      </c>
      <c r="BA24" s="14">
        <v>18.814393939393938</v>
      </c>
      <c r="BB24" s="14">
        <v>0.89906327662014907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0.69250000000000012</v>
      </c>
      <c r="BH24" s="16"/>
      <c r="BI24" s="16">
        <f>DAVERAGE(PlotSort2,"PhxRedEdge",$BP$31:$BP$32)</f>
        <v>0.6835</v>
      </c>
      <c r="BJ24" s="16"/>
      <c r="BK24" s="16">
        <f>DAVERAGE(PlotSort2,"TMRed",$BP$31:$BP$32)</f>
        <v>0.68849999999999989</v>
      </c>
      <c r="BL24" s="16"/>
      <c r="BM24" s="16">
        <f>DAVERAGE(PlotSort2,"TMNIR",$BP$31:$BP$32)</f>
        <v>0.6663</v>
      </c>
      <c r="BN24" s="16"/>
      <c r="BO24" s="16">
        <f>DAVERAGE(PlotSort2,"NRR",$BP$31:$BP$32)</f>
        <v>-1.2742628537561114E-2</v>
      </c>
      <c r="BP24" s="16"/>
      <c r="BQ24" s="16">
        <f>DAVERAGE(PlotSort2,"rvi",$BP$31:$BP$32)</f>
        <v>24.193899782135077</v>
      </c>
      <c r="BR24" s="16"/>
      <c r="BS24" s="17">
        <f>DAVERAGE(PlotSort2,"ndvi",$BP$31:$BP$32)</f>
        <v>-1.6386182462355982E-2</v>
      </c>
      <c r="BT24" s="16"/>
    </row>
    <row r="25" spans="2:72" ht="13.5" customHeight="1" x14ac:dyDescent="0.2">
      <c r="B25" s="12">
        <v>219</v>
      </c>
      <c r="C25" s="12">
        <v>9.3379999999999992</v>
      </c>
      <c r="D25" s="12">
        <v>219.38908000000001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31.7</v>
      </c>
      <c r="Q25" s="56">
        <v>2.0699999999999998</v>
      </c>
      <c r="R25" s="56">
        <v>2.6</v>
      </c>
      <c r="S25" s="56">
        <v>46.51</v>
      </c>
      <c r="T25" s="56">
        <v>98.85</v>
      </c>
      <c r="U25" s="12">
        <v>2</v>
      </c>
      <c r="V25" s="12">
        <v>0</v>
      </c>
      <c r="W25" s="12">
        <v>1</v>
      </c>
      <c r="X25" s="12">
        <v>0</v>
      </c>
      <c r="Y25" s="12">
        <v>0</v>
      </c>
      <c r="Z25" s="12">
        <v>1</v>
      </c>
      <c r="AA25" s="12">
        <v>45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0.86699999999999999</v>
      </c>
      <c r="AK25" s="12">
        <v>3.5400000000000001E-2</v>
      </c>
      <c r="AL25" s="14">
        <v>2.9700000000000001E-2</v>
      </c>
      <c r="AM25" s="14">
        <v>1.1999999999999999E-3</v>
      </c>
      <c r="AN25" s="14">
        <v>1.9941</v>
      </c>
      <c r="AO25" s="14">
        <v>9.74E-2</v>
      </c>
      <c r="AP25" s="14">
        <v>0.1908</v>
      </c>
      <c r="AQ25" s="14">
        <v>9.2999999999999992E-3</v>
      </c>
      <c r="AR25" s="14">
        <v>1.6922999999999999</v>
      </c>
      <c r="AS25" s="14">
        <v>6.2100000000000002E-2</v>
      </c>
      <c r="AT25" s="14">
        <v>3.09E-2</v>
      </c>
      <c r="AU25" s="14">
        <v>1.1000000000000001E-3</v>
      </c>
      <c r="AV25" s="14">
        <v>36.668300000000002</v>
      </c>
      <c r="AW25" s="14">
        <v>0.25580000000000003</v>
      </c>
      <c r="AX25" s="14">
        <v>0.50880000000000003</v>
      </c>
      <c r="AY25" s="14">
        <v>3.5000000000000001E-3</v>
      </c>
      <c r="AZ25" s="14">
        <v>0.45454545454545464</v>
      </c>
      <c r="BA25" s="14">
        <v>16.466019417475728</v>
      </c>
      <c r="BB25" s="14">
        <v>0.8854919399666481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1.0012666666666667</v>
      </c>
      <c r="BH25" s="16">
        <f>DSTDEV(PlotSort2,"PhxRed",$BQ$31:$BQ$32)/SQRT($BF25)</f>
        <v>4.2853756479968308E-3</v>
      </c>
      <c r="BI25" s="16">
        <f>DAVERAGE(PlotSort2,"PhxRedEdge",$BQ$31:$BQ$32)</f>
        <v>1.0010666666666665</v>
      </c>
      <c r="BJ25" s="16">
        <f>DSTDEV(PlotSort2,"PhxRedEdge",$BQ$31:$BQ$32)/SQRT($BF25)</f>
        <v>4.3429380735984331E-3</v>
      </c>
      <c r="BK25" s="16">
        <f>DAVERAGE(PlotSort2,"TMRed",$BQ$31:$BQ$32)</f>
        <v>1.0012666666666667</v>
      </c>
      <c r="BL25" s="16">
        <f>DSTDEV(PlotSort2,"TMRed",$BQ$31:$BQ$32)/SQRT($BF25)</f>
        <v>4.2853756479968308E-3</v>
      </c>
      <c r="BM25" s="16">
        <f>DAVERAGE(PlotSort2,"TMNIR",$BQ$31:$BQ$32)</f>
        <v>1.0010666666666665</v>
      </c>
      <c r="BN25" s="16">
        <f>DSTDEV(PlotSort2,"TMNIR",$BQ$31:$BQ$32)/SQRT($BF25)</f>
        <v>4.3429380735984331E-3</v>
      </c>
      <c r="BO25" s="16">
        <f>DAVERAGE(PlotSort2,"NRR",$BQ$31:$BQ$32)</f>
        <v>0.74613854210668673</v>
      </c>
      <c r="BP25" s="16">
        <f>DSTDEV(PlotSort2,"NRR",$BQ$31:$BQ$32)/SQRT($BF25)</f>
        <v>3.5675568918384763E-4</v>
      </c>
      <c r="BQ25" s="16">
        <f>DAVERAGE(PlotSort2,"rvi",$BQ$31:$BQ$32)</f>
        <v>1.3157216244090535</v>
      </c>
      <c r="BR25" s="16">
        <f>DSTDEV(PlotSort2,"rvi",$BQ$31:$BQ$32)/SQRT($BF25)</f>
        <v>2.7393832964065786E-4</v>
      </c>
      <c r="BS25" s="17">
        <f>DAVERAGE(PlotSort2,"ndvi",$BQ$31:$BQ$32)</f>
        <v>0.13633830815417589</v>
      </c>
      <c r="BT25" s="16">
        <f>DSTDEV(PlotSort2,"ndvi",$BQ$31:$BQ$32)/SQRT($BF25)</f>
        <v>1.021782589964175E-4</v>
      </c>
    </row>
    <row r="26" spans="2:72" ht="13.5" customHeight="1" x14ac:dyDescent="0.2">
      <c r="B26" s="12">
        <v>219</v>
      </c>
      <c r="C26" s="12">
        <v>9.5739999999999998</v>
      </c>
      <c r="D26" s="12">
        <v>219.39892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31.7</v>
      </c>
      <c r="Q26" s="56">
        <v>2.0699999999999998</v>
      </c>
      <c r="R26" s="56">
        <v>2.6</v>
      </c>
      <c r="S26" s="56">
        <v>43.59</v>
      </c>
      <c r="T26" s="56">
        <v>101.3</v>
      </c>
      <c r="U26" s="12">
        <v>2</v>
      </c>
      <c r="V26" s="12">
        <v>0</v>
      </c>
      <c r="W26" s="12">
        <v>1</v>
      </c>
      <c r="X26" s="12">
        <v>0</v>
      </c>
      <c r="Y26" s="12">
        <v>0</v>
      </c>
      <c r="Z26" s="12">
        <v>1</v>
      </c>
      <c r="AA26" s="12">
        <v>45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0.82189999999999996</v>
      </c>
      <c r="AK26" s="12">
        <v>6.3E-3</v>
      </c>
      <c r="AL26" s="14">
        <v>2.6700000000000002E-2</v>
      </c>
      <c r="AM26" s="14">
        <v>2.0000000000000001E-4</v>
      </c>
      <c r="AN26" s="14">
        <v>1.8661000000000001</v>
      </c>
      <c r="AO26" s="14">
        <v>6.7999999999999996E-3</v>
      </c>
      <c r="AP26" s="14">
        <v>0.1681</v>
      </c>
      <c r="AQ26" s="14">
        <v>5.9999999999999995E-4</v>
      </c>
      <c r="AR26" s="14">
        <v>1.6092</v>
      </c>
      <c r="AS26" s="14">
        <v>0.14349999999999999</v>
      </c>
      <c r="AT26" s="14">
        <v>2.7699999999999999E-2</v>
      </c>
      <c r="AU26" s="14">
        <v>2.5000000000000001E-3</v>
      </c>
      <c r="AV26" s="14">
        <v>35.118699999999997</v>
      </c>
      <c r="AW26" s="14">
        <v>1.5184</v>
      </c>
      <c r="AX26" s="14">
        <v>0.4602</v>
      </c>
      <c r="AY26" s="14">
        <v>1.9900000000000001E-2</v>
      </c>
      <c r="AZ26" s="14">
        <v>0.46490530001591601</v>
      </c>
      <c r="BA26" s="14">
        <v>16.613718411552348</v>
      </c>
      <c r="BB26" s="14">
        <v>0.88645214183234267</v>
      </c>
      <c r="BC26" s="15"/>
    </row>
    <row r="27" spans="2:72" ht="13.5" customHeight="1" x14ac:dyDescent="0.2">
      <c r="B27" s="12">
        <v>219</v>
      </c>
      <c r="C27" s="12">
        <v>9.5649999999999995</v>
      </c>
      <c r="D27" s="12">
        <v>219.39854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31.7</v>
      </c>
      <c r="Q27" s="56">
        <v>2.0699999999999998</v>
      </c>
      <c r="R27" s="56">
        <v>2.6</v>
      </c>
      <c r="S27" s="56">
        <v>43.7</v>
      </c>
      <c r="T27" s="56">
        <v>101.2</v>
      </c>
      <c r="U27" s="12">
        <v>2</v>
      </c>
      <c r="V27" s="12">
        <v>0</v>
      </c>
      <c r="W27" s="12">
        <v>1</v>
      </c>
      <c r="X27" s="12">
        <v>0</v>
      </c>
      <c r="Y27" s="12">
        <v>0</v>
      </c>
      <c r="Z27" s="12">
        <v>1</v>
      </c>
      <c r="AA27" s="12">
        <v>45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0.88319999999999999</v>
      </c>
      <c r="AK27" s="12">
        <v>5.9400000000000001E-2</v>
      </c>
      <c r="AL27" s="14">
        <v>2.87E-2</v>
      </c>
      <c r="AM27" s="14">
        <v>1.9E-3</v>
      </c>
      <c r="AN27" s="14">
        <v>2.1955</v>
      </c>
      <c r="AO27" s="14">
        <v>0.1447</v>
      </c>
      <c r="AP27" s="14">
        <v>0.19819999999999999</v>
      </c>
      <c r="AQ27" s="14">
        <v>1.3100000000000001E-2</v>
      </c>
      <c r="AR27" s="14">
        <v>1.6963999999999999</v>
      </c>
      <c r="AS27" s="14">
        <v>1.9699999999999999E-2</v>
      </c>
      <c r="AT27" s="14">
        <v>2.93E-2</v>
      </c>
      <c r="AU27" s="14">
        <v>2.9999999999999997E-4</v>
      </c>
      <c r="AV27" s="14">
        <v>38.357300000000002</v>
      </c>
      <c r="AW27" s="14">
        <v>1.5787</v>
      </c>
      <c r="AX27" s="14">
        <v>0.50370000000000004</v>
      </c>
      <c r="AY27" s="14">
        <v>2.07E-2</v>
      </c>
      <c r="AZ27" s="14">
        <v>0.43524718620886177</v>
      </c>
      <c r="BA27" s="14">
        <v>17.191126279863482</v>
      </c>
      <c r="BB27" s="14">
        <v>0.89005628517823643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0.12869999999999998</v>
      </c>
      <c r="BH27" s="16">
        <f>DSTDEV(PlotSort2,"PhxRed",$BR$31:$BR$32)/SQRT($BF27)</f>
        <v>7.4999999999999928E-3</v>
      </c>
      <c r="BI27" s="16">
        <f>DAVERAGE(PlotSort2,"PhxRedEdge",$BR$31:$BR$32)</f>
        <v>0.21839999999999998</v>
      </c>
      <c r="BJ27" s="16">
        <f>DSTDEV(PlotSort2,"PhxRedEdge",$BR$31:$BR$32)/SQRT($BF27)</f>
        <v>1.6000000000000042E-3</v>
      </c>
      <c r="BK27" s="16">
        <f>DAVERAGE(PlotSort2,"TMRed",$BR$31:$BR$32)</f>
        <v>0.13075000000000001</v>
      </c>
      <c r="BL27" s="16">
        <f>DSTDEV(PlotSort2,"TMRed",$BR$31:$BR$32)/SQRT($BF27)</f>
        <v>8.750000000000006E-3</v>
      </c>
      <c r="BM27" s="16">
        <f>DAVERAGE(PlotSort2,"TMNIR",$BR$31:$BR$32)</f>
        <v>0.38224999999999998</v>
      </c>
      <c r="BN27" s="16">
        <f>DSTDEV(PlotSort2,"TMNIR",$BR$31:$BR$32)/SQRT($BF27)</f>
        <v>3.4499999999999804E-3</v>
      </c>
      <c r="BO27" s="16">
        <f>DAVERAGE(PlotSort2,"NRR",$BR$31:$BR$32)</f>
        <v>0.27278120004572637</v>
      </c>
      <c r="BP27" s="16">
        <f>DSTDEV(PlotSort2,"NRR",$BR$31:$BR$32)/SQRT($BF27)</f>
        <v>7.8657277910440515E-4</v>
      </c>
      <c r="BQ27" s="16">
        <f>DAVERAGE(PlotSort2,"rvi",$BR$31:$BR$32)</f>
        <v>2.934896292379106</v>
      </c>
      <c r="BR27" s="16">
        <f>DSTDEV(PlotSort2,"rvi",$BR$31:$BR$32)/SQRT($BF27)</f>
        <v>0.17002174040777993</v>
      </c>
      <c r="BS27" s="17">
        <f>DAVERAGE(PlotSort2,"ndvi",$BR$31:$BR$32)</f>
        <v>0.49077667658631186</v>
      </c>
      <c r="BT27" s="16">
        <f>DSTDEV(PlotSort2,"ndvi",$BR$31:$BR$32)/SQRT($BF27)</f>
        <v>2.2002876129343152E-2</v>
      </c>
    </row>
    <row r="28" spans="2:72" ht="13.5" customHeight="1" x14ac:dyDescent="0.2">
      <c r="B28" s="12">
        <v>219</v>
      </c>
      <c r="C28" s="12">
        <v>9.5549999999999997</v>
      </c>
      <c r="D28" s="12">
        <v>219.39813000000001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31.7</v>
      </c>
      <c r="Q28" s="56">
        <v>2.0699999999999998</v>
      </c>
      <c r="R28" s="56">
        <v>2.6</v>
      </c>
      <c r="S28" s="56">
        <v>43.82</v>
      </c>
      <c r="T28" s="56">
        <v>101.1</v>
      </c>
      <c r="U28" s="12">
        <v>2</v>
      </c>
      <c r="V28" s="12">
        <v>0</v>
      </c>
      <c r="W28" s="12">
        <v>1</v>
      </c>
      <c r="X28" s="12">
        <v>0</v>
      </c>
      <c r="Y28" s="12">
        <v>0</v>
      </c>
      <c r="Z28" s="12">
        <v>1</v>
      </c>
      <c r="AA28" s="12">
        <v>45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0.96250000000000002</v>
      </c>
      <c r="AK28" s="12">
        <v>0.06</v>
      </c>
      <c r="AL28" s="14">
        <v>3.1399999999999997E-2</v>
      </c>
      <c r="AM28" s="14">
        <v>2E-3</v>
      </c>
      <c r="AN28" s="14">
        <v>2.5264000000000002</v>
      </c>
      <c r="AO28" s="14">
        <v>3.9300000000000002E-2</v>
      </c>
      <c r="AP28" s="14">
        <v>0.2286</v>
      </c>
      <c r="AQ28" s="14">
        <v>3.5999999999999999E-3</v>
      </c>
      <c r="AR28" s="14">
        <v>1.9538</v>
      </c>
      <c r="AS28" s="14">
        <v>7.1499999999999994E-2</v>
      </c>
      <c r="AT28" s="14">
        <v>3.3799999999999997E-2</v>
      </c>
      <c r="AU28" s="14">
        <v>1.1999999999999999E-3</v>
      </c>
      <c r="AV28" s="14">
        <v>44.343499999999999</v>
      </c>
      <c r="AW28" s="14">
        <v>1.3208</v>
      </c>
      <c r="AX28" s="14">
        <v>0.5837</v>
      </c>
      <c r="AY28" s="14">
        <v>1.7399999999999999E-2</v>
      </c>
      <c r="AZ28" s="14">
        <v>0.4371537609257663</v>
      </c>
      <c r="BA28" s="14">
        <v>17.26923076923077</v>
      </c>
      <c r="BB28" s="14">
        <v>0.89052631578947383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3.5449999999999995E-2</v>
      </c>
      <c r="BH28" s="16">
        <f>DSTDEV(PlotSort2,"PhxRed",$BS$31:$BS$32)/SQRT($BF28)</f>
        <v>4.9999999999997956E-5</v>
      </c>
      <c r="BI28" s="16">
        <f>DAVERAGE(PlotSort2,"PhxRedEdge",$BS$31:$BS$32)</f>
        <v>0.21149999999999999</v>
      </c>
      <c r="BJ28" s="16">
        <f>DSTDEV(PlotSort2,"PhxRedEdge",$BS$31:$BS$32)/SQRT($BF28)</f>
        <v>1.7000000000000068E-3</v>
      </c>
      <c r="BK28" s="16">
        <f>DAVERAGE(PlotSort2,"TMRed",$BS$31:$BS$32)</f>
        <v>3.3299999999999996E-2</v>
      </c>
      <c r="BL28" s="16">
        <f>DSTDEV(PlotSort2,"TMRed",$BS$31:$BS$32)/SQRT($BF28)</f>
        <v>2.0000000000000226E-4</v>
      </c>
      <c r="BM28" s="16">
        <f>DAVERAGE(PlotSort2,"TMNIR",$BS$31:$BS$32)</f>
        <v>0.55620000000000003</v>
      </c>
      <c r="BN28" s="16">
        <f>DSTDEV(PlotSort2,"TMNIR",$BS$31:$BS$32)/SQRT($BF28)</f>
        <v>8.4000000000000186E-3</v>
      </c>
      <c r="BO28" s="16">
        <f>DAVERAGE(PlotSort2,"NRR",$BS$31:$BS$32)</f>
        <v>0.4489664075671152</v>
      </c>
      <c r="BP28" s="16">
        <f>DSTDEV(PlotSort2,"NRR",$BS$31:$BS$32)/SQRT($BF28)</f>
        <v>2.8206842302619935E-3</v>
      </c>
      <c r="BQ28" s="16">
        <f>DAVERAGE(PlotSort2,"rvi",$BS$31:$BS$32)</f>
        <v>16.704820309329484</v>
      </c>
      <c r="BR28" s="16">
        <f>DSTDEV(PlotSort2,"rvi",$BS$31:$BS$32)/SQRT($BF28)</f>
        <v>0.35258150335933885</v>
      </c>
      <c r="BS28" s="17">
        <f>DAVERAGE(PlotSort2,"ndvi",$BS$31:$BS$32)</f>
        <v>0.88699159611816625</v>
      </c>
      <c r="BT28" s="16">
        <f>DSTDEV(PlotSort2,"ndvi",$BS$31:$BS$32)/SQRT($BF28)</f>
        <v>2.250498578169613E-3</v>
      </c>
    </row>
    <row r="29" spans="2:72" ht="13.5" customHeight="1" x14ac:dyDescent="0.2">
      <c r="B29" s="12">
        <v>219</v>
      </c>
      <c r="C29" s="12">
        <v>9.5459999999999994</v>
      </c>
      <c r="D29" s="12">
        <v>219.39775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31.7</v>
      </c>
      <c r="Q29" s="56">
        <v>2.0699999999999998</v>
      </c>
      <c r="R29" s="56">
        <v>2.6</v>
      </c>
      <c r="S29" s="56">
        <v>43.94</v>
      </c>
      <c r="T29" s="56">
        <v>101</v>
      </c>
      <c r="U29" s="12">
        <v>2</v>
      </c>
      <c r="V29" s="12">
        <v>0</v>
      </c>
      <c r="W29" s="12">
        <v>1</v>
      </c>
      <c r="X29" s="12">
        <v>0</v>
      </c>
      <c r="Y29" s="12">
        <v>0</v>
      </c>
      <c r="Z29" s="12">
        <v>1</v>
      </c>
      <c r="AA29" s="12">
        <v>45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0.9264</v>
      </c>
      <c r="AK29" s="12">
        <v>0.13930000000000001</v>
      </c>
      <c r="AL29" s="14">
        <v>3.0200000000000001E-2</v>
      </c>
      <c r="AM29" s="14">
        <v>4.4999999999999997E-3</v>
      </c>
      <c r="AN29" s="14">
        <v>2.3085</v>
      </c>
      <c r="AO29" s="14">
        <v>0.34660000000000002</v>
      </c>
      <c r="AP29" s="14">
        <v>0.2094</v>
      </c>
      <c r="AQ29" s="14">
        <v>3.1399999999999997E-2</v>
      </c>
      <c r="AR29" s="14">
        <v>1.7357</v>
      </c>
      <c r="AS29" s="14">
        <v>0.28339999999999999</v>
      </c>
      <c r="AT29" s="14">
        <v>3.0099999999999998E-2</v>
      </c>
      <c r="AU29" s="14">
        <v>4.8999999999999998E-3</v>
      </c>
      <c r="AV29" s="14">
        <v>39.944299999999998</v>
      </c>
      <c r="AW29" s="14">
        <v>3.7980999999999998</v>
      </c>
      <c r="AX29" s="14">
        <v>0.52690000000000003</v>
      </c>
      <c r="AY29" s="14">
        <v>5.0099999999999999E-2</v>
      </c>
      <c r="AZ29" s="14">
        <v>0.4312101045769387</v>
      </c>
      <c r="BA29" s="14">
        <v>17.504983388704321</v>
      </c>
      <c r="BB29" s="14">
        <v>0.89192100538599639</v>
      </c>
      <c r="BC29" s="15"/>
      <c r="BD29" s="28"/>
    </row>
    <row r="30" spans="2:72" ht="13.5" customHeight="1" x14ac:dyDescent="0.2">
      <c r="B30" s="12">
        <v>219</v>
      </c>
      <c r="C30" s="12">
        <v>9.5359999999999996</v>
      </c>
      <c r="D30" s="12">
        <v>219.39733000000001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31.7</v>
      </c>
      <c r="Q30" s="56">
        <v>2.0699999999999998</v>
      </c>
      <c r="R30" s="56">
        <v>2.6</v>
      </c>
      <c r="S30" s="56">
        <v>44.06</v>
      </c>
      <c r="T30" s="56">
        <v>100.89</v>
      </c>
      <c r="U30" s="12">
        <v>2</v>
      </c>
      <c r="V30" s="12">
        <v>0</v>
      </c>
      <c r="W30" s="12">
        <v>1</v>
      </c>
      <c r="X30" s="12">
        <v>0</v>
      </c>
      <c r="Y30" s="12">
        <v>0</v>
      </c>
      <c r="Z30" s="12">
        <v>1</v>
      </c>
      <c r="AA30" s="12">
        <v>45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1.0088999999999999</v>
      </c>
      <c r="AK30" s="12">
        <v>4.3400000000000001E-2</v>
      </c>
      <c r="AL30" s="14">
        <v>3.3000000000000002E-2</v>
      </c>
      <c r="AM30" s="14">
        <v>1.4E-3</v>
      </c>
      <c r="AN30" s="14">
        <v>2.5057999999999998</v>
      </c>
      <c r="AO30" s="14">
        <v>0.10829999999999999</v>
      </c>
      <c r="AP30" s="14">
        <v>0.22789999999999999</v>
      </c>
      <c r="AQ30" s="14">
        <v>9.9000000000000008E-3</v>
      </c>
      <c r="AR30" s="14">
        <v>2.0106000000000002</v>
      </c>
      <c r="AS30" s="14">
        <v>5.9499999999999997E-2</v>
      </c>
      <c r="AT30" s="14">
        <v>3.5000000000000003E-2</v>
      </c>
      <c r="AU30" s="14">
        <v>1E-3</v>
      </c>
      <c r="AV30" s="14">
        <v>46.773000000000003</v>
      </c>
      <c r="AW30" s="14">
        <v>0.86739999999999995</v>
      </c>
      <c r="AX30" s="14">
        <v>0.61839999999999995</v>
      </c>
      <c r="AY30" s="14">
        <v>1.15E-2</v>
      </c>
      <c r="AZ30" s="14">
        <v>0.46142030012997753</v>
      </c>
      <c r="BA30" s="14">
        <v>17.668571428571425</v>
      </c>
      <c r="BB30" s="14">
        <v>0.8928680746862564</v>
      </c>
      <c r="BC30" s="15"/>
      <c r="BD30" s="28"/>
      <c r="BF30" s="29" t="s">
        <v>175</v>
      </c>
    </row>
    <row r="31" spans="2:72" ht="13.5" customHeight="1" x14ac:dyDescent="0.2">
      <c r="B31" s="12">
        <v>219</v>
      </c>
      <c r="C31" s="12">
        <v>9.5269999999999992</v>
      </c>
      <c r="D31" s="12">
        <v>219.39696000000001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31.7</v>
      </c>
      <c r="Q31" s="56">
        <v>2.0699999999999998</v>
      </c>
      <c r="R31" s="56">
        <v>2.6</v>
      </c>
      <c r="S31" s="56">
        <v>44.17</v>
      </c>
      <c r="T31" s="56">
        <v>100.8</v>
      </c>
      <c r="U31" s="12">
        <v>2</v>
      </c>
      <c r="V31" s="12">
        <v>0</v>
      </c>
      <c r="W31" s="12">
        <v>1</v>
      </c>
      <c r="X31" s="12">
        <v>0</v>
      </c>
      <c r="Y31" s="12">
        <v>0</v>
      </c>
      <c r="Z31" s="12">
        <v>1</v>
      </c>
      <c r="AA31" s="12">
        <v>45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0.97829999999999995</v>
      </c>
      <c r="AK31" s="12">
        <v>6.59E-2</v>
      </c>
      <c r="AL31" s="14">
        <v>3.2099999999999997E-2</v>
      </c>
      <c r="AM31" s="14">
        <v>2.2000000000000001E-3</v>
      </c>
      <c r="AN31" s="14">
        <v>2.3428</v>
      </c>
      <c r="AO31" s="14">
        <v>1.8200000000000001E-2</v>
      </c>
      <c r="AP31" s="14">
        <v>0.2135</v>
      </c>
      <c r="AQ31" s="14">
        <v>1.6999999999999999E-3</v>
      </c>
      <c r="AR31" s="14">
        <v>2.0575000000000001</v>
      </c>
      <c r="AS31" s="14">
        <v>0.1421</v>
      </c>
      <c r="AT31" s="14">
        <v>3.5900000000000001E-2</v>
      </c>
      <c r="AU31" s="14">
        <v>2.5000000000000001E-3</v>
      </c>
      <c r="AV31" s="14">
        <v>39.567799999999998</v>
      </c>
      <c r="AW31" s="14">
        <v>0.45140000000000002</v>
      </c>
      <c r="AX31" s="14">
        <v>0.52429999999999999</v>
      </c>
      <c r="AY31" s="14">
        <v>6.0000000000000001E-3</v>
      </c>
      <c r="AZ31" s="14">
        <v>0.42125237191650849</v>
      </c>
      <c r="BA31" s="14">
        <v>14.604456824512534</v>
      </c>
      <c r="BB31" s="14">
        <v>0.87183148875401639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219</v>
      </c>
      <c r="C32" s="12">
        <v>9.5180000000000007</v>
      </c>
      <c r="D32" s="12">
        <v>219.39658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31.7</v>
      </c>
      <c r="Q32" s="56">
        <v>2.0699999999999998</v>
      </c>
      <c r="R32" s="56">
        <v>2.6</v>
      </c>
      <c r="S32" s="56">
        <v>44.28</v>
      </c>
      <c r="T32" s="56">
        <v>100.7</v>
      </c>
      <c r="U32" s="12">
        <v>2</v>
      </c>
      <c r="V32" s="12">
        <v>0</v>
      </c>
      <c r="W32" s="12">
        <v>1</v>
      </c>
      <c r="X32" s="12">
        <v>0</v>
      </c>
      <c r="Y32" s="12">
        <v>0</v>
      </c>
      <c r="Z32" s="12">
        <v>1</v>
      </c>
      <c r="AA32" s="12">
        <v>45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0.93640000000000001</v>
      </c>
      <c r="AK32" s="12">
        <v>1.06E-2</v>
      </c>
      <c r="AL32" s="14">
        <v>3.0800000000000001E-2</v>
      </c>
      <c r="AM32" s="14">
        <v>2.9999999999999997E-4</v>
      </c>
      <c r="AN32" s="14">
        <v>2.2664</v>
      </c>
      <c r="AO32" s="14">
        <v>6.4100000000000004E-2</v>
      </c>
      <c r="AP32" s="14">
        <v>0.20710000000000001</v>
      </c>
      <c r="AQ32" s="14">
        <v>5.8999999999999999E-3</v>
      </c>
      <c r="AR32" s="14">
        <v>1.6342000000000001</v>
      </c>
      <c r="AS32" s="14">
        <v>2.5499999999999998E-2</v>
      </c>
      <c r="AT32" s="14">
        <v>2.86E-2</v>
      </c>
      <c r="AU32" s="14">
        <v>4.0000000000000002E-4</v>
      </c>
      <c r="AV32" s="14">
        <v>36.982399999999998</v>
      </c>
      <c r="AW32" s="14">
        <v>1.0442</v>
      </c>
      <c r="AX32" s="14">
        <v>0.49109999999999998</v>
      </c>
      <c r="AY32" s="14">
        <v>1.3899999999999999E-2</v>
      </c>
      <c r="AZ32" s="14">
        <v>0.40676024061873389</v>
      </c>
      <c r="BA32" s="14">
        <v>17.17132867132867</v>
      </c>
      <c r="BB32" s="14">
        <v>0.88993650182797768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219</v>
      </c>
      <c r="C33" s="12">
        <v>9.51</v>
      </c>
      <c r="D33" s="12">
        <v>219.39625000000001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31.7</v>
      </c>
      <c r="Q33" s="56">
        <v>2.0699999999999998</v>
      </c>
      <c r="R33" s="56">
        <v>2.6</v>
      </c>
      <c r="S33" s="56">
        <v>44.38</v>
      </c>
      <c r="T33" s="56">
        <v>100.62</v>
      </c>
      <c r="U33" s="12">
        <v>2</v>
      </c>
      <c r="V33" s="12">
        <v>0</v>
      </c>
      <c r="W33" s="12">
        <v>1</v>
      </c>
      <c r="X33" s="12">
        <v>0</v>
      </c>
      <c r="Y33" s="12">
        <v>0</v>
      </c>
      <c r="Z33" s="12">
        <v>1</v>
      </c>
      <c r="AA33" s="12">
        <v>45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0.8921</v>
      </c>
      <c r="AK33" s="12">
        <v>7.4700000000000003E-2</v>
      </c>
      <c r="AL33" s="14">
        <v>2.9399999999999999E-2</v>
      </c>
      <c r="AM33" s="14">
        <v>2.5000000000000001E-3</v>
      </c>
      <c r="AN33" s="14">
        <v>2.3370000000000002</v>
      </c>
      <c r="AO33" s="14">
        <v>0.224</v>
      </c>
      <c r="AP33" s="14">
        <v>0.21390000000000001</v>
      </c>
      <c r="AQ33" s="14">
        <v>2.0500000000000001E-2</v>
      </c>
      <c r="AR33" s="14">
        <v>1.6369</v>
      </c>
      <c r="AS33" s="14">
        <v>4.8999999999999998E-3</v>
      </c>
      <c r="AT33" s="14">
        <v>2.87E-2</v>
      </c>
      <c r="AU33" s="14">
        <v>1E-4</v>
      </c>
      <c r="AV33" s="14">
        <v>40.8429</v>
      </c>
      <c r="AW33" s="14">
        <v>1.3187</v>
      </c>
      <c r="AX33" s="14">
        <v>0.54339999999999999</v>
      </c>
      <c r="AY33" s="14">
        <v>1.7500000000000002E-2</v>
      </c>
      <c r="AZ33" s="14">
        <v>0.43509837580879446</v>
      </c>
      <c r="BA33" s="14">
        <v>18.933797909407666</v>
      </c>
      <c r="BB33" s="14">
        <v>0.89966789022898108</v>
      </c>
      <c r="BC33" s="15"/>
      <c r="BD33" s="28"/>
    </row>
    <row r="34" spans="2:64" ht="13.5" customHeight="1" x14ac:dyDescent="0.2">
      <c r="B34" s="12">
        <v>219</v>
      </c>
      <c r="C34" s="12">
        <v>9.5939999999999994</v>
      </c>
      <c r="D34" s="12">
        <v>219.39975000000001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31.7</v>
      </c>
      <c r="Q34" s="56">
        <v>2.0699999999999998</v>
      </c>
      <c r="R34" s="56">
        <v>2.6</v>
      </c>
      <c r="S34" s="56">
        <v>43.34</v>
      </c>
      <c r="T34" s="56">
        <v>101.52</v>
      </c>
      <c r="U34" s="12">
        <v>2</v>
      </c>
      <c r="V34" s="12">
        <v>0</v>
      </c>
      <c r="W34" s="12">
        <v>1</v>
      </c>
      <c r="X34" s="12">
        <v>0</v>
      </c>
      <c r="Y34" s="12">
        <v>0</v>
      </c>
      <c r="Z34" s="12">
        <v>1</v>
      </c>
      <c r="AA34" s="12">
        <v>45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0.83289999999999997</v>
      </c>
      <c r="AK34" s="12">
        <v>1.2999999999999999E-2</v>
      </c>
      <c r="AL34" s="14">
        <v>2.69E-2</v>
      </c>
      <c r="AM34" s="14">
        <v>4.0000000000000002E-4</v>
      </c>
      <c r="AN34" s="14">
        <v>1.9765999999999999</v>
      </c>
      <c r="AO34" s="14">
        <v>1.12E-2</v>
      </c>
      <c r="AP34" s="14">
        <v>0.17710000000000001</v>
      </c>
      <c r="AQ34" s="14">
        <v>1E-3</v>
      </c>
      <c r="AR34" s="14">
        <v>1.4599</v>
      </c>
      <c r="AS34" s="14">
        <v>4.6899999999999997E-2</v>
      </c>
      <c r="AT34" s="14">
        <v>2.5100000000000001E-2</v>
      </c>
      <c r="AU34" s="14">
        <v>8.0000000000000004E-4</v>
      </c>
      <c r="AV34" s="14">
        <v>33.656500000000001</v>
      </c>
      <c r="AW34" s="14">
        <v>0.73009999999999997</v>
      </c>
      <c r="AX34" s="14">
        <v>0.43890000000000001</v>
      </c>
      <c r="AY34" s="14">
        <v>9.4999999999999998E-3</v>
      </c>
      <c r="AZ34" s="14">
        <v>0.42500000000000004</v>
      </c>
      <c r="BA34" s="14">
        <v>17.486055776892432</v>
      </c>
      <c r="BB34" s="14">
        <v>0.89181034482758614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219</v>
      </c>
      <c r="C35" s="12">
        <v>9.6020000000000003</v>
      </c>
      <c r="D35" s="12">
        <v>219.40008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31.7</v>
      </c>
      <c r="Q35" s="56">
        <v>2.0699999999999998</v>
      </c>
      <c r="R35" s="56">
        <v>2.6</v>
      </c>
      <c r="S35" s="56">
        <v>43.25</v>
      </c>
      <c r="T35" s="56">
        <v>101.6</v>
      </c>
      <c r="U35" s="12">
        <v>2</v>
      </c>
      <c r="V35" s="12">
        <v>0</v>
      </c>
      <c r="W35" s="12">
        <v>1</v>
      </c>
      <c r="X35" s="12">
        <v>0</v>
      </c>
      <c r="Y35" s="12">
        <v>0</v>
      </c>
      <c r="Z35" s="12">
        <v>1</v>
      </c>
      <c r="AA35" s="12">
        <v>45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0.87929999999999997</v>
      </c>
      <c r="AK35" s="12">
        <v>2.01E-2</v>
      </c>
      <c r="AL35" s="14">
        <v>2.8299999999999999E-2</v>
      </c>
      <c r="AM35" s="14">
        <v>5.9999999999999995E-4</v>
      </c>
      <c r="AN35" s="14">
        <v>2.0131000000000001</v>
      </c>
      <c r="AO35" s="14">
        <v>9.3200000000000005E-2</v>
      </c>
      <c r="AP35" s="14">
        <v>0.18</v>
      </c>
      <c r="AQ35" s="14">
        <v>8.3000000000000001E-3</v>
      </c>
      <c r="AR35" s="14">
        <v>1.5869</v>
      </c>
      <c r="AS35" s="14">
        <v>3.1699999999999999E-2</v>
      </c>
      <c r="AT35" s="14">
        <v>2.7199999999999998E-2</v>
      </c>
      <c r="AU35" s="14">
        <v>5.0000000000000001E-4</v>
      </c>
      <c r="AV35" s="14">
        <v>36.7744</v>
      </c>
      <c r="AW35" s="14">
        <v>0.37019999999999997</v>
      </c>
      <c r="AX35" s="14">
        <v>0.47870000000000001</v>
      </c>
      <c r="AY35" s="14">
        <v>4.7999999999999996E-3</v>
      </c>
      <c r="AZ35" s="14">
        <v>0.45346895400030363</v>
      </c>
      <c r="BA35" s="14">
        <v>17.599264705882355</v>
      </c>
      <c r="BB35" s="14">
        <v>0.8924688673650919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219</v>
      </c>
      <c r="C36" s="12">
        <v>9.61</v>
      </c>
      <c r="D36" s="12">
        <v>219.40042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31.7</v>
      </c>
      <c r="Q36" s="56">
        <v>2.0699999999999998</v>
      </c>
      <c r="R36" s="56">
        <v>2.6</v>
      </c>
      <c r="S36" s="56">
        <v>43.15</v>
      </c>
      <c r="T36" s="56">
        <v>101.69</v>
      </c>
      <c r="U36" s="12">
        <v>2</v>
      </c>
      <c r="V36" s="12">
        <v>0</v>
      </c>
      <c r="W36" s="12">
        <v>1</v>
      </c>
      <c r="X36" s="12">
        <v>0</v>
      </c>
      <c r="Y36" s="12">
        <v>0</v>
      </c>
      <c r="Z36" s="12">
        <v>1</v>
      </c>
      <c r="AA36" s="12">
        <v>45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0.97609999999999997</v>
      </c>
      <c r="AK36" s="12">
        <v>2.6599999999999999E-2</v>
      </c>
      <c r="AL36" s="14">
        <v>3.1399999999999997E-2</v>
      </c>
      <c r="AM36" s="14">
        <v>8.9999999999999998E-4</v>
      </c>
      <c r="AN36" s="14">
        <v>2.4807000000000001</v>
      </c>
      <c r="AO36" s="14">
        <v>8.1100000000000005E-2</v>
      </c>
      <c r="AP36" s="14">
        <v>0.22140000000000001</v>
      </c>
      <c r="AQ36" s="14">
        <v>7.1999999999999998E-3</v>
      </c>
      <c r="AR36" s="14">
        <v>2.024</v>
      </c>
      <c r="AS36" s="14">
        <v>1.2999999999999999E-3</v>
      </c>
      <c r="AT36" s="14">
        <v>3.4599999999999999E-2</v>
      </c>
      <c r="AU36" s="14">
        <v>0</v>
      </c>
      <c r="AV36" s="14">
        <v>43.823500000000003</v>
      </c>
      <c r="AW36" s="14">
        <v>1.4746999999999999</v>
      </c>
      <c r="AX36" s="14">
        <v>0.56940000000000002</v>
      </c>
      <c r="AY36" s="14">
        <v>1.9199999999999998E-2</v>
      </c>
      <c r="AZ36" s="14">
        <v>0.44006069802731407</v>
      </c>
      <c r="BA36" s="14">
        <v>16.456647398843931</v>
      </c>
      <c r="BB36" s="14">
        <v>0.88543046357615907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219</v>
      </c>
      <c r="C37" s="12">
        <v>9.6180000000000003</v>
      </c>
      <c r="D37" s="12">
        <v>219.40074999999999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31.7</v>
      </c>
      <c r="Q37" s="56">
        <v>2.0699999999999998</v>
      </c>
      <c r="R37" s="56">
        <v>2.6</v>
      </c>
      <c r="S37" s="56">
        <v>43.05</v>
      </c>
      <c r="T37" s="56">
        <v>101.78</v>
      </c>
      <c r="U37" s="12">
        <v>2</v>
      </c>
      <c r="V37" s="12">
        <v>0</v>
      </c>
      <c r="W37" s="12">
        <v>1</v>
      </c>
      <c r="X37" s="12">
        <v>0</v>
      </c>
      <c r="Y37" s="12">
        <v>0</v>
      </c>
      <c r="Z37" s="12">
        <v>1</v>
      </c>
      <c r="AA37" s="12">
        <v>45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0.85860000000000003</v>
      </c>
      <c r="AK37" s="12">
        <v>0.11990000000000001</v>
      </c>
      <c r="AL37" s="14">
        <v>2.76E-2</v>
      </c>
      <c r="AM37" s="14">
        <v>3.8E-3</v>
      </c>
      <c r="AN37" s="14">
        <v>2.2195</v>
      </c>
      <c r="AO37" s="14">
        <v>0.18820000000000001</v>
      </c>
      <c r="AP37" s="14">
        <v>0.19769999999999999</v>
      </c>
      <c r="AQ37" s="14">
        <v>1.6799999999999999E-2</v>
      </c>
      <c r="AR37" s="14">
        <v>1.5797000000000001</v>
      </c>
      <c r="AS37" s="14">
        <v>0.32229999999999998</v>
      </c>
      <c r="AT37" s="14">
        <v>2.7E-2</v>
      </c>
      <c r="AU37" s="14">
        <v>5.4999999999999997E-3</v>
      </c>
      <c r="AV37" s="14">
        <v>41.346200000000003</v>
      </c>
      <c r="AW37" s="14">
        <v>3.823</v>
      </c>
      <c r="AX37" s="14">
        <v>0.53620000000000001</v>
      </c>
      <c r="AY37" s="14">
        <v>4.9599999999999998E-2</v>
      </c>
      <c r="AZ37" s="14">
        <v>0.46123450061316257</v>
      </c>
      <c r="BA37" s="14">
        <v>19.859259259259261</v>
      </c>
      <c r="BB37" s="14">
        <v>0.90411931818181812</v>
      </c>
      <c r="BC37" s="15"/>
      <c r="BD37" s="28"/>
      <c r="BG37" s="30">
        <v>2</v>
      </c>
    </row>
    <row r="38" spans="2:64" ht="13.5" customHeight="1" x14ac:dyDescent="0.2">
      <c r="B38" s="12">
        <v>219</v>
      </c>
      <c r="C38" s="12">
        <v>9.6259999999999994</v>
      </c>
      <c r="D38" s="12">
        <v>219.40108000000001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31.7</v>
      </c>
      <c r="Q38" s="56">
        <v>2.0699999999999998</v>
      </c>
      <c r="R38" s="56">
        <v>2.6</v>
      </c>
      <c r="S38" s="56">
        <v>42.95</v>
      </c>
      <c r="T38" s="56">
        <v>101.87</v>
      </c>
      <c r="U38" s="12">
        <v>2</v>
      </c>
      <c r="V38" s="12">
        <v>0</v>
      </c>
      <c r="W38" s="12">
        <v>1</v>
      </c>
      <c r="X38" s="12">
        <v>0</v>
      </c>
      <c r="Y38" s="12">
        <v>0</v>
      </c>
      <c r="Z38" s="12">
        <v>1</v>
      </c>
      <c r="AA38" s="12">
        <v>45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1.1087</v>
      </c>
      <c r="AK38" s="12">
        <v>9.7000000000000003E-3</v>
      </c>
      <c r="AL38" s="14">
        <v>3.5499999999999997E-2</v>
      </c>
      <c r="AM38" s="14">
        <v>2.9999999999999997E-4</v>
      </c>
      <c r="AN38" s="14">
        <v>2.5861999999999998</v>
      </c>
      <c r="AO38" s="14">
        <v>5.4800000000000001E-2</v>
      </c>
      <c r="AP38" s="14">
        <v>0.22989999999999999</v>
      </c>
      <c r="AQ38" s="14">
        <v>4.8999999999999998E-3</v>
      </c>
      <c r="AR38" s="14">
        <v>2.1303999999999998</v>
      </c>
      <c r="AS38" s="14">
        <v>7.8200000000000006E-2</v>
      </c>
      <c r="AT38" s="14">
        <v>3.6299999999999999E-2</v>
      </c>
      <c r="AU38" s="14">
        <v>1.2999999999999999E-3</v>
      </c>
      <c r="AV38" s="14">
        <v>41.298400000000001</v>
      </c>
      <c r="AW38" s="14">
        <v>0.23499999999999999</v>
      </c>
      <c r="AX38" s="14">
        <v>0.53459999999999996</v>
      </c>
      <c r="AY38" s="14">
        <v>3.0000000000000001E-3</v>
      </c>
      <c r="AZ38" s="14">
        <v>0.3985611510791367</v>
      </c>
      <c r="BA38" s="14">
        <v>14.727272727272727</v>
      </c>
      <c r="BB38" s="14">
        <v>0.87283236994219648</v>
      </c>
      <c r="BC38" s="15"/>
      <c r="BD38" s="28"/>
      <c r="BG38" s="30">
        <v>3</v>
      </c>
      <c r="BH38" s="34"/>
    </row>
    <row r="39" spans="2:64" ht="13.5" customHeight="1" x14ac:dyDescent="0.2">
      <c r="B39" s="12">
        <v>219</v>
      </c>
      <c r="C39" s="12">
        <v>9.6389999999999993</v>
      </c>
      <c r="D39" s="12">
        <v>219.40162000000001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31.7</v>
      </c>
      <c r="Q39" s="56">
        <v>2.0699999999999998</v>
      </c>
      <c r="R39" s="56">
        <v>2.6</v>
      </c>
      <c r="S39" s="56">
        <v>42.79</v>
      </c>
      <c r="T39" s="56">
        <v>102.01</v>
      </c>
      <c r="U39" s="12">
        <v>2</v>
      </c>
      <c r="V39" s="12">
        <v>0</v>
      </c>
      <c r="W39" s="12">
        <v>1</v>
      </c>
      <c r="X39" s="12">
        <v>0</v>
      </c>
      <c r="Y39" s="12">
        <v>0</v>
      </c>
      <c r="Z39" s="12">
        <v>1</v>
      </c>
      <c r="AA39" s="12">
        <v>45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0.83589999999999998</v>
      </c>
      <c r="AK39" s="12">
        <v>1.47E-2</v>
      </c>
      <c r="AL39" s="14">
        <v>2.6700000000000002E-2</v>
      </c>
      <c r="AM39" s="14">
        <v>5.0000000000000001E-4</v>
      </c>
      <c r="AN39" s="14">
        <v>2.0787</v>
      </c>
      <c r="AO39" s="14">
        <v>2.9499999999999998E-2</v>
      </c>
      <c r="AP39" s="14">
        <v>0.1842</v>
      </c>
      <c r="AQ39" s="14">
        <v>2.5999999999999999E-3</v>
      </c>
      <c r="AR39" s="14">
        <v>1.5466</v>
      </c>
      <c r="AS39" s="14">
        <v>3.3500000000000002E-2</v>
      </c>
      <c r="AT39" s="14">
        <v>2.63E-2</v>
      </c>
      <c r="AU39" s="14">
        <v>5.9999999999999995E-4</v>
      </c>
      <c r="AV39" s="14">
        <v>38.540300000000002</v>
      </c>
      <c r="AW39" s="14">
        <v>0.51790000000000003</v>
      </c>
      <c r="AX39" s="14">
        <v>0.49740000000000001</v>
      </c>
      <c r="AY39" s="14">
        <v>6.7000000000000002E-3</v>
      </c>
      <c r="AZ39" s="14">
        <v>0.45950704225352118</v>
      </c>
      <c r="BA39" s="14">
        <v>18.912547528517109</v>
      </c>
      <c r="BB39" s="14">
        <v>0.89956081726179105</v>
      </c>
      <c r="BC39" s="15"/>
      <c r="BD39" s="28"/>
    </row>
    <row r="40" spans="2:64" ht="13.5" customHeight="1" x14ac:dyDescent="0.2">
      <c r="B40" s="12">
        <v>219</v>
      </c>
      <c r="C40" s="12">
        <v>9.6470000000000002</v>
      </c>
      <c r="D40" s="12">
        <v>219.40196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31.7</v>
      </c>
      <c r="Q40" s="56">
        <v>2.0699999999999998</v>
      </c>
      <c r="R40" s="56">
        <v>2.6</v>
      </c>
      <c r="S40" s="56">
        <v>42.69</v>
      </c>
      <c r="T40" s="56">
        <v>102.1</v>
      </c>
      <c r="U40" s="12">
        <v>2</v>
      </c>
      <c r="V40" s="12">
        <v>0</v>
      </c>
      <c r="W40" s="12">
        <v>1</v>
      </c>
      <c r="X40" s="12">
        <v>0</v>
      </c>
      <c r="Y40" s="12">
        <v>0</v>
      </c>
      <c r="Z40" s="12">
        <v>1</v>
      </c>
      <c r="AA40" s="12">
        <v>45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1.0291999999999999</v>
      </c>
      <c r="AK40" s="12">
        <v>8.1000000000000003E-2</v>
      </c>
      <c r="AL40" s="14">
        <v>3.2800000000000003E-2</v>
      </c>
      <c r="AM40" s="14">
        <v>2.5999999999999999E-3</v>
      </c>
      <c r="AN40" s="14">
        <v>2.4415</v>
      </c>
      <c r="AO40" s="14">
        <v>0.19009999999999999</v>
      </c>
      <c r="AP40" s="14">
        <v>0.21590000000000001</v>
      </c>
      <c r="AQ40" s="14">
        <v>1.6799999999999999E-2</v>
      </c>
      <c r="AR40" s="14">
        <v>1.9355</v>
      </c>
      <c r="AS40" s="14">
        <v>9.1600000000000001E-2</v>
      </c>
      <c r="AT40" s="14">
        <v>3.2800000000000003E-2</v>
      </c>
      <c r="AU40" s="14">
        <v>1.6000000000000001E-3</v>
      </c>
      <c r="AV40" s="14">
        <v>41.760199999999998</v>
      </c>
      <c r="AW40" s="14">
        <v>2.3525</v>
      </c>
      <c r="AX40" s="14">
        <v>0.53790000000000004</v>
      </c>
      <c r="AY40" s="14">
        <v>3.0300000000000001E-2</v>
      </c>
      <c r="AZ40" s="14">
        <v>0.42716901034757238</v>
      </c>
      <c r="BA40" s="14">
        <v>16.399390243902438</v>
      </c>
      <c r="BB40" s="14">
        <v>0.88505344314000334</v>
      </c>
      <c r="BC40" s="15"/>
      <c r="BD40" s="28"/>
    </row>
    <row r="41" spans="2:64" ht="13.5" customHeight="1" x14ac:dyDescent="0.2">
      <c r="B41" s="12">
        <v>219</v>
      </c>
      <c r="C41" s="12">
        <v>9.6579999999999995</v>
      </c>
      <c r="D41" s="12">
        <v>219.40242000000001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31.7</v>
      </c>
      <c r="Q41" s="56">
        <v>2.0699999999999998</v>
      </c>
      <c r="R41" s="56">
        <v>2.6</v>
      </c>
      <c r="S41" s="56">
        <v>42.56</v>
      </c>
      <c r="T41" s="56">
        <v>102.22</v>
      </c>
      <c r="U41" s="12">
        <v>2</v>
      </c>
      <c r="V41" s="12">
        <v>0</v>
      </c>
      <c r="W41" s="12">
        <v>1</v>
      </c>
      <c r="X41" s="12">
        <v>0</v>
      </c>
      <c r="Y41" s="12">
        <v>0</v>
      </c>
      <c r="Z41" s="12">
        <v>1</v>
      </c>
      <c r="AA41" s="12">
        <v>45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0.97499999999999998</v>
      </c>
      <c r="AK41" s="12">
        <v>1.5100000000000001E-2</v>
      </c>
      <c r="AL41" s="14">
        <v>3.1E-2</v>
      </c>
      <c r="AM41" s="14">
        <v>5.0000000000000001E-4</v>
      </c>
      <c r="AN41" s="14">
        <v>1.9241999999999999</v>
      </c>
      <c r="AO41" s="14">
        <v>0.13569999999999999</v>
      </c>
      <c r="AP41" s="14">
        <v>0.16969999999999999</v>
      </c>
      <c r="AQ41" s="14">
        <v>1.2E-2</v>
      </c>
      <c r="AR41" s="14">
        <v>1.885</v>
      </c>
      <c r="AS41" s="14">
        <v>7.6899999999999996E-2</v>
      </c>
      <c r="AT41" s="14">
        <v>3.1899999999999998E-2</v>
      </c>
      <c r="AU41" s="14">
        <v>1.2999999999999999E-3</v>
      </c>
      <c r="AV41" s="14">
        <v>32.732999999999997</v>
      </c>
      <c r="AW41" s="14">
        <v>2.7019000000000002</v>
      </c>
      <c r="AX41" s="14">
        <v>0.42049999999999998</v>
      </c>
      <c r="AY41" s="14">
        <v>3.4700000000000002E-2</v>
      </c>
      <c r="AZ41" s="14">
        <v>0.42494069806845147</v>
      </c>
      <c r="BA41" s="14">
        <v>13.181818181818182</v>
      </c>
      <c r="BB41" s="14">
        <v>0.85897435897435903</v>
      </c>
      <c r="BC41" s="15"/>
      <c r="BD41" s="28"/>
    </row>
    <row r="42" spans="2:64" ht="13.5" customHeight="1" x14ac:dyDescent="0.2">
      <c r="B42" s="12">
        <v>219</v>
      </c>
      <c r="C42" s="12">
        <v>9.4280000000000008</v>
      </c>
      <c r="D42" s="12">
        <v>219.39283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31.7</v>
      </c>
      <c r="Q42" s="56">
        <v>2.0699999999999998</v>
      </c>
      <c r="R42" s="56">
        <v>2.6</v>
      </c>
      <c r="S42" s="56">
        <v>45.39</v>
      </c>
      <c r="T42" s="56">
        <v>99.76</v>
      </c>
      <c r="U42" s="12">
        <v>2</v>
      </c>
      <c r="V42" s="12">
        <v>0</v>
      </c>
      <c r="W42" s="12">
        <v>1</v>
      </c>
      <c r="X42" s="12">
        <v>0</v>
      </c>
      <c r="Y42" s="12">
        <v>0</v>
      </c>
      <c r="Z42" s="12">
        <v>1</v>
      </c>
      <c r="AA42" s="12">
        <v>45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5.5486000000000004</v>
      </c>
      <c r="AK42" s="12">
        <v>0.1477</v>
      </c>
      <c r="AL42" s="14">
        <v>0.1862</v>
      </c>
      <c r="AM42" s="14">
        <v>5.0000000000000001E-3</v>
      </c>
      <c r="AN42" s="14">
        <v>2.2787000000000002</v>
      </c>
      <c r="AO42" s="14">
        <v>5.62E-2</v>
      </c>
      <c r="AP42" s="14">
        <v>0.21310000000000001</v>
      </c>
      <c r="AQ42" s="14">
        <v>5.3E-3</v>
      </c>
      <c r="AR42" s="14">
        <v>10.276999999999999</v>
      </c>
      <c r="AS42" s="14">
        <v>0.22439999999999999</v>
      </c>
      <c r="AT42" s="14">
        <v>0.1835</v>
      </c>
      <c r="AU42" s="14">
        <v>4.0000000000000001E-3</v>
      </c>
      <c r="AV42" s="14">
        <v>17.9754</v>
      </c>
      <c r="AW42" s="14">
        <v>0.32450000000000001</v>
      </c>
      <c r="AX42" s="14">
        <v>0.24399999999999999</v>
      </c>
      <c r="AY42" s="14">
        <v>4.4000000000000003E-3</v>
      </c>
      <c r="AZ42" s="14">
        <v>6.7600087508203857E-2</v>
      </c>
      <c r="BA42" s="14">
        <v>1.3297002724795641</v>
      </c>
      <c r="BB42" s="14">
        <v>0.1415204678362573</v>
      </c>
      <c r="BC42" s="37"/>
      <c r="BD42" s="28"/>
    </row>
    <row r="43" spans="2:64" ht="13.5" customHeight="1" x14ac:dyDescent="0.2">
      <c r="B43" s="12">
        <v>219</v>
      </c>
      <c r="C43" s="12">
        <v>9.4359999999999999</v>
      </c>
      <c r="D43" s="12">
        <v>219.39317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31.7</v>
      </c>
      <c r="Q43" s="56">
        <v>2.0699999999999998</v>
      </c>
      <c r="R43" s="56">
        <v>2.6</v>
      </c>
      <c r="S43" s="56">
        <v>45.3</v>
      </c>
      <c r="T43" s="56">
        <v>99.84</v>
      </c>
      <c r="U43" s="12">
        <v>2</v>
      </c>
      <c r="V43" s="12">
        <v>0</v>
      </c>
      <c r="W43" s="12">
        <v>1</v>
      </c>
      <c r="X43" s="12">
        <v>0</v>
      </c>
      <c r="Y43" s="12">
        <v>0</v>
      </c>
      <c r="Z43" s="12">
        <v>1</v>
      </c>
      <c r="AA43" s="12">
        <v>45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1.0597000000000001</v>
      </c>
      <c r="AK43" s="12">
        <v>2.8899999999999999E-2</v>
      </c>
      <c r="AL43" s="14">
        <v>3.5499999999999997E-2</v>
      </c>
      <c r="AM43" s="14">
        <v>1E-3</v>
      </c>
      <c r="AN43" s="14">
        <v>2.2475000000000001</v>
      </c>
      <c r="AO43" s="14">
        <v>0.1069</v>
      </c>
      <c r="AP43" s="14">
        <v>0.20979999999999999</v>
      </c>
      <c r="AQ43" s="14">
        <v>0.01</v>
      </c>
      <c r="AR43" s="14">
        <v>1.8783000000000001</v>
      </c>
      <c r="AS43" s="14">
        <v>1.12E-2</v>
      </c>
      <c r="AT43" s="14">
        <v>3.3500000000000002E-2</v>
      </c>
      <c r="AU43" s="14">
        <v>2.0000000000000001E-4</v>
      </c>
      <c r="AV43" s="14">
        <v>40.4373</v>
      </c>
      <c r="AW43" s="14">
        <v>1.9656</v>
      </c>
      <c r="AX43" s="14">
        <v>0.54779999999999995</v>
      </c>
      <c r="AY43" s="14">
        <v>2.6599999999999999E-2</v>
      </c>
      <c r="AZ43" s="14">
        <v>0.44614572333685321</v>
      </c>
      <c r="BA43" s="14">
        <v>16.352238805970146</v>
      </c>
      <c r="BB43" s="14">
        <v>0.88474109753999663</v>
      </c>
      <c r="BC43" s="37"/>
      <c r="BD43" s="28"/>
    </row>
    <row r="44" spans="2:64" ht="13.5" customHeight="1" x14ac:dyDescent="0.2">
      <c r="B44" s="12">
        <v>219</v>
      </c>
      <c r="C44" s="12">
        <v>9.4450000000000003</v>
      </c>
      <c r="D44" s="12">
        <v>219.39354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31.7</v>
      </c>
      <c r="Q44" s="56">
        <v>2.0699999999999998</v>
      </c>
      <c r="R44" s="56">
        <v>2.6</v>
      </c>
      <c r="S44" s="56">
        <v>45.18</v>
      </c>
      <c r="T44" s="56">
        <v>99.94</v>
      </c>
      <c r="U44" s="12">
        <v>2</v>
      </c>
      <c r="V44" s="12">
        <v>0</v>
      </c>
      <c r="W44" s="12">
        <v>1</v>
      </c>
      <c r="X44" s="12">
        <v>0</v>
      </c>
      <c r="Y44" s="12">
        <v>0</v>
      </c>
      <c r="Z44" s="12">
        <v>1</v>
      </c>
      <c r="AA44" s="12">
        <v>45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9.9548000000000005</v>
      </c>
      <c r="AK44" s="12">
        <v>5.8500000000000003E-2</v>
      </c>
      <c r="AL44" s="14">
        <v>0.3327</v>
      </c>
      <c r="AM44" s="14">
        <v>2E-3</v>
      </c>
      <c r="AN44" s="14">
        <v>3.8245</v>
      </c>
      <c r="AO44" s="14">
        <v>3.9399999999999998E-2</v>
      </c>
      <c r="AP44" s="14">
        <v>0.35610000000000003</v>
      </c>
      <c r="AQ44" s="14">
        <v>3.7000000000000002E-3</v>
      </c>
      <c r="AR44" s="14">
        <v>18.512499999999999</v>
      </c>
      <c r="AS44" s="14">
        <v>4.7399999999999998E-2</v>
      </c>
      <c r="AT44" s="14">
        <v>0.32919999999999999</v>
      </c>
      <c r="AU44" s="14">
        <v>8.0000000000000004E-4</v>
      </c>
      <c r="AV44" s="14">
        <v>29.0534</v>
      </c>
      <c r="AW44" s="14">
        <v>0.2288</v>
      </c>
      <c r="AX44" s="14">
        <v>0.39269999999999999</v>
      </c>
      <c r="AY44" s="14">
        <v>3.0999999999999999E-3</v>
      </c>
      <c r="AZ44" s="14">
        <v>4.8878205128205079E-2</v>
      </c>
      <c r="BA44" s="14">
        <v>1.1928918590522479</v>
      </c>
      <c r="BB44" s="14">
        <v>8.796232165119823E-2</v>
      </c>
      <c r="BC44" s="37"/>
      <c r="BD44" s="28"/>
    </row>
    <row r="45" spans="2:64" ht="13.5" customHeight="1" x14ac:dyDescent="0.2">
      <c r="B45" s="12">
        <v>219</v>
      </c>
      <c r="C45" s="12">
        <v>9.4559999999999995</v>
      </c>
      <c r="D45" s="12">
        <v>219.39400000000001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31.7</v>
      </c>
      <c r="Q45" s="56">
        <v>2.0699999999999998</v>
      </c>
      <c r="R45" s="56">
        <v>2.6</v>
      </c>
      <c r="S45" s="56">
        <v>45.05</v>
      </c>
      <c r="T45" s="56">
        <v>100.05</v>
      </c>
      <c r="U45" s="12">
        <v>2</v>
      </c>
      <c r="V45" s="12">
        <v>0</v>
      </c>
      <c r="W45" s="12">
        <v>1</v>
      </c>
      <c r="X45" s="12">
        <v>0</v>
      </c>
      <c r="Y45" s="12">
        <v>0</v>
      </c>
      <c r="Z45" s="12">
        <v>1</v>
      </c>
      <c r="AA45" s="12">
        <v>45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3.6355</v>
      </c>
      <c r="AK45" s="12">
        <v>0.50090000000000001</v>
      </c>
      <c r="AL45" s="14">
        <v>0.1212</v>
      </c>
      <c r="AM45" s="14">
        <v>1.67E-2</v>
      </c>
      <c r="AN45" s="14">
        <v>2.3347000000000002</v>
      </c>
      <c r="AO45" s="14">
        <v>0.1041</v>
      </c>
      <c r="AP45" s="14">
        <v>0.21679999999999999</v>
      </c>
      <c r="AQ45" s="14">
        <v>9.7000000000000003E-3</v>
      </c>
      <c r="AR45" s="14">
        <v>6.8802000000000003</v>
      </c>
      <c r="AS45" s="14">
        <v>0.79520000000000002</v>
      </c>
      <c r="AT45" s="14">
        <v>0.122</v>
      </c>
      <c r="AU45" s="14">
        <v>1.41E-2</v>
      </c>
      <c r="AV45" s="14">
        <v>28.098700000000001</v>
      </c>
      <c r="AW45" s="14">
        <v>3.1199999999999999E-2</v>
      </c>
      <c r="AX45" s="14">
        <v>0.37880000000000003</v>
      </c>
      <c r="AY45" s="14">
        <v>4.0000000000000002E-4</v>
      </c>
      <c r="AZ45" s="14">
        <v>0.27199462726662194</v>
      </c>
      <c r="BA45" s="14">
        <v>3.1049180327868857</v>
      </c>
      <c r="BB45" s="14">
        <v>0.51277955271565501</v>
      </c>
      <c r="BC45" s="37"/>
      <c r="BD45" s="28"/>
    </row>
    <row r="46" spans="2:64" ht="13.5" customHeight="1" x14ac:dyDescent="0.2">
      <c r="B46" s="12">
        <v>219</v>
      </c>
      <c r="C46" s="12">
        <v>9.4670000000000005</v>
      </c>
      <c r="D46" s="12">
        <v>219.39446000000001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31.7</v>
      </c>
      <c r="Q46" s="56">
        <v>2.0699999999999998</v>
      </c>
      <c r="R46" s="56">
        <v>2.6</v>
      </c>
      <c r="S46" s="56">
        <v>44.91</v>
      </c>
      <c r="T46" s="56">
        <v>100.17</v>
      </c>
      <c r="U46" s="12">
        <v>2</v>
      </c>
      <c r="V46" s="12">
        <v>0</v>
      </c>
      <c r="W46" s="12">
        <v>1</v>
      </c>
      <c r="X46" s="12">
        <v>0</v>
      </c>
      <c r="Y46" s="12">
        <v>0</v>
      </c>
      <c r="Z46" s="12">
        <v>1</v>
      </c>
      <c r="AA46" s="12">
        <v>45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5.1456</v>
      </c>
      <c r="AK46" s="12">
        <v>0.1158</v>
      </c>
      <c r="AL46" s="14">
        <v>0.1711</v>
      </c>
      <c r="AM46" s="14">
        <v>3.8E-3</v>
      </c>
      <c r="AN46" s="14">
        <v>2.1122000000000001</v>
      </c>
      <c r="AO46" s="14">
        <v>2.86E-2</v>
      </c>
      <c r="AP46" s="14">
        <v>0.19550000000000001</v>
      </c>
      <c r="AQ46" s="14">
        <v>2.5999999999999999E-3</v>
      </c>
      <c r="AR46" s="14">
        <v>9.5233000000000008</v>
      </c>
      <c r="AS46" s="14">
        <v>8.0500000000000002E-2</v>
      </c>
      <c r="AT46" s="14">
        <v>0.16850000000000001</v>
      </c>
      <c r="AU46" s="14">
        <v>1.4E-3</v>
      </c>
      <c r="AV46" s="14">
        <v>16.394600000000001</v>
      </c>
      <c r="AW46" s="14">
        <v>9.1499999999999998E-2</v>
      </c>
      <c r="AX46" s="14">
        <v>0.22040000000000001</v>
      </c>
      <c r="AY46" s="14">
        <v>1.1999999999999999E-3</v>
      </c>
      <c r="AZ46" s="14">
        <v>5.9870161096417414E-2</v>
      </c>
      <c r="BA46" s="14">
        <v>1.3080118694362017</v>
      </c>
      <c r="BB46" s="14">
        <v>0.13345332990485986</v>
      </c>
      <c r="BC46" s="37"/>
      <c r="BD46" s="28"/>
    </row>
    <row r="47" spans="2:64" ht="13.5" customHeight="1" x14ac:dyDescent="0.2">
      <c r="B47" s="12">
        <v>219</v>
      </c>
      <c r="C47" s="12">
        <v>9.4770000000000003</v>
      </c>
      <c r="D47" s="12">
        <v>219.39487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31.7</v>
      </c>
      <c r="Q47" s="56">
        <v>2.0699999999999998</v>
      </c>
      <c r="R47" s="56">
        <v>2.6</v>
      </c>
      <c r="S47" s="56">
        <v>44.79</v>
      </c>
      <c r="T47" s="56">
        <v>100.27</v>
      </c>
      <c r="U47" s="12">
        <v>2</v>
      </c>
      <c r="V47" s="12">
        <v>0</v>
      </c>
      <c r="W47" s="12">
        <v>1</v>
      </c>
      <c r="X47" s="12">
        <v>0</v>
      </c>
      <c r="Y47" s="12">
        <v>0</v>
      </c>
      <c r="Z47" s="12">
        <v>1</v>
      </c>
      <c r="AA47" s="12">
        <v>45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1.0683</v>
      </c>
      <c r="AK47" s="12">
        <v>9.0300000000000005E-2</v>
      </c>
      <c r="AL47" s="14">
        <v>3.5400000000000001E-2</v>
      </c>
      <c r="AM47" s="14">
        <v>3.0000000000000001E-3</v>
      </c>
      <c r="AN47" s="14">
        <v>2.3089</v>
      </c>
      <c r="AO47" s="14">
        <v>0.2049</v>
      </c>
      <c r="AP47" s="14">
        <v>0.2132</v>
      </c>
      <c r="AQ47" s="14">
        <v>1.89E-2</v>
      </c>
      <c r="AR47" s="14">
        <v>1.8774</v>
      </c>
      <c r="AS47" s="14">
        <v>0.2311</v>
      </c>
      <c r="AT47" s="14">
        <v>3.3099999999999997E-2</v>
      </c>
      <c r="AU47" s="14">
        <v>4.1000000000000003E-3</v>
      </c>
      <c r="AV47" s="14">
        <v>42.097099999999998</v>
      </c>
      <c r="AW47" s="14">
        <v>2.3441999999999998</v>
      </c>
      <c r="AX47" s="14">
        <v>0.56459999999999999</v>
      </c>
      <c r="AY47" s="14">
        <v>3.1399999999999997E-2</v>
      </c>
      <c r="AZ47" s="14">
        <v>0.45178709179737719</v>
      </c>
      <c r="BA47" s="14">
        <v>17.057401812688823</v>
      </c>
      <c r="BB47" s="14">
        <v>0.88924209469633586</v>
      </c>
      <c r="BC47" s="37"/>
      <c r="BD47" s="28"/>
    </row>
    <row r="48" spans="2:64" ht="13.5" customHeight="1" x14ac:dyDescent="0.2">
      <c r="B48" s="12">
        <v>219</v>
      </c>
      <c r="C48" s="12">
        <v>9.4879999999999995</v>
      </c>
      <c r="D48" s="12">
        <v>219.39533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31.7</v>
      </c>
      <c r="Q48" s="56">
        <v>2.0699999999999998</v>
      </c>
      <c r="R48" s="56">
        <v>2.6</v>
      </c>
      <c r="S48" s="56">
        <v>44.65</v>
      </c>
      <c r="T48" s="56">
        <v>100.39</v>
      </c>
      <c r="U48" s="12">
        <v>2</v>
      </c>
      <c r="V48" s="12">
        <v>0</v>
      </c>
      <c r="W48" s="12">
        <v>1</v>
      </c>
      <c r="X48" s="12">
        <v>0</v>
      </c>
      <c r="Y48" s="12">
        <v>0</v>
      </c>
      <c r="Z48" s="12">
        <v>1</v>
      </c>
      <c r="AA48" s="12">
        <v>45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9.9957999999999991</v>
      </c>
      <c r="AK48" s="12">
        <v>3.5200000000000002E-2</v>
      </c>
      <c r="AL48" s="14">
        <v>0.33069999999999999</v>
      </c>
      <c r="AM48" s="14">
        <v>1.1999999999999999E-3</v>
      </c>
      <c r="AN48" s="14">
        <v>3.8553999999999999</v>
      </c>
      <c r="AO48" s="14">
        <v>2.46E-2</v>
      </c>
      <c r="AP48" s="14">
        <v>0.35499999999999998</v>
      </c>
      <c r="AQ48" s="14">
        <v>2.3E-3</v>
      </c>
      <c r="AR48" s="14">
        <v>18.585799999999999</v>
      </c>
      <c r="AS48" s="14">
        <v>0.11890000000000001</v>
      </c>
      <c r="AT48" s="14">
        <v>0.3271</v>
      </c>
      <c r="AU48" s="14">
        <v>2.0999999999999999E-3</v>
      </c>
      <c r="AV48" s="14">
        <v>29.427800000000001</v>
      </c>
      <c r="AW48" s="14">
        <v>0.29949999999999999</v>
      </c>
      <c r="AX48" s="14">
        <v>0.39360000000000001</v>
      </c>
      <c r="AY48" s="14">
        <v>4.0000000000000001E-3</v>
      </c>
      <c r="AZ48" s="14">
        <v>5.1562917445899047E-2</v>
      </c>
      <c r="BA48" s="14">
        <v>1.203301742586365</v>
      </c>
      <c r="BB48" s="14">
        <v>9.2271402802830582E-2</v>
      </c>
      <c r="BC48" s="37"/>
      <c r="BD48" s="28"/>
    </row>
    <row r="49" spans="2:54" ht="13.5" customHeight="1" x14ac:dyDescent="0.2">
      <c r="B49" s="12">
        <v>219</v>
      </c>
      <c r="C49" s="12">
        <v>9.4960000000000004</v>
      </c>
      <c r="D49" s="12">
        <v>219.39567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31.7</v>
      </c>
      <c r="Q49" s="56">
        <v>2.0699999999999998</v>
      </c>
      <c r="R49" s="56">
        <v>2.6</v>
      </c>
      <c r="S49" s="56">
        <v>44.55</v>
      </c>
      <c r="T49" s="56">
        <v>100.47</v>
      </c>
      <c r="U49" s="12">
        <v>2</v>
      </c>
      <c r="V49" s="12">
        <v>0</v>
      </c>
      <c r="W49" s="12">
        <v>1</v>
      </c>
      <c r="X49" s="12">
        <v>0</v>
      </c>
      <c r="Y49" s="12">
        <v>0</v>
      </c>
      <c r="Z49" s="12">
        <v>1</v>
      </c>
      <c r="AA49" s="12">
        <v>45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4.1246999999999998</v>
      </c>
      <c r="AK49" s="12">
        <v>0.38879999999999998</v>
      </c>
      <c r="AL49" s="14">
        <v>0.13619999999999999</v>
      </c>
      <c r="AM49" s="14">
        <v>1.2800000000000001E-2</v>
      </c>
      <c r="AN49" s="14">
        <v>2.3946000000000001</v>
      </c>
      <c r="AO49" s="14">
        <v>0.1653</v>
      </c>
      <c r="AP49" s="14">
        <v>0.22</v>
      </c>
      <c r="AQ49" s="14">
        <v>1.52E-2</v>
      </c>
      <c r="AR49" s="14">
        <v>7.9444999999999997</v>
      </c>
      <c r="AS49" s="14">
        <v>0.86629999999999996</v>
      </c>
      <c r="AT49" s="14">
        <v>0.13950000000000001</v>
      </c>
      <c r="AU49" s="14">
        <v>1.52E-2</v>
      </c>
      <c r="AV49" s="14">
        <v>28.8933</v>
      </c>
      <c r="AW49" s="14">
        <v>1.2917000000000001</v>
      </c>
      <c r="AX49" s="14">
        <v>0.38569999999999999</v>
      </c>
      <c r="AY49" s="14">
        <v>1.72E-2</v>
      </c>
      <c r="AZ49" s="14">
        <v>0.27356777282483075</v>
      </c>
      <c r="BA49" s="14">
        <v>2.7648745519713258</v>
      </c>
      <c r="BB49" s="14">
        <v>0.4687738004569687</v>
      </c>
    </row>
    <row r="50" spans="2:54" ht="13.5" customHeight="1" x14ac:dyDescent="0.2">
      <c r="B50" s="12">
        <v>219</v>
      </c>
      <c r="C50" s="12">
        <v>9.3879999999999999</v>
      </c>
      <c r="D50" s="12">
        <v>219.39116999999999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31.7</v>
      </c>
      <c r="Q50" s="56">
        <v>2.0699999999999998</v>
      </c>
      <c r="R50" s="56">
        <v>2.6</v>
      </c>
      <c r="S50" s="56">
        <v>45.89</v>
      </c>
      <c r="T50" s="56">
        <v>99.35</v>
      </c>
      <c r="U50" s="12">
        <v>2</v>
      </c>
      <c r="V50" s="12">
        <v>0</v>
      </c>
      <c r="W50" s="12">
        <v>1</v>
      </c>
      <c r="X50" s="12">
        <v>0</v>
      </c>
      <c r="Y50" s="12">
        <v>0</v>
      </c>
      <c r="Z50" s="12">
        <v>1</v>
      </c>
      <c r="AA50" s="12">
        <v>45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7.8861999999999997</v>
      </c>
      <c r="AK50" s="12">
        <v>3.0700000000000002E-2</v>
      </c>
      <c r="AL50" s="14">
        <v>0.2671</v>
      </c>
      <c r="AM50" s="14">
        <v>1E-3</v>
      </c>
      <c r="AN50" s="14">
        <v>3.0527000000000002</v>
      </c>
      <c r="AO50" s="14">
        <v>6.7000000000000002E-3</v>
      </c>
      <c r="AP50" s="14">
        <v>0.28860000000000002</v>
      </c>
      <c r="AQ50" s="14">
        <v>5.9999999999999995E-4</v>
      </c>
      <c r="AR50" s="14">
        <v>14.7613</v>
      </c>
      <c r="AS50" s="14">
        <v>6.1699999999999998E-2</v>
      </c>
      <c r="AT50" s="14">
        <v>0.26619999999999999</v>
      </c>
      <c r="AU50" s="14">
        <v>1.1000000000000001E-3</v>
      </c>
      <c r="AV50" s="14">
        <v>23.712</v>
      </c>
      <c r="AW50" s="14">
        <v>9.1499999999999998E-2</v>
      </c>
      <c r="AX50" s="14">
        <v>0.32500000000000001</v>
      </c>
      <c r="AY50" s="14">
        <v>1.2999999999999999E-3</v>
      </c>
      <c r="AZ50" s="14">
        <v>5.9322033898305059E-2</v>
      </c>
      <c r="BA50" s="14">
        <v>1.220886551465064</v>
      </c>
      <c r="BB50" s="14">
        <v>9.9458728010825476E-2</v>
      </c>
    </row>
    <row r="51" spans="2:54" ht="13.5" customHeight="1" x14ac:dyDescent="0.2">
      <c r="B51" s="12">
        <v>219</v>
      </c>
      <c r="C51" s="12">
        <v>9.1679999999999993</v>
      </c>
      <c r="D51" s="12">
        <v>219.38200000000001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31.7</v>
      </c>
      <c r="Q51" s="56">
        <v>2.0699999999999998</v>
      </c>
      <c r="R51" s="56">
        <v>2.6</v>
      </c>
      <c r="S51" s="56">
        <v>48.63</v>
      </c>
      <c r="T51" s="56">
        <v>97.18</v>
      </c>
      <c r="U51" s="12">
        <v>2</v>
      </c>
      <c r="V51" s="12">
        <v>0</v>
      </c>
      <c r="W51" s="12">
        <v>1</v>
      </c>
      <c r="X51" s="12">
        <v>0</v>
      </c>
      <c r="Y51" s="12">
        <v>0</v>
      </c>
      <c r="Z51" s="12">
        <v>1</v>
      </c>
      <c r="AA51" s="12">
        <v>45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19.4055</v>
      </c>
      <c r="AK51" s="55">
        <v>0</v>
      </c>
      <c r="AL51" s="55">
        <v>0.69250000000000012</v>
      </c>
      <c r="AM51" s="55">
        <v>0</v>
      </c>
      <c r="AN51" s="55">
        <v>6.867</v>
      </c>
      <c r="AO51" s="55">
        <v>5.0000000000000001E-4</v>
      </c>
      <c r="AP51" s="55">
        <v>0.6835</v>
      </c>
      <c r="AQ51" s="55">
        <v>0</v>
      </c>
      <c r="AR51" s="55">
        <v>36.131</v>
      </c>
      <c r="AS51" s="55">
        <v>2E-3</v>
      </c>
      <c r="AT51" s="55">
        <v>0.68849999999999989</v>
      </c>
      <c r="AU51" s="55">
        <v>0</v>
      </c>
      <c r="AV51" s="55">
        <v>46.0366</v>
      </c>
      <c r="AW51" s="55">
        <v>1.46E-2</v>
      </c>
      <c r="AX51" s="55">
        <v>0.6663</v>
      </c>
      <c r="AY51" s="55">
        <v>2.0000000000000001E-4</v>
      </c>
      <c r="AZ51" s="14">
        <v>-1.2742628537561114E-2</v>
      </c>
      <c r="BA51" s="14">
        <v>24.193899782135077</v>
      </c>
      <c r="BB51" s="14">
        <v>-1.6386182462355982E-2</v>
      </c>
    </row>
    <row r="52" spans="2:54" ht="13.5" customHeight="1" x14ac:dyDescent="0.2">
      <c r="B52" s="12">
        <v>219</v>
      </c>
      <c r="C52" s="12">
        <v>9.1590000000000007</v>
      </c>
      <c r="D52" s="12">
        <v>219.38163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31.7</v>
      </c>
      <c r="Q52" s="56">
        <v>2.0699999999999998</v>
      </c>
      <c r="R52" s="56">
        <v>2.6</v>
      </c>
      <c r="S52" s="56">
        <v>48.74</v>
      </c>
      <c r="T52" s="56">
        <v>97.09</v>
      </c>
      <c r="U52" s="12">
        <v>2</v>
      </c>
      <c r="V52" s="12">
        <v>0</v>
      </c>
      <c r="W52" s="12">
        <v>1</v>
      </c>
      <c r="X52" s="12">
        <v>0</v>
      </c>
      <c r="Y52" s="12">
        <v>0</v>
      </c>
      <c r="Z52" s="12">
        <v>1</v>
      </c>
      <c r="AA52" s="12">
        <v>45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27.8035</v>
      </c>
      <c r="AK52" s="12">
        <v>6.4999999999999997E-3</v>
      </c>
      <c r="AL52" s="14">
        <v>0.99419999999999997</v>
      </c>
      <c r="AM52" s="14">
        <v>2.0000000000000001E-4</v>
      </c>
      <c r="AN52" s="14">
        <v>9.9641999999999999</v>
      </c>
      <c r="AO52" s="14">
        <v>0</v>
      </c>
      <c r="AP52" s="14">
        <v>0.99390000000000001</v>
      </c>
      <c r="AQ52" s="14">
        <v>0</v>
      </c>
      <c r="AR52" s="14">
        <v>52.068800000000003</v>
      </c>
      <c r="AS52" s="14">
        <v>3.5999999999999997E-2</v>
      </c>
      <c r="AT52" s="14">
        <v>0.99419999999999997</v>
      </c>
      <c r="AU52" s="14">
        <v>6.9999999999999999E-4</v>
      </c>
      <c r="AV52" s="14">
        <v>68.519400000000005</v>
      </c>
      <c r="AW52" s="14">
        <v>3.7699999999999997E-2</v>
      </c>
      <c r="AX52" s="14">
        <v>0.99390000000000001</v>
      </c>
      <c r="AY52" s="14">
        <v>5.0000000000000001E-4</v>
      </c>
      <c r="AZ52" s="38">
        <v>0.74608198400684977</v>
      </c>
      <c r="BA52" s="38">
        <v>1.3159396798082537</v>
      </c>
      <c r="BB52" s="38">
        <v>0.13641964968379991</v>
      </c>
    </row>
    <row r="53" spans="2:54" ht="13.5" customHeight="1" x14ac:dyDescent="0.2">
      <c r="B53" s="12">
        <v>219</v>
      </c>
      <c r="C53" s="12">
        <v>9.375</v>
      </c>
      <c r="D53" s="12">
        <v>219.39062000000001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31.7</v>
      </c>
      <c r="Q53" s="56">
        <v>2.0699999999999998</v>
      </c>
      <c r="R53" s="56">
        <v>2.6</v>
      </c>
      <c r="S53" s="56">
        <v>46.05</v>
      </c>
      <c r="T53" s="56">
        <v>99.22</v>
      </c>
      <c r="U53" s="12">
        <v>2</v>
      </c>
      <c r="V53" s="12">
        <v>0</v>
      </c>
      <c r="W53" s="12">
        <v>1</v>
      </c>
      <c r="X53" s="12">
        <v>0</v>
      </c>
      <c r="Y53" s="12">
        <v>0</v>
      </c>
      <c r="Z53" s="12">
        <v>1</v>
      </c>
      <c r="AA53" s="12">
        <v>45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29.447299999999998</v>
      </c>
      <c r="AK53" s="12">
        <v>3.4500000000000003E-2</v>
      </c>
      <c r="AL53" s="14">
        <v>1.0005999999999999</v>
      </c>
      <c r="AM53" s="14">
        <v>1.1999999999999999E-3</v>
      </c>
      <c r="AN53" s="14">
        <v>10.5448</v>
      </c>
      <c r="AO53" s="14">
        <v>1.11E-2</v>
      </c>
      <c r="AP53" s="14">
        <v>1.0004</v>
      </c>
      <c r="AQ53" s="14">
        <v>1.1000000000000001E-3</v>
      </c>
      <c r="AR53" s="14">
        <v>55.3095</v>
      </c>
      <c r="AS53" s="14">
        <v>4.02E-2</v>
      </c>
      <c r="AT53" s="14">
        <v>1.0005999999999999</v>
      </c>
      <c r="AU53" s="14">
        <v>6.9999999999999999E-4</v>
      </c>
      <c r="AV53" s="14">
        <v>72.741799999999998</v>
      </c>
      <c r="AW53" s="14">
        <v>5.4100000000000002E-2</v>
      </c>
      <c r="AX53" s="14">
        <v>1.0004</v>
      </c>
      <c r="AY53" s="14">
        <v>6.9999999999999999E-4</v>
      </c>
      <c r="AZ53" s="38">
        <v>0.74678279579188012</v>
      </c>
      <c r="BA53" s="38">
        <v>1.3151773203518382</v>
      </c>
      <c r="BB53" s="38">
        <v>0.13613528328099753</v>
      </c>
    </row>
    <row r="54" spans="2:54" ht="13.5" customHeight="1" x14ac:dyDescent="0.2">
      <c r="B54" s="12">
        <v>219</v>
      </c>
      <c r="C54" s="12">
        <v>9.6839999999999993</v>
      </c>
      <c r="D54" s="12">
        <v>219.40350000000001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31.7</v>
      </c>
      <c r="Q54" s="56">
        <v>2.0699999999999998</v>
      </c>
      <c r="R54" s="56">
        <v>2.6</v>
      </c>
      <c r="S54" s="56">
        <v>42.24</v>
      </c>
      <c r="T54" s="56">
        <v>102.51</v>
      </c>
      <c r="U54" s="12">
        <v>2</v>
      </c>
      <c r="V54" s="12">
        <v>0</v>
      </c>
      <c r="W54" s="12">
        <v>1</v>
      </c>
      <c r="X54" s="12">
        <v>0</v>
      </c>
      <c r="Y54" s="12">
        <v>0</v>
      </c>
      <c r="Z54" s="12">
        <v>1</v>
      </c>
      <c r="AA54" s="12">
        <v>45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31.889199999999999</v>
      </c>
      <c r="AK54" s="12">
        <v>1.8200000000000001E-2</v>
      </c>
      <c r="AL54" s="14">
        <v>1.0089999999999999</v>
      </c>
      <c r="AM54" s="14">
        <v>5.9999999999999995E-4</v>
      </c>
      <c r="AN54" s="14">
        <v>11.5153</v>
      </c>
      <c r="AO54" s="14">
        <v>1.0999999999999999E-2</v>
      </c>
      <c r="AP54" s="14">
        <v>1.0088999999999999</v>
      </c>
      <c r="AQ54" s="14">
        <v>1E-3</v>
      </c>
      <c r="AR54" s="14">
        <v>60.025399999999998</v>
      </c>
      <c r="AS54" s="14">
        <v>3.5400000000000001E-2</v>
      </c>
      <c r="AT54" s="14">
        <v>1.0089999999999999</v>
      </c>
      <c r="AU54" s="14">
        <v>5.9999999999999995E-4</v>
      </c>
      <c r="AV54" s="14">
        <v>78.996300000000005</v>
      </c>
      <c r="AW54" s="14">
        <v>9.69E-2</v>
      </c>
      <c r="AX54" s="14">
        <v>1.0088999999999999</v>
      </c>
      <c r="AY54" s="14">
        <v>1.1999999999999999E-3</v>
      </c>
      <c r="AZ54" s="38">
        <v>0.74555084652132997</v>
      </c>
      <c r="BA54" s="38">
        <v>1.3160478730670684</v>
      </c>
      <c r="BB54" s="38">
        <v>0.13645999149773025</v>
      </c>
    </row>
  </sheetData>
  <autoFilter ref="B9:BB54" xr:uid="{D6CBD1C1-36F4-4A73-9BF3-D6A67666D964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1DA0-F728-4754-B77D-2F94AEF4E753}">
  <sheetPr codeName="Sheet41"/>
  <dimension ref="A1:BT54"/>
  <sheetViews>
    <sheetView workbookViewId="0">
      <selection activeCell="B39" sqref="B39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221</v>
      </c>
      <c r="C10" s="12">
        <v>9.2789999999999999</v>
      </c>
      <c r="D10" s="12">
        <v>221.38663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32.5</v>
      </c>
      <c r="Q10" s="56">
        <v>1.65</v>
      </c>
      <c r="R10" s="56">
        <v>3.24</v>
      </c>
      <c r="S10" s="56">
        <v>47.48</v>
      </c>
      <c r="T10" s="56">
        <v>98.97</v>
      </c>
      <c r="U10" s="12">
        <v>5</v>
      </c>
      <c r="V10" s="12">
        <v>1</v>
      </c>
      <c r="W10" s="12">
        <v>2</v>
      </c>
      <c r="X10" s="12">
        <v>1</v>
      </c>
      <c r="Y10" s="12">
        <v>6</v>
      </c>
      <c r="Z10" s="12">
        <v>1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0.81499999999999995</v>
      </c>
      <c r="AK10" s="12">
        <v>1.6999999999999999E-3</v>
      </c>
      <c r="AL10" s="14">
        <v>2.9399999999999999E-2</v>
      </c>
      <c r="AM10" s="14">
        <v>1E-4</v>
      </c>
      <c r="AN10" s="14">
        <v>1.7392000000000001</v>
      </c>
      <c r="AO10" s="14">
        <v>9.5600000000000004E-2</v>
      </c>
      <c r="AP10" s="14">
        <v>0.1729</v>
      </c>
      <c r="AQ10" s="14">
        <v>9.4999999999999998E-3</v>
      </c>
      <c r="AR10" s="14">
        <v>1.5528999999999999</v>
      </c>
      <c r="AS10" s="14">
        <v>6.93E-2</v>
      </c>
      <c r="AT10" s="14">
        <v>2.9700000000000001E-2</v>
      </c>
      <c r="AU10" s="14">
        <v>1.2999999999999999E-3</v>
      </c>
      <c r="AV10" s="14">
        <v>34.074599999999997</v>
      </c>
      <c r="AW10" s="14">
        <v>1.2979000000000001</v>
      </c>
      <c r="AX10" s="14">
        <v>0.49120000000000003</v>
      </c>
      <c r="AY10" s="14">
        <v>1.8700000000000001E-2</v>
      </c>
      <c r="AZ10" s="14">
        <v>0.47929528685438944</v>
      </c>
      <c r="BA10" s="14">
        <v>16.53872053872054</v>
      </c>
      <c r="BB10" s="14">
        <v>0.88596659627567675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3.1112499999999994E-2</v>
      </c>
      <c r="BH10" s="16">
        <f>DSTDEV(PlotSort,"PhxRed",$BG$35:$BG$38)/SQRT($BF10)</f>
        <v>6.9248194922322693E-4</v>
      </c>
      <c r="BI10" s="16">
        <f>DAVERAGE(PlotSort,"PhxRedEdge",$BG$35:$BG$38)</f>
        <v>0.20289062499999999</v>
      </c>
      <c r="BJ10" s="16">
        <f>DSTDEV(PlotSort,"PhxRedEdge",$BG$35:$BG$38)/SQRT($BF10)</f>
        <v>5.036860820281157E-3</v>
      </c>
      <c r="BK10" s="16">
        <f>DAVERAGE(PlotSort,"TMRed",$BG$35:$BG$38)</f>
        <v>3.2590624999999991E-2</v>
      </c>
      <c r="BL10" s="16">
        <f>DSTDEV(PlotSort,"TMRed",$BG$35:$BG$38)/SQRT($BF10)</f>
        <v>8.1104223288816816E-4</v>
      </c>
      <c r="BM10" s="16">
        <f>DAVERAGE(PlotSort,"TMNIR",$BG$35:$BG$38)</f>
        <v>0.52564062499999997</v>
      </c>
      <c r="BN10" s="16">
        <f>DSTDEV(PlotSort,"TMNIR",$BG$35:$BG$38)/SQRT($BF10)</f>
        <v>1.2033495640341048E-2</v>
      </c>
      <c r="BO10" s="16">
        <f>DAVERAGE(PlotSort,"NRR",$BG$35:$BG$38)</f>
        <v>0.44301489194688737</v>
      </c>
      <c r="BP10" s="16">
        <f>DSTDEV(PlotSort,"NRR",$BG$35:$BG$38)/SQRT($BF10)</f>
        <v>4.9115235379403894E-3</v>
      </c>
      <c r="BQ10" s="16">
        <f>DAVERAGE(PlotSort,"rvi",$BG$35:$BG$38)</f>
        <v>16.219013571698635</v>
      </c>
      <c r="BR10" s="16">
        <f>DSTDEV(PlotSort,"rvi",$BG$35:$BG$38)/SQRT($BF10)</f>
        <v>0.29171380398749863</v>
      </c>
      <c r="BS10" s="17">
        <f>DAVERAGE(PlotSort,"ndvi",$BG$35:$BG$38)</f>
        <v>0.88272248973474687</v>
      </c>
      <c r="BT10" s="16">
        <f>DSTDEV(PlotSort,"ndvi",$BG$35:$BG$38)/SQRT($BF10)</f>
        <v>2.165283141428857E-3</v>
      </c>
    </row>
    <row r="11" spans="1:72" ht="13.5" customHeight="1" x14ac:dyDescent="0.2">
      <c r="B11" s="12">
        <v>221</v>
      </c>
      <c r="C11" s="12">
        <v>9.27</v>
      </c>
      <c r="D11" s="12">
        <v>221.38624999999999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32.5</v>
      </c>
      <c r="Q11" s="56">
        <v>1.65</v>
      </c>
      <c r="R11" s="56">
        <v>3.24</v>
      </c>
      <c r="S11" s="56">
        <v>47.59</v>
      </c>
      <c r="T11" s="56">
        <v>98.88</v>
      </c>
      <c r="U11" s="12">
        <v>5</v>
      </c>
      <c r="V11" s="12">
        <v>1</v>
      </c>
      <c r="W11" s="12">
        <v>2</v>
      </c>
      <c r="X11" s="12">
        <v>1</v>
      </c>
      <c r="Y11" s="12">
        <v>6</v>
      </c>
      <c r="Z11" s="12">
        <v>1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0.8135</v>
      </c>
      <c r="AK11" s="12">
        <v>7.3200000000000001E-2</v>
      </c>
      <c r="AL11" s="14">
        <v>2.93E-2</v>
      </c>
      <c r="AM11" s="14">
        <v>2.5999999999999999E-3</v>
      </c>
      <c r="AN11" s="14">
        <v>1.8488</v>
      </c>
      <c r="AO11" s="14">
        <v>0.2868</v>
      </c>
      <c r="AP11" s="14">
        <v>0.18390000000000001</v>
      </c>
      <c r="AQ11" s="14">
        <v>2.8500000000000001E-2</v>
      </c>
      <c r="AR11" s="14">
        <v>1.5506</v>
      </c>
      <c r="AS11" s="14">
        <v>0.12429999999999999</v>
      </c>
      <c r="AT11" s="14">
        <v>2.9700000000000001E-2</v>
      </c>
      <c r="AU11" s="14">
        <v>2.3999999999999998E-3</v>
      </c>
      <c r="AV11" s="14">
        <v>33.881100000000004</v>
      </c>
      <c r="AW11" s="14">
        <v>1.6328</v>
      </c>
      <c r="AX11" s="14">
        <v>0.48880000000000001</v>
      </c>
      <c r="AY11" s="14">
        <v>2.3599999999999999E-2</v>
      </c>
      <c r="AZ11" s="14">
        <v>0.45324810465289128</v>
      </c>
      <c r="BA11" s="14">
        <v>16.457912457912457</v>
      </c>
      <c r="BB11" s="14">
        <v>0.88543876567020263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3.1456249999999998E-2</v>
      </c>
      <c r="BH11" s="16">
        <f>DSTDEV(PlotSort,"PhxRed",$BG$31:$BG$32)/SQRT($BF11)</f>
        <v>1.136220663354321E-3</v>
      </c>
      <c r="BI11" s="16">
        <f>DAVERAGE(PlotSort,"PhxRedEdge",$BG$31:$BG$32)</f>
        <v>0.20768749999999997</v>
      </c>
      <c r="BJ11" s="16">
        <f>DSTDEV(PlotSort,"PhxRedEdge",$BG$31:$BG$32)/SQRT($BF11)</f>
        <v>6.8807756042954665E-3</v>
      </c>
      <c r="BK11" s="16">
        <f>DAVERAGE(PlotSort,"TMRed",$BG$31:$BG$32)</f>
        <v>3.3149999999999999E-2</v>
      </c>
      <c r="BL11" s="16">
        <f>DSTDEV(PlotSort,"TMRed",$BG$31:$BG$32)/SQRT($BF11)</f>
        <v>1.2380091545165029E-3</v>
      </c>
      <c r="BM11" s="16">
        <f>DAVERAGE(PlotSort,"TMNIR",$BG$31:$BG$32)</f>
        <v>0.54622500000000007</v>
      </c>
      <c r="BN11" s="16">
        <f>DSTDEV(PlotSort,"TMNIR",$BG$31:$BG$32)/SQRT($BF11)</f>
        <v>1.2355627934939878E-2</v>
      </c>
      <c r="BO11" s="16">
        <f>DAVERAGE(PlotSort,"NRR",$BG$31:$BG$32)</f>
        <v>0.4502677261410567</v>
      </c>
      <c r="BP11" s="16">
        <f>DSTDEV(PlotSort,"NRR",$BG$31:$BG$32)/SQRT($BF11)</f>
        <v>7.3941968511108402E-3</v>
      </c>
      <c r="BQ11" s="16">
        <f>DAVERAGE(PlotSort,"rvi",$BG$31:$BG$32)</f>
        <v>16.628393724594794</v>
      </c>
      <c r="BR11" s="16">
        <f>DSTDEV(PlotSort,"rvi",$BG$31:$BG$32)/SQRT($BF11)</f>
        <v>0.33543513951409459</v>
      </c>
      <c r="BS11" s="17">
        <f>DAVERAGE(PlotSort,"ndvi",$BG$31:$BG$32)</f>
        <v>0.8859031016458665</v>
      </c>
      <c r="BT11" s="16">
        <f>DSTDEV(PlotSort,"ndvi",$BG$31:$BG$32)/SQRT($BF11)</f>
        <v>2.2688007320131225E-3</v>
      </c>
    </row>
    <row r="12" spans="1:72" ht="13.5" customHeight="1" x14ac:dyDescent="0.2">
      <c r="B12" s="12">
        <v>221</v>
      </c>
      <c r="C12" s="12">
        <v>9.2620000000000005</v>
      </c>
      <c r="D12" s="12">
        <v>221.38592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32.5</v>
      </c>
      <c r="Q12" s="56">
        <v>1.65</v>
      </c>
      <c r="R12" s="56">
        <v>3.24</v>
      </c>
      <c r="S12" s="56">
        <v>47.69</v>
      </c>
      <c r="T12" s="56">
        <v>98.8</v>
      </c>
      <c r="U12" s="12">
        <v>5</v>
      </c>
      <c r="V12" s="12">
        <v>1</v>
      </c>
      <c r="W12" s="12">
        <v>2</v>
      </c>
      <c r="X12" s="12">
        <v>1</v>
      </c>
      <c r="Y12" s="12">
        <v>6</v>
      </c>
      <c r="Z12" s="12">
        <v>1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0.79679999999999995</v>
      </c>
      <c r="AK12" s="12">
        <v>1.0800000000000001E-2</v>
      </c>
      <c r="AL12" s="14">
        <v>2.8799999999999999E-2</v>
      </c>
      <c r="AM12" s="14">
        <v>4.0000000000000002E-4</v>
      </c>
      <c r="AN12" s="14">
        <v>2.0903999999999998</v>
      </c>
      <c r="AO12" s="14">
        <v>3.2000000000000002E-3</v>
      </c>
      <c r="AP12" s="14">
        <v>0.2082</v>
      </c>
      <c r="AQ12" s="14">
        <v>2.9999999999999997E-4</v>
      </c>
      <c r="AR12" s="14">
        <v>1.8264</v>
      </c>
      <c r="AS12" s="14">
        <v>6.7000000000000002E-3</v>
      </c>
      <c r="AT12" s="14">
        <v>3.5000000000000003E-2</v>
      </c>
      <c r="AU12" s="14">
        <v>1E-4</v>
      </c>
      <c r="AV12" s="14">
        <v>42.12</v>
      </c>
      <c r="AW12" s="14">
        <v>2.0799999999999999E-2</v>
      </c>
      <c r="AX12" s="14">
        <v>0.60799999999999998</v>
      </c>
      <c r="AY12" s="14">
        <v>2.9999999999999997E-4</v>
      </c>
      <c r="AZ12" s="14">
        <v>0.48983092379318793</v>
      </c>
      <c r="BA12" s="14">
        <v>17.37142857142857</v>
      </c>
      <c r="BB12" s="14">
        <v>0.89113530326594081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3.0768750000000001E-2</v>
      </c>
      <c r="BH12" s="16">
        <f>DSTDEV(PlotSort,"PhxRed",$BH$31:$BH$32)/SQRT($BF12)</f>
        <v>8.2177241121452436E-4</v>
      </c>
      <c r="BI12" s="16">
        <f>DAVERAGE(PlotSort,"PhxRedEdge",$BH$31:$BH$32)</f>
        <v>0.19809374999999999</v>
      </c>
      <c r="BJ12" s="16">
        <f>DSTDEV(PlotSort,"PhxRedEdge",$BH$31:$BH$32)/SQRT($BF12)</f>
        <v>7.378987446063778E-3</v>
      </c>
      <c r="BK12" s="16">
        <f>DAVERAGE(PlotSort,"TMRed",$BH$31:$BH$32)</f>
        <v>3.2031250000000004E-2</v>
      </c>
      <c r="BL12" s="16">
        <f>DSTDEV(PlotSort,"TMRed",$BH$31:$BH$32)/SQRT($BF12)</f>
        <v>1.0698021137107556E-3</v>
      </c>
      <c r="BM12" s="16">
        <f>DAVERAGE(PlotSort,"TMNIR",$BH$31:$BH$32)</f>
        <v>0.50505624999999998</v>
      </c>
      <c r="BN12" s="16">
        <f>DSTDEV(PlotSort,"TMNIR",$BH$31:$BH$32)/SQRT($BF12)</f>
        <v>1.9732468946616132E-2</v>
      </c>
      <c r="BO12" s="16">
        <f>DAVERAGE(PlotSort,"NRR",$BH$31:$BH$32)</f>
        <v>0.43576205775271826</v>
      </c>
      <c r="BP12" s="16">
        <f>DSTDEV(PlotSort,"NRR",$BH$31:$BH$32)/SQRT($BF12)</f>
        <v>6.1660928794018402E-3</v>
      </c>
      <c r="BQ12" s="16">
        <f>DAVERAGE(PlotSort,"rvi",$BH$31:$BH$32)</f>
        <v>15.809633418802475</v>
      </c>
      <c r="BR12" s="16">
        <f>DSTDEV(PlotSort,"rvi",$BH$31:$BH$32)/SQRT($BF12)</f>
        <v>0.46569484154339547</v>
      </c>
      <c r="BS12" s="17">
        <f>DAVERAGE(PlotSort,"ndvi",$BH$31:$BH$32)</f>
        <v>0.87954187782362703</v>
      </c>
      <c r="BT12" s="16">
        <f>DSTDEV(PlotSort,"ndvi",$BH$31:$BH$32)/SQRT($BF12)</f>
        <v>3.5892388370090448E-3</v>
      </c>
    </row>
    <row r="13" spans="1:72" ht="13.5" customHeight="1" x14ac:dyDescent="0.2">
      <c r="B13" s="12">
        <v>221</v>
      </c>
      <c r="C13" s="12">
        <v>9.2539999999999996</v>
      </c>
      <c r="D13" s="12">
        <v>221.38558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32.5</v>
      </c>
      <c r="Q13" s="56">
        <v>1.65</v>
      </c>
      <c r="R13" s="56">
        <v>3.24</v>
      </c>
      <c r="S13" s="56">
        <v>47.79</v>
      </c>
      <c r="T13" s="56">
        <v>98.72</v>
      </c>
      <c r="U13" s="12">
        <v>5</v>
      </c>
      <c r="V13" s="12">
        <v>1</v>
      </c>
      <c r="W13" s="12">
        <v>2</v>
      </c>
      <c r="X13" s="12">
        <v>1</v>
      </c>
      <c r="Y13" s="12">
        <v>6</v>
      </c>
      <c r="Z13" s="12">
        <v>1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0.83460000000000001</v>
      </c>
      <c r="AK13" s="12">
        <v>5.1200000000000002E-2</v>
      </c>
      <c r="AL13" s="14">
        <v>3.0200000000000001E-2</v>
      </c>
      <c r="AM13" s="14">
        <v>1.8E-3</v>
      </c>
      <c r="AN13" s="14">
        <v>1.9240999999999999</v>
      </c>
      <c r="AO13" s="14">
        <v>4.8599999999999997E-2</v>
      </c>
      <c r="AP13" s="14">
        <v>0.1918</v>
      </c>
      <c r="AQ13" s="14">
        <v>4.7999999999999996E-3</v>
      </c>
      <c r="AR13" s="14">
        <v>1.5095000000000001</v>
      </c>
      <c r="AS13" s="14">
        <v>3.4000000000000002E-2</v>
      </c>
      <c r="AT13" s="14">
        <v>2.8899999999999999E-2</v>
      </c>
      <c r="AU13" s="14">
        <v>6.9999999999999999E-4</v>
      </c>
      <c r="AV13" s="14">
        <v>30.0518</v>
      </c>
      <c r="AW13" s="14">
        <v>0.86109999999999998</v>
      </c>
      <c r="AX13" s="14">
        <v>0.43409999999999999</v>
      </c>
      <c r="AY13" s="14">
        <v>1.24E-2</v>
      </c>
      <c r="AZ13" s="14">
        <v>0.38712254353730624</v>
      </c>
      <c r="BA13" s="14">
        <v>15.020761245674741</v>
      </c>
      <c r="BB13" s="14">
        <v>0.87516198704103676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2.9412500000000001E-2</v>
      </c>
      <c r="BH13" s="16">
        <f>DSTDEV(PlotSort,"PhxRed",$BJ$35:$BJ$36)/SQRT($BF13)</f>
        <v>1.2182302005075115E-3</v>
      </c>
      <c r="BI13" s="16">
        <f>DAVERAGE(PlotSort,"PhxRedEdge",$BJ$35:$BJ$36)</f>
        <v>0.195325</v>
      </c>
      <c r="BJ13" s="16">
        <f>DSTDEV(PlotSort,"PhxRedEdge",$BJ$35:$BJ$36)/SQRT($BF13)</f>
        <v>1.0852628878360679E-2</v>
      </c>
      <c r="BK13" s="16">
        <f>DAVERAGE(PlotSort,"TMRed",$BJ$35:$BJ$36)</f>
        <v>3.0387500000000001E-2</v>
      </c>
      <c r="BL13" s="16">
        <f>DSTDEV(PlotSort,"TMRed",$BJ$35:$BJ$36)/SQRT($BF13)</f>
        <v>1.394304422078827E-3</v>
      </c>
      <c r="BM13" s="16">
        <f>DAVERAGE(PlotSort,"TMNIR",$BJ$35:$BJ$36)</f>
        <v>0.49956249999999996</v>
      </c>
      <c r="BN13" s="16">
        <f>DSTDEV(PlotSort,"TMNIR",$BJ$35:$BJ$36)/SQRT($BF13)</f>
        <v>2.539556300883514E-2</v>
      </c>
      <c r="BO13" s="16">
        <f>DAVERAGE(PlotSort,"NRR",$BJ$35:$BJ$36)</f>
        <v>0.43816042289916679</v>
      </c>
      <c r="BP13" s="16">
        <f>DSTDEV(PlotSort,"NRR",$BJ$35:$BJ$36)/SQRT($BF13)</f>
        <v>8.19209121491166E-3</v>
      </c>
      <c r="BQ13" s="16">
        <f>DAVERAGE(PlotSort,"rvi",$BJ$35:$BJ$36)</f>
        <v>16.443919221995813</v>
      </c>
      <c r="BR13" s="16">
        <f>DSTDEV(PlotSort,"rvi",$BJ$35:$BJ$36)/SQRT($BF13)</f>
        <v>0.44534501960687023</v>
      </c>
      <c r="BS13" s="17">
        <f>DAVERAGE(PlotSort,"ndvi",$BJ$35:$BJ$36)</f>
        <v>0.88485329351024444</v>
      </c>
      <c r="BT13" s="16">
        <f>DSTDEV(PlotSort,"ndvi",$BJ$35:$BJ$36)/SQRT($BF13)</f>
        <v>2.768913522765707E-3</v>
      </c>
    </row>
    <row r="14" spans="1:72" ht="13.5" customHeight="1" x14ac:dyDescent="0.2">
      <c r="B14" s="12">
        <v>221</v>
      </c>
      <c r="C14" s="12">
        <v>9.2449999999999992</v>
      </c>
      <c r="D14" s="12">
        <v>221.38521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32.5</v>
      </c>
      <c r="Q14" s="56">
        <v>1.65</v>
      </c>
      <c r="R14" s="56">
        <v>3.24</v>
      </c>
      <c r="S14" s="56">
        <v>47.9</v>
      </c>
      <c r="T14" s="56">
        <v>98.63</v>
      </c>
      <c r="U14" s="12">
        <v>5</v>
      </c>
      <c r="V14" s="12">
        <v>1</v>
      </c>
      <c r="W14" s="12">
        <v>2</v>
      </c>
      <c r="X14" s="12">
        <v>1</v>
      </c>
      <c r="Y14" s="12">
        <v>6</v>
      </c>
      <c r="Z14" s="12">
        <v>1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0.93640000000000001</v>
      </c>
      <c r="AK14" s="12">
        <v>6.2600000000000003E-2</v>
      </c>
      <c r="AL14" s="14">
        <v>3.39E-2</v>
      </c>
      <c r="AM14" s="14">
        <v>2.3E-3</v>
      </c>
      <c r="AN14" s="14">
        <v>2.1423999999999999</v>
      </c>
      <c r="AO14" s="14">
        <v>0.1724</v>
      </c>
      <c r="AP14" s="14">
        <v>0.21379999999999999</v>
      </c>
      <c r="AQ14" s="14">
        <v>1.72E-2</v>
      </c>
      <c r="AR14" s="14">
        <v>2.0825999999999998</v>
      </c>
      <c r="AS14" s="14">
        <v>0.21460000000000001</v>
      </c>
      <c r="AT14" s="14">
        <v>0.04</v>
      </c>
      <c r="AU14" s="14">
        <v>4.1000000000000003E-3</v>
      </c>
      <c r="AV14" s="14">
        <v>35.4328</v>
      </c>
      <c r="AW14" s="14">
        <v>0.98799999999999999</v>
      </c>
      <c r="AX14" s="14">
        <v>0.5121</v>
      </c>
      <c r="AY14" s="14">
        <v>1.43E-2</v>
      </c>
      <c r="AZ14" s="14">
        <v>0.41093814575010335</v>
      </c>
      <c r="BA14" s="14">
        <v>12.8025</v>
      </c>
      <c r="BB14" s="14">
        <v>0.85509871400108672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3.0193750000000005E-2</v>
      </c>
      <c r="BH14" s="16">
        <f>DSTDEV(PlotSort,"PhxRed",$BK$35:$BK$36)/SQRT($BF14)</f>
        <v>7.9595167095747701E-4</v>
      </c>
      <c r="BI14" s="16">
        <f>DAVERAGE(PlotSort,"PhxRedEdge",$BK$35:$BK$36)</f>
        <v>0.19279374999999996</v>
      </c>
      <c r="BJ14" s="16">
        <f>DSTDEV(PlotSort,"PhxRedEdge",$BK$35:$BK$36)/SQRT($BF14)</f>
        <v>5.5477508111396821E-3</v>
      </c>
      <c r="BK14" s="16">
        <f>DAVERAGE(PlotSort,"TMRed",$BK$35:$BK$36)</f>
        <v>3.1081250000000005E-2</v>
      </c>
      <c r="BL14" s="16">
        <f>DSTDEV(PlotSort,"TMRed",$BK$35:$BK$36)/SQRT($BF14)</f>
        <v>7.0256783480315984E-4</v>
      </c>
      <c r="BM14" s="16">
        <f>DAVERAGE(PlotSort,"TMNIR",$BK$35:$BK$36)</f>
        <v>0.50477499999999997</v>
      </c>
      <c r="BN14" s="16">
        <f>DSTDEV(PlotSort,"TMNIR",$BK$35:$BK$36)/SQRT($BF14)</f>
        <v>1.355066265292355E-2</v>
      </c>
      <c r="BO14" s="16">
        <f>DAVERAGE(PlotSort,"NRR",$BK$35:$BK$36)</f>
        <v>0.4468526275289364</v>
      </c>
      <c r="BP14" s="16">
        <f>DSTDEV(PlotSort,"NRR",$BK$35:$BK$36)/SQRT($BF14)</f>
        <v>7.7819967814844408E-3</v>
      </c>
      <c r="BQ14" s="16">
        <f>DAVERAGE(PlotSort,"rvi",$BK$35:$BK$36)</f>
        <v>16.282550504590692</v>
      </c>
      <c r="BR14" s="16">
        <f>DSTDEV(PlotSort,"rvi",$BK$35:$BK$36)/SQRT($BF14)</f>
        <v>0.41244773517528782</v>
      </c>
      <c r="BS14" s="17">
        <f>DAVERAGE(PlotSort,"ndvi",$BK$35:$BK$36)</f>
        <v>0.88315167108800885</v>
      </c>
      <c r="BT14" s="16">
        <f>DSTDEV(PlotSort,"ndvi",$BK$35:$BK$36)/SQRT($BF14)</f>
        <v>3.1737621254260022E-3</v>
      </c>
    </row>
    <row r="15" spans="1:72" ht="13.5" customHeight="1" x14ac:dyDescent="0.2">
      <c r="B15" s="12">
        <v>221</v>
      </c>
      <c r="C15" s="12">
        <v>9.2379999999999995</v>
      </c>
      <c r="D15" s="12">
        <v>221.38491999999999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32.5</v>
      </c>
      <c r="Q15" s="56">
        <v>1.65</v>
      </c>
      <c r="R15" s="56">
        <v>3.24</v>
      </c>
      <c r="S15" s="56">
        <v>47.99</v>
      </c>
      <c r="T15" s="56">
        <v>98.56</v>
      </c>
      <c r="U15" s="12">
        <v>5</v>
      </c>
      <c r="V15" s="12">
        <v>1</v>
      </c>
      <c r="W15" s="12">
        <v>2</v>
      </c>
      <c r="X15" s="12">
        <v>1</v>
      </c>
      <c r="Y15" s="12">
        <v>6</v>
      </c>
      <c r="Z15" s="12">
        <v>1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0.74350000000000005</v>
      </c>
      <c r="AK15" s="12">
        <v>2.1399999999999999E-2</v>
      </c>
      <c r="AL15" s="14">
        <v>2.69E-2</v>
      </c>
      <c r="AM15" s="14">
        <v>8.0000000000000004E-4</v>
      </c>
      <c r="AN15" s="14">
        <v>1.7921</v>
      </c>
      <c r="AO15" s="14">
        <v>1E-4</v>
      </c>
      <c r="AP15" s="14">
        <v>0.1789</v>
      </c>
      <c r="AQ15" s="14">
        <v>0</v>
      </c>
      <c r="AR15" s="14">
        <v>1.4987999999999999</v>
      </c>
      <c r="AS15" s="14">
        <v>1.7000000000000001E-2</v>
      </c>
      <c r="AT15" s="14">
        <v>2.8799999999999999E-2</v>
      </c>
      <c r="AU15" s="14">
        <v>2.9999999999999997E-4</v>
      </c>
      <c r="AV15" s="14">
        <v>35.145800000000001</v>
      </c>
      <c r="AW15" s="14">
        <v>1.9074</v>
      </c>
      <c r="AX15" s="14">
        <v>0.50829999999999997</v>
      </c>
      <c r="AY15" s="14">
        <v>2.76E-2</v>
      </c>
      <c r="AZ15" s="14">
        <v>0.479336437718277</v>
      </c>
      <c r="BA15" s="14">
        <v>17.649305555555554</v>
      </c>
      <c r="BB15" s="14">
        <v>0.89275740085645128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3.465E-2</v>
      </c>
      <c r="BH15" s="16">
        <f>DSTDEV(PlotSort,"PhxRed",$BL$35:$BL$36)/SQRT($BF15)</f>
        <v>1.3614593011072448E-3</v>
      </c>
      <c r="BI15" s="16">
        <f>DAVERAGE(PlotSort,"PhxRedEdge",$BL$35:$BL$36)</f>
        <v>0.23064999999999997</v>
      </c>
      <c r="BJ15" s="16">
        <f>DSTDEV(PlotSort,"PhxRedEdge",$BL$35:$BL$36)/SQRT($BF15)</f>
        <v>7.2346142161930698E-3</v>
      </c>
      <c r="BK15" s="16">
        <f>DAVERAGE(PlotSort,"TMRed",$BL$35:$BL$36)</f>
        <v>3.7812499999999999E-2</v>
      </c>
      <c r="BL15" s="16">
        <f>DSTDEV(PlotSort,"TMRed",$BL$35:$BL$36)/SQRT($BF15)</f>
        <v>1.5339535171761697E-3</v>
      </c>
      <c r="BM15" s="16">
        <f>DAVERAGE(PlotSort,"TMNIR",$BL$35:$BL$36)</f>
        <v>0.59344999999999992</v>
      </c>
      <c r="BN15" s="16">
        <f>DSTDEV(PlotSort,"TMNIR",$BL$35:$BL$36)/SQRT($BF15)</f>
        <v>1.5963071222579412E-2</v>
      </c>
      <c r="BO15" s="16">
        <f>DAVERAGE(PlotSort,"NRR",$BL$35:$BL$36)</f>
        <v>0.44019388983051011</v>
      </c>
      <c r="BP15" s="16">
        <f>DSTDEV(PlotSort,"NRR",$BL$35:$BL$36)/SQRT($BF15)</f>
        <v>9.5895984684871774E-3</v>
      </c>
      <c r="BQ15" s="16">
        <f>DAVERAGE(PlotSort,"rvi",$BL$35:$BL$36)</f>
        <v>15.867034055617331</v>
      </c>
      <c r="BR15" s="16">
        <f>DSTDEV(PlotSort,"rvi",$BL$35:$BL$36)/SQRT($BF15)</f>
        <v>0.74428831186519306</v>
      </c>
      <c r="BS15" s="17">
        <f>DAVERAGE(PlotSort,"ndvi",$BL$35:$BL$36)</f>
        <v>0.8797333232527248</v>
      </c>
      <c r="BT15" s="16">
        <f>DSTDEV(PlotSort,"ndvi",$BL$35:$BL$36)/SQRT($BF15)</f>
        <v>5.498999187417284E-3</v>
      </c>
    </row>
    <row r="16" spans="1:72" ht="13.5" customHeight="1" x14ac:dyDescent="0.2">
      <c r="B16" s="12">
        <v>221</v>
      </c>
      <c r="C16" s="12">
        <v>9.23</v>
      </c>
      <c r="D16" s="12">
        <v>221.38458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32.5</v>
      </c>
      <c r="Q16" s="56">
        <v>1.65</v>
      </c>
      <c r="R16" s="56">
        <v>3.24</v>
      </c>
      <c r="S16" s="56">
        <v>48.09</v>
      </c>
      <c r="T16" s="56">
        <v>98.48</v>
      </c>
      <c r="U16" s="12">
        <v>5</v>
      </c>
      <c r="V16" s="12">
        <v>1</v>
      </c>
      <c r="W16" s="12">
        <v>2</v>
      </c>
      <c r="X16" s="12">
        <v>1</v>
      </c>
      <c r="Y16" s="12">
        <v>6</v>
      </c>
      <c r="Z16" s="12">
        <v>1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0.8327</v>
      </c>
      <c r="AK16" s="12">
        <v>2.29E-2</v>
      </c>
      <c r="AL16" s="14">
        <v>3.0200000000000001E-2</v>
      </c>
      <c r="AM16" s="14">
        <v>8.0000000000000004E-4</v>
      </c>
      <c r="AN16" s="14">
        <v>1.9811000000000001</v>
      </c>
      <c r="AO16" s="14">
        <v>4.48E-2</v>
      </c>
      <c r="AP16" s="14">
        <v>0.19800000000000001</v>
      </c>
      <c r="AQ16" s="14">
        <v>4.4999999999999997E-3</v>
      </c>
      <c r="AR16" s="14">
        <v>1.6731</v>
      </c>
      <c r="AS16" s="14">
        <v>8.9999999999999998E-4</v>
      </c>
      <c r="AT16" s="14">
        <v>3.2199999999999999E-2</v>
      </c>
      <c r="AU16" s="14">
        <v>0</v>
      </c>
      <c r="AV16" s="14">
        <v>33.519199999999998</v>
      </c>
      <c r="AW16" s="14">
        <v>0.18509999999999999</v>
      </c>
      <c r="AX16" s="14">
        <v>0.48499999999999999</v>
      </c>
      <c r="AY16" s="14">
        <v>2.7000000000000001E-3</v>
      </c>
      <c r="AZ16" s="14">
        <v>0.42020497803806728</v>
      </c>
      <c r="BA16" s="14">
        <v>15.062111801242235</v>
      </c>
      <c r="BB16" s="14">
        <v>0.87548337200309356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3.2862499999999996E-2</v>
      </c>
      <c r="BH16" s="16">
        <f>DSTDEV(PlotSort,"PhxRed",$BI$31:$BI$32)/SQRT($BF16)</f>
        <v>9.4753517964594124E-4</v>
      </c>
      <c r="BI16" s="16">
        <f>DAVERAGE(PlotSort,"PhxRedEdge",$BI$31:$BI$32)</f>
        <v>0.21064374999999999</v>
      </c>
      <c r="BJ16" s="16">
        <f>DSTDEV(PlotSort,"PhxRedEdge",$BI$31:$BI$32)/SQRT($BF16)</f>
        <v>7.5138426074258056E-3</v>
      </c>
      <c r="BK16" s="16">
        <f>DAVERAGE(PlotSort,"TMRed",$BI$31:$BI$32)</f>
        <v>3.4543749999999998E-2</v>
      </c>
      <c r="BL16" s="16">
        <f>DSTDEV(PlotSort,"TMRed",$BI$31:$BI$32)/SQRT($BF16)</f>
        <v>1.2408320041407701E-3</v>
      </c>
      <c r="BM16" s="16">
        <f>DAVERAGE(PlotSort,"TMNIR",$BI$31:$BI$32)</f>
        <v>0.52341875000000004</v>
      </c>
      <c r="BN16" s="16">
        <f>DSTDEV(PlotSort,"TMNIR",$BI$31:$BI$32)/SQRT($BF16)</f>
        <v>1.8497144416436316E-2</v>
      </c>
      <c r="BO16" s="16">
        <f>DAVERAGE(PlotSort,"NRR",$BI$31:$BI$32)</f>
        <v>0.42584848397951269</v>
      </c>
      <c r="BP16" s="16">
        <f>DSTDEV(PlotSort,"NRR",$BI$31:$BI$32)/SQRT($BF16)</f>
        <v>5.5198494844991364E-3</v>
      </c>
      <c r="BQ16" s="16">
        <f>DAVERAGE(PlotSort,"rvi",$BI$31:$BI$32)</f>
        <v>15.213287646374333</v>
      </c>
      <c r="BR16" s="16">
        <f>DSTDEV(PlotSort,"rvi",$BI$31:$BI$32)/SQRT($BF16)</f>
        <v>0.3851308471494892</v>
      </c>
      <c r="BS16" s="17">
        <f>DAVERAGE(PlotSort,"ndvi",$BI$31:$BI$32)</f>
        <v>0.87552843139413394</v>
      </c>
      <c r="BT16" s="16">
        <f>DSTDEV(PlotSort,"ndvi",$BI$31:$BI$32)/SQRT($BF16)</f>
        <v>3.1528457700018297E-3</v>
      </c>
    </row>
    <row r="17" spans="2:72" ht="13.5" customHeight="1" x14ac:dyDescent="0.2">
      <c r="B17" s="12">
        <v>221</v>
      </c>
      <c r="C17" s="12">
        <v>9.2219999999999995</v>
      </c>
      <c r="D17" s="12">
        <v>221.38425000000001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32.5</v>
      </c>
      <c r="Q17" s="56">
        <v>1.65</v>
      </c>
      <c r="R17" s="56">
        <v>3.24</v>
      </c>
      <c r="S17" s="56">
        <v>48.18</v>
      </c>
      <c r="T17" s="56">
        <v>98.41</v>
      </c>
      <c r="U17" s="12">
        <v>5</v>
      </c>
      <c r="V17" s="12">
        <v>1</v>
      </c>
      <c r="W17" s="12">
        <v>2</v>
      </c>
      <c r="X17" s="12">
        <v>1</v>
      </c>
      <c r="Y17" s="12">
        <v>6</v>
      </c>
      <c r="Z17" s="12">
        <v>1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0.81059999999999999</v>
      </c>
      <c r="AK17" s="12">
        <v>3.6299999999999999E-2</v>
      </c>
      <c r="AL17" s="14">
        <v>2.9399999999999999E-2</v>
      </c>
      <c r="AM17" s="14">
        <v>1.2999999999999999E-3</v>
      </c>
      <c r="AN17" s="14">
        <v>1.9000999999999999</v>
      </c>
      <c r="AO17" s="14">
        <v>8.3400000000000002E-2</v>
      </c>
      <c r="AP17" s="14">
        <v>0.19009999999999999</v>
      </c>
      <c r="AQ17" s="14">
        <v>8.3000000000000001E-3</v>
      </c>
      <c r="AR17" s="14">
        <v>1.7665</v>
      </c>
      <c r="AS17" s="14">
        <v>3.3500000000000002E-2</v>
      </c>
      <c r="AT17" s="14">
        <v>3.4000000000000002E-2</v>
      </c>
      <c r="AU17" s="14">
        <v>5.9999999999999995E-4</v>
      </c>
      <c r="AV17" s="14">
        <v>37.801900000000003</v>
      </c>
      <c r="AW17" s="14">
        <v>1.1773</v>
      </c>
      <c r="AX17" s="14">
        <v>0.54730000000000001</v>
      </c>
      <c r="AY17" s="14">
        <v>1.7000000000000001E-2</v>
      </c>
      <c r="AZ17" s="14">
        <v>0.48440466503932733</v>
      </c>
      <c r="BA17" s="14">
        <v>16.097058823529412</v>
      </c>
      <c r="BB17" s="14">
        <v>0.88302081541372779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2.9362500000000003E-2</v>
      </c>
      <c r="BH17" s="16">
        <f>DSTDEV(PlotSort,"PhxRed",$BJ$31:$BJ$32)/SQRT($BF17)</f>
        <v>8.221351774495481E-4</v>
      </c>
      <c r="BI17" s="16">
        <f>DAVERAGE(PlotSort,"PhxRedEdge",$BJ$31:$BJ$32)</f>
        <v>0.19513749999999999</v>
      </c>
      <c r="BJ17" s="16">
        <f>DSTDEV(PlotSort,"PhxRedEdge",$BJ$31:$BJ$32)/SQRT($BF17)</f>
        <v>6.355305362451158E-3</v>
      </c>
      <c r="BK17" s="16">
        <f>DAVERAGE(PlotSort,"TMRed",$BJ$31:$BJ$32)</f>
        <v>3.0637500000000005E-2</v>
      </c>
      <c r="BL17" s="16">
        <f>DSTDEV(PlotSort,"TMRed",$BJ$31:$BJ$32)/SQRT($BF17)</f>
        <v>8.1888516695973119E-4</v>
      </c>
      <c r="BM17" s="16">
        <f>DAVERAGE(PlotSort,"TMNIR",$BJ$31:$BJ$32)</f>
        <v>0.52786250000000001</v>
      </c>
      <c r="BN17" s="16">
        <f>DSTDEV(PlotSort,"TMNIR",$BJ$31:$BJ$32)/SQRT($BF17)</f>
        <v>1.599139840403779E-2</v>
      </c>
      <c r="BO17" s="16">
        <f>DAVERAGE(PlotSort,"NRR",$BJ$31:$BJ$32)</f>
        <v>0.46018129991426227</v>
      </c>
      <c r="BP17" s="16">
        <f>DSTDEV(PlotSort,"NRR",$BJ$31:$BJ$32)/SQRT($BF17)</f>
        <v>5.4725237004174384E-3</v>
      </c>
      <c r="BQ17" s="16">
        <f>DAVERAGE(PlotSort,"rvi",$BJ$31:$BJ$32)</f>
        <v>17.224739497022934</v>
      </c>
      <c r="BR17" s="16">
        <f>DSTDEV(PlotSort,"rvi",$BJ$31:$BJ$32)/SQRT($BF17)</f>
        <v>0.26180841315168124</v>
      </c>
      <c r="BS17" s="17">
        <f>DAVERAGE(PlotSort,"ndvi",$BJ$31:$BJ$32)</f>
        <v>0.88991654807535947</v>
      </c>
      <c r="BT17" s="16">
        <f>DSTDEV(PlotSort,"ndvi",$BJ$31:$BJ$32)/SQRT($BF17)</f>
        <v>1.5930781433212186E-3</v>
      </c>
    </row>
    <row r="18" spans="2:72" ht="13.5" customHeight="1" x14ac:dyDescent="0.2">
      <c r="B18" s="12">
        <v>221</v>
      </c>
      <c r="C18" s="12">
        <v>9.2919999999999998</v>
      </c>
      <c r="D18" s="12">
        <v>221.38717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32.5</v>
      </c>
      <c r="Q18" s="56">
        <v>1.65</v>
      </c>
      <c r="R18" s="56">
        <v>3.24</v>
      </c>
      <c r="S18" s="56">
        <v>47.32</v>
      </c>
      <c r="T18" s="56">
        <v>99.1</v>
      </c>
      <c r="U18" s="12">
        <v>5</v>
      </c>
      <c r="V18" s="12">
        <v>1</v>
      </c>
      <c r="W18" s="12">
        <v>2</v>
      </c>
      <c r="X18" s="12">
        <v>1</v>
      </c>
      <c r="Y18" s="12">
        <v>6</v>
      </c>
      <c r="Z18" s="12">
        <v>1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0.96379999999999999</v>
      </c>
      <c r="AK18" s="12">
        <v>2.3099999999999999E-2</v>
      </c>
      <c r="AL18" s="14">
        <v>3.4700000000000002E-2</v>
      </c>
      <c r="AM18" s="14">
        <v>8.0000000000000004E-4</v>
      </c>
      <c r="AN18" s="14">
        <v>2.1537999999999999</v>
      </c>
      <c r="AO18" s="14">
        <v>3.5999999999999997E-2</v>
      </c>
      <c r="AP18" s="14">
        <v>0.21379999999999999</v>
      </c>
      <c r="AQ18" s="14">
        <v>3.5999999999999999E-3</v>
      </c>
      <c r="AR18" s="14">
        <v>1.9802</v>
      </c>
      <c r="AS18" s="14">
        <v>3.5299999999999998E-2</v>
      </c>
      <c r="AT18" s="14">
        <v>3.78E-2</v>
      </c>
      <c r="AU18" s="14">
        <v>6.9999999999999999E-4</v>
      </c>
      <c r="AV18" s="14">
        <v>38.161799999999999</v>
      </c>
      <c r="AW18" s="14">
        <v>0.96719999999999995</v>
      </c>
      <c r="AX18" s="14">
        <v>0.54959999999999998</v>
      </c>
      <c r="AY18" s="14">
        <v>1.3899999999999999E-2</v>
      </c>
      <c r="AZ18" s="14">
        <v>0.43987424679067333</v>
      </c>
      <c r="BA18" s="14">
        <v>14.53968253968254</v>
      </c>
      <c r="BB18" s="14">
        <v>0.87129724208375914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2.9881250000000005E-2</v>
      </c>
      <c r="BH18" s="16">
        <f>DSTDEV(PlotSort,"PhxRed",$BH$35:$BH$36)/SQRT($BF18)</f>
        <v>6.0133315433293717E-4</v>
      </c>
      <c r="BI18" s="16">
        <f>DAVERAGE(PlotSort,"PhxRedEdge",$BH$35:$BH$36)</f>
        <v>0.19569374999999997</v>
      </c>
      <c r="BJ18" s="16">
        <f>DSTDEV(PlotSort,"PhxRedEdge",$BH$35:$BH$36)/SQRT($BF18)</f>
        <v>3.2503521443837434E-3</v>
      </c>
      <c r="BK18" s="16">
        <f>DAVERAGE(PlotSort,"TMRed",$BH$35:$BH$36)</f>
        <v>3.1774999999999998E-2</v>
      </c>
      <c r="BL18" s="16">
        <f>DSTDEV(PlotSort,"TMRed",$BH$35:$BH$36)/SQRT($BF18)</f>
        <v>8.9691601241885164E-4</v>
      </c>
      <c r="BM18" s="16">
        <f>DAVERAGE(PlotSort,"TMNIR",$BH$35:$BH$36)</f>
        <v>0.51493124999999995</v>
      </c>
      <c r="BN18" s="16">
        <f>DSTDEV(PlotSort,"TMNIR",$BH$35:$BH$36)/SQRT($BF18)</f>
        <v>1.125206543539896E-2</v>
      </c>
      <c r="BO18" s="16">
        <f>DAVERAGE(PlotSort,"NRR",$BH$35:$BH$36)</f>
        <v>0.44818543057151117</v>
      </c>
      <c r="BP18" s="16">
        <f>DSTDEV(PlotSort,"NRR",$BH$35:$BH$36)/SQRT($BF18)</f>
        <v>7.4919279390215652E-3</v>
      </c>
      <c r="BQ18" s="16">
        <f>DAVERAGE(PlotSort,"rvi",$BH$35:$BH$36)</f>
        <v>16.31160079096605</v>
      </c>
      <c r="BR18" s="16">
        <f>DSTDEV(PlotSort,"rvi",$BH$35:$BH$36)/SQRT($BF18)</f>
        <v>0.3854152365656528</v>
      </c>
      <c r="BS18" s="17">
        <f>DAVERAGE(PlotSort,"ndvi",$BH$35:$BH$36)</f>
        <v>0.88355655262569588</v>
      </c>
      <c r="BT18" s="16">
        <f>DSTDEV(PlotSort,"ndvi",$BH$35:$BH$36)/SQRT($BF18)</f>
        <v>2.7568466877736703E-3</v>
      </c>
    </row>
    <row r="19" spans="2:72" ht="13.5" customHeight="1" x14ac:dyDescent="0.2">
      <c r="B19" s="12">
        <v>221</v>
      </c>
      <c r="C19" s="12">
        <v>9.3000000000000007</v>
      </c>
      <c r="D19" s="12">
        <v>221.38749999999999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32.5</v>
      </c>
      <c r="Q19" s="56">
        <v>1.65</v>
      </c>
      <c r="R19" s="56">
        <v>3.24</v>
      </c>
      <c r="S19" s="56">
        <v>47.22</v>
      </c>
      <c r="T19" s="56">
        <v>99.18</v>
      </c>
      <c r="U19" s="12">
        <v>5</v>
      </c>
      <c r="V19" s="12">
        <v>1</v>
      </c>
      <c r="W19" s="12">
        <v>2</v>
      </c>
      <c r="X19" s="12">
        <v>1</v>
      </c>
      <c r="Y19" s="12">
        <v>6</v>
      </c>
      <c r="Z19" s="12">
        <v>1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0.74580000000000002</v>
      </c>
      <c r="AK19" s="12">
        <v>4.8000000000000001E-2</v>
      </c>
      <c r="AL19" s="14">
        <v>2.6800000000000001E-2</v>
      </c>
      <c r="AM19" s="14">
        <v>1.6999999999999999E-3</v>
      </c>
      <c r="AN19" s="14">
        <v>1.8101</v>
      </c>
      <c r="AO19" s="14">
        <v>7.1099999999999997E-2</v>
      </c>
      <c r="AP19" s="14">
        <v>0.17949999999999999</v>
      </c>
      <c r="AQ19" s="14">
        <v>7.1000000000000004E-3</v>
      </c>
      <c r="AR19" s="14">
        <v>1.5027999999999999</v>
      </c>
      <c r="AS19" s="14">
        <v>7.7299999999999994E-2</v>
      </c>
      <c r="AT19" s="14">
        <v>2.87E-2</v>
      </c>
      <c r="AU19" s="14">
        <v>1.5E-3</v>
      </c>
      <c r="AV19" s="14">
        <v>33.985100000000003</v>
      </c>
      <c r="AW19" s="14">
        <v>0.24340000000000001</v>
      </c>
      <c r="AX19" s="14">
        <v>0.48909999999999998</v>
      </c>
      <c r="AY19" s="14">
        <v>3.5000000000000001E-3</v>
      </c>
      <c r="AZ19" s="14">
        <v>0.46305713431049955</v>
      </c>
      <c r="BA19" s="14">
        <v>17.041811846689896</v>
      </c>
      <c r="BB19" s="14">
        <v>0.88914638856701433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3.2343750000000004E-2</v>
      </c>
      <c r="BH19" s="16">
        <f>DSTDEV(PlotSort,"PhxRed",$BI$35:$BI$36)/SQRT($BF19)</f>
        <v>1.1909369123369493E-3</v>
      </c>
      <c r="BI19" s="16">
        <f>DAVERAGE(PlotSort,"PhxRedEdge",$BI$35:$BI$36)</f>
        <v>0.21008749999999998</v>
      </c>
      <c r="BJ19" s="16">
        <f>DSTDEV(PlotSort,"PhxRedEdge",$BI$35:$BI$36)/SQRT($BF19)</f>
        <v>9.3483549132098113E-3</v>
      </c>
      <c r="BK19" s="16">
        <f>DAVERAGE(PlotSort,"TMRed",$BI$35:$BI$36)</f>
        <v>3.3406249999999998E-2</v>
      </c>
      <c r="BL19" s="16">
        <f>DSTDEV(PlotSort,"TMRed",$BI$35:$BI$36)/SQRT($BF19)</f>
        <v>1.3511867854470259E-3</v>
      </c>
      <c r="BM19" s="16">
        <f>DAVERAGE(PlotSort,"TMNIR",$BI$35:$BI$36)</f>
        <v>0.53634999999999999</v>
      </c>
      <c r="BN19" s="16">
        <f>DSTDEV(PlotSort,"TMNIR",$BI$35:$BI$36)/SQRT($BF19)</f>
        <v>2.1368816844489442E-2</v>
      </c>
      <c r="BO19" s="16">
        <f>DAVERAGE(PlotSort,"NRR",$BI$35:$BI$36)</f>
        <v>0.43784435332226374</v>
      </c>
      <c r="BP19" s="16">
        <f>DSTDEV(PlotSort,"NRR",$BI$35:$BI$36)/SQRT($BF19)</f>
        <v>6.3257475540429422E-3</v>
      </c>
      <c r="BQ19" s="16">
        <f>DAVERAGE(PlotSort,"rvi",$BI$35:$BI$36)</f>
        <v>16.126426352431221</v>
      </c>
      <c r="BR19" s="16">
        <f>DSTDEV(PlotSort,"rvi",$BI$35:$BI$36)/SQRT($BF19)</f>
        <v>0.44949543105481987</v>
      </c>
      <c r="BS19" s="17">
        <f>DAVERAGE(PlotSort,"ndvi",$BI$35:$BI$36)</f>
        <v>0.88188842684379765</v>
      </c>
      <c r="BT19" s="16">
        <f>DSTDEV(PlotSort,"ndvi",$BI$35:$BI$36)/SQRT($BF19)</f>
        <v>3.4184752001248236E-3</v>
      </c>
    </row>
    <row r="20" spans="2:72" ht="13.5" customHeight="1" x14ac:dyDescent="0.2">
      <c r="B20" s="12">
        <v>221</v>
      </c>
      <c r="C20" s="12">
        <v>9.3079999999999998</v>
      </c>
      <c r="D20" s="12">
        <v>221.38783000000001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32.5</v>
      </c>
      <c r="Q20" s="56">
        <v>1.65</v>
      </c>
      <c r="R20" s="56">
        <v>3.24</v>
      </c>
      <c r="S20" s="56">
        <v>47.12</v>
      </c>
      <c r="T20" s="56">
        <v>99.26</v>
      </c>
      <c r="U20" s="12">
        <v>5</v>
      </c>
      <c r="V20" s="12">
        <v>1</v>
      </c>
      <c r="W20" s="12">
        <v>2</v>
      </c>
      <c r="X20" s="12">
        <v>1</v>
      </c>
      <c r="Y20" s="12">
        <v>6</v>
      </c>
      <c r="Z20" s="12">
        <v>1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0.87909999999999999</v>
      </c>
      <c r="AK20" s="12">
        <v>0.1406</v>
      </c>
      <c r="AL20" s="14">
        <v>3.1600000000000003E-2</v>
      </c>
      <c r="AM20" s="14">
        <v>5.1000000000000004E-3</v>
      </c>
      <c r="AN20" s="14">
        <v>2.0230999999999999</v>
      </c>
      <c r="AO20" s="14">
        <v>0.32800000000000001</v>
      </c>
      <c r="AP20" s="14">
        <v>0.20050000000000001</v>
      </c>
      <c r="AQ20" s="14">
        <v>3.2500000000000001E-2</v>
      </c>
      <c r="AR20" s="14">
        <v>1.6405000000000001</v>
      </c>
      <c r="AS20" s="14">
        <v>0.29010000000000002</v>
      </c>
      <c r="AT20" s="14">
        <v>3.1300000000000001E-2</v>
      </c>
      <c r="AU20" s="14">
        <v>5.4999999999999997E-3</v>
      </c>
      <c r="AV20" s="14">
        <v>37.109299999999998</v>
      </c>
      <c r="AW20" s="14">
        <v>3.7627000000000002</v>
      </c>
      <c r="AX20" s="14">
        <v>0.53380000000000005</v>
      </c>
      <c r="AY20" s="14">
        <v>5.4100000000000002E-2</v>
      </c>
      <c r="AZ20" s="14">
        <v>0.45390167506468748</v>
      </c>
      <c r="BA20" s="14">
        <v>17.054313099041533</v>
      </c>
      <c r="BB20" s="14">
        <v>0.88922314634577959</v>
      </c>
      <c r="BC20" s="15"/>
    </row>
    <row r="21" spans="2:72" ht="13.5" customHeight="1" x14ac:dyDescent="0.2">
      <c r="B21" s="12">
        <v>221</v>
      </c>
      <c r="C21" s="12">
        <v>9.3160000000000007</v>
      </c>
      <c r="D21" s="12">
        <v>221.38817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32.5</v>
      </c>
      <c r="Q21" s="56">
        <v>1.65</v>
      </c>
      <c r="R21" s="56">
        <v>3.24</v>
      </c>
      <c r="S21" s="56">
        <v>47.02</v>
      </c>
      <c r="T21" s="56">
        <v>99.34</v>
      </c>
      <c r="U21" s="12">
        <v>5</v>
      </c>
      <c r="V21" s="12">
        <v>1</v>
      </c>
      <c r="W21" s="12">
        <v>2</v>
      </c>
      <c r="X21" s="12">
        <v>1</v>
      </c>
      <c r="Y21" s="12">
        <v>6</v>
      </c>
      <c r="Z21" s="12">
        <v>1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0.86360000000000003</v>
      </c>
      <c r="AK21" s="12">
        <v>1.5E-3</v>
      </c>
      <c r="AL21" s="14">
        <v>3.1E-2</v>
      </c>
      <c r="AM21" s="14">
        <v>1E-4</v>
      </c>
      <c r="AN21" s="14">
        <v>2.1756000000000002</v>
      </c>
      <c r="AO21" s="14">
        <v>6.4899999999999999E-2</v>
      </c>
      <c r="AP21" s="14">
        <v>0.21540000000000001</v>
      </c>
      <c r="AQ21" s="14">
        <v>6.4000000000000003E-3</v>
      </c>
      <c r="AR21" s="14">
        <v>1.7218</v>
      </c>
      <c r="AS21" s="14">
        <v>4.7800000000000002E-2</v>
      </c>
      <c r="AT21" s="14">
        <v>3.2800000000000003E-2</v>
      </c>
      <c r="AU21" s="14">
        <v>8.9999999999999998E-4</v>
      </c>
      <c r="AV21" s="14">
        <v>40.984299999999998</v>
      </c>
      <c r="AW21" s="14">
        <v>0.67810000000000004</v>
      </c>
      <c r="AX21" s="14">
        <v>0.58919999999999995</v>
      </c>
      <c r="AY21" s="14">
        <v>9.7000000000000003E-3</v>
      </c>
      <c r="AZ21" s="14">
        <v>0.4645786726323638</v>
      </c>
      <c r="BA21" s="14">
        <v>17.963414634146339</v>
      </c>
      <c r="BB21" s="14">
        <v>0.8945337620578776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0.27639999999999998</v>
      </c>
      <c r="BH21" s="16"/>
      <c r="BI21" s="16">
        <f>DAVERAGE(PlotSort2,"PhxRedEdge",$BM$31:$BM$32)</f>
        <v>0.2989</v>
      </c>
      <c r="BJ21" s="16"/>
      <c r="BK21" s="16">
        <f>DAVERAGE(PlotSort2,"TMRed",$BM$31:$BM$32)</f>
        <v>0.2717</v>
      </c>
      <c r="BL21" s="16"/>
      <c r="BM21" s="16">
        <f>DAVERAGE(PlotSort2,"TMNIR",$BM$31:$BM$32)</f>
        <v>0.3337</v>
      </c>
      <c r="BN21" s="16"/>
      <c r="BO21" s="16">
        <f>DAVERAGE(PlotSort2,"NRR",$BM$31:$BM$32)</f>
        <v>5.5011065444198537E-2</v>
      </c>
      <c r="BP21" s="16"/>
      <c r="BQ21" s="16">
        <f>DAVERAGE(PlotSort2,"rvi",$BM$31:$BM$32)</f>
        <v>1.228192859771807</v>
      </c>
      <c r="BR21" s="16"/>
      <c r="BS21" s="17">
        <f>DAVERAGE(PlotSort2,"ndvi",$BM$31:$BM$32)</f>
        <v>0.10241162867525604</v>
      </c>
      <c r="BT21" s="16"/>
    </row>
    <row r="22" spans="2:72" ht="13.5" customHeight="1" x14ac:dyDescent="0.2">
      <c r="B22" s="12">
        <v>221</v>
      </c>
      <c r="C22" s="12">
        <v>9.3239999999999998</v>
      </c>
      <c r="D22" s="12">
        <v>221.38849999999999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32.5</v>
      </c>
      <c r="Q22" s="56">
        <v>1.65</v>
      </c>
      <c r="R22" s="56">
        <v>3.24</v>
      </c>
      <c r="S22" s="56">
        <v>46.92</v>
      </c>
      <c r="T22" s="56">
        <v>99.42</v>
      </c>
      <c r="U22" s="12">
        <v>5</v>
      </c>
      <c r="V22" s="12">
        <v>1</v>
      </c>
      <c r="W22" s="12">
        <v>2</v>
      </c>
      <c r="X22" s="12">
        <v>1</v>
      </c>
      <c r="Y22" s="12">
        <v>6</v>
      </c>
      <c r="Z22" s="12">
        <v>1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0.72840000000000005</v>
      </c>
      <c r="AK22" s="12">
        <v>0.1043</v>
      </c>
      <c r="AL22" s="14">
        <v>2.6100000000000002E-2</v>
      </c>
      <c r="AM22" s="14">
        <v>3.7000000000000002E-3</v>
      </c>
      <c r="AN22" s="14">
        <v>1.956</v>
      </c>
      <c r="AO22" s="14">
        <v>0.186</v>
      </c>
      <c r="AP22" s="14">
        <v>0.19350000000000001</v>
      </c>
      <c r="AQ22" s="14">
        <v>1.84E-2</v>
      </c>
      <c r="AR22" s="14">
        <v>1.3861000000000001</v>
      </c>
      <c r="AS22" s="14">
        <v>0.28160000000000002</v>
      </c>
      <c r="AT22" s="14">
        <v>2.64E-2</v>
      </c>
      <c r="AU22" s="14">
        <v>5.4000000000000003E-3</v>
      </c>
      <c r="AV22" s="14">
        <v>34.962699999999998</v>
      </c>
      <c r="AW22" s="14">
        <v>3.4424000000000001</v>
      </c>
      <c r="AX22" s="14">
        <v>0.50229999999999997</v>
      </c>
      <c r="AY22" s="14">
        <v>4.9500000000000002E-2</v>
      </c>
      <c r="AZ22" s="14">
        <v>0.44380569129060071</v>
      </c>
      <c r="BA22" s="14">
        <v>19.026515151515149</v>
      </c>
      <c r="BB22" s="14">
        <v>0.90013240022697194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0.34789999999999999</v>
      </c>
      <c r="BH22" s="16">
        <f>DSTDEV(PlotSort2,"PhxRed",$BN$31:$BN$32)/SQRT($BF22)</f>
        <v>5.2000000000000102E-3</v>
      </c>
      <c r="BI22" s="16">
        <f>DAVERAGE(PlotSort2,"PhxRedEdge",$BN$31:$BN$32)</f>
        <v>0.37454999999999999</v>
      </c>
      <c r="BJ22" s="16">
        <f>DSTDEV(PlotSort2,"PhxRedEdge",$BN$31:$BN$32)/SQRT($BF22)</f>
        <v>5.4500000000000104E-3</v>
      </c>
      <c r="BK22" s="16">
        <f>DAVERAGE(PlotSort2,"TMRed",$BN$31:$BN$32)</f>
        <v>0.34329999999999999</v>
      </c>
      <c r="BL22" s="16">
        <f>DSTDEV(PlotSort2,"TMRed",$BN$31:$BN$32)/SQRT($BF22)</f>
        <v>4.0999999999999925E-3</v>
      </c>
      <c r="BM22" s="16">
        <f>DAVERAGE(PlotSort2,"TMNIR",$BN$31:$BN$32)</f>
        <v>0.41259999999999997</v>
      </c>
      <c r="BN22" s="16">
        <f>DSTDEV(PlotSort2,"TMNIR",$BN$31:$BN$32)/SQRT($BF22)</f>
        <v>4.6000000000000207E-3</v>
      </c>
      <c r="BO22" s="16">
        <f>DAVERAGE(PlotSort2,"NRR",$BN$31:$BN$32)</f>
        <v>4.8360614615444365E-2</v>
      </c>
      <c r="BP22" s="16">
        <f>DSTDEV(PlotSort2,"NRR",$BN$31:$BN$32)/SQRT($BF22)</f>
        <v>1.6972929897544412E-3</v>
      </c>
      <c r="BQ22" s="16">
        <f>DAVERAGE(PlotSort2,"rvi",$BN$31:$BN$32)</f>
        <v>1.2018756585307568</v>
      </c>
      <c r="BR22" s="16">
        <f>DSTDEV(PlotSort2,"rvi",$BN$31:$BN$32)/SQRT($BF22)</f>
        <v>9.5453014848845275E-4</v>
      </c>
      <c r="BS22" s="17">
        <f>DAVERAGE(PlotSort2,"ndvi",$BN$31:$BN$32)</f>
        <v>9.168332548235883E-2</v>
      </c>
      <c r="BT22" s="16">
        <f>DSTDEV(PlotSort2,"ndvi",$BN$31:$BN$32)/SQRT($BF22)</f>
        <v>3.937623120736713E-4</v>
      </c>
    </row>
    <row r="23" spans="2:72" ht="13.5" customHeight="1" x14ac:dyDescent="0.2">
      <c r="B23" s="12">
        <v>221</v>
      </c>
      <c r="C23" s="12">
        <v>9.3330000000000002</v>
      </c>
      <c r="D23" s="12">
        <v>221.38888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32.5</v>
      </c>
      <c r="Q23" s="56">
        <v>1.65</v>
      </c>
      <c r="R23" s="56">
        <v>3.24</v>
      </c>
      <c r="S23" s="56">
        <v>46.81</v>
      </c>
      <c r="T23" s="56">
        <v>99.51</v>
      </c>
      <c r="U23" s="12">
        <v>5</v>
      </c>
      <c r="V23" s="12">
        <v>1</v>
      </c>
      <c r="W23" s="12">
        <v>2</v>
      </c>
      <c r="X23" s="12">
        <v>1</v>
      </c>
      <c r="Y23" s="12">
        <v>6</v>
      </c>
      <c r="Z23" s="12">
        <v>1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0.8599</v>
      </c>
      <c r="AK23" s="12">
        <v>1.5100000000000001E-2</v>
      </c>
      <c r="AL23" s="14">
        <v>3.0800000000000001E-2</v>
      </c>
      <c r="AM23" s="14">
        <v>5.0000000000000001E-4</v>
      </c>
      <c r="AN23" s="14">
        <v>1.9400999999999999</v>
      </c>
      <c r="AO23" s="14">
        <v>8.0999999999999996E-3</v>
      </c>
      <c r="AP23" s="14">
        <v>0.19170000000000001</v>
      </c>
      <c r="AQ23" s="14">
        <v>8.0000000000000004E-4</v>
      </c>
      <c r="AR23" s="14">
        <v>1.5645</v>
      </c>
      <c r="AS23" s="14">
        <v>5.6800000000000003E-2</v>
      </c>
      <c r="AT23" s="14">
        <v>2.9700000000000001E-2</v>
      </c>
      <c r="AU23" s="14">
        <v>1.1000000000000001E-3</v>
      </c>
      <c r="AV23" s="14">
        <v>31.539000000000001</v>
      </c>
      <c r="AW23" s="14">
        <v>1.7493000000000001</v>
      </c>
      <c r="AX23" s="14">
        <v>0.45279999999999998</v>
      </c>
      <c r="AY23" s="14">
        <v>2.5100000000000001E-2</v>
      </c>
      <c r="AZ23" s="14">
        <v>0.40512024825446086</v>
      </c>
      <c r="BA23" s="14">
        <v>15.245791245791244</v>
      </c>
      <c r="BB23" s="14">
        <v>0.87689119170984453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0.14749999999999999</v>
      </c>
      <c r="BH23" s="16">
        <f>DSTDEV(PlotSort2,"PhxRed",$BR$31:$BR$32)/SQRT($BF23)</f>
        <v>6.0999999999999943E-3</v>
      </c>
      <c r="BI23" s="16">
        <f>DAVERAGE(PlotSort2,"PhxRedEdge",$BR$31:$BR$32)</f>
        <v>0.2399</v>
      </c>
      <c r="BJ23" s="16">
        <f>DSTDEV(PlotSort2,"PhxRedEdge",$BR$31:$BR$32)/SQRT($BF23)</f>
        <v>2.2000000000000075E-3</v>
      </c>
      <c r="BK23" s="16">
        <f>DAVERAGE(PlotSort2,"TMRed",$BR$31:$BR$32)</f>
        <v>0.14935000000000001</v>
      </c>
      <c r="BL23" s="16">
        <f>DSTDEV(PlotSort2,"TMRed",$BR$31:$BR$32)/SQRT($BF23)</f>
        <v>9.5500000000000029E-3</v>
      </c>
      <c r="BM23" s="16">
        <f>DAVERAGE(PlotSort2,"TMNIR",$BR$31:$BR$32)</f>
        <v>0.40649999999999997</v>
      </c>
      <c r="BN23" s="16">
        <f>DSTDEV(PlotSort2,"TMNIR",$BR$31:$BR$32)/SQRT($BF23)</f>
        <v>4.9999999999997269E-4</v>
      </c>
      <c r="BO23" s="16">
        <f>DAVERAGE(PlotSort2,"NRR",$BR$31:$BR$32)</f>
        <v>0.25775063078340776</v>
      </c>
      <c r="BP23" s="16">
        <f>DSTDEV(PlotSort2,"NRR",$BR$31:$BR$32)/SQRT($BF23)</f>
        <v>3.7065697758589533E-3</v>
      </c>
      <c r="BQ23" s="16">
        <f>DAVERAGE(PlotSort2,"rvi",$BR$31:$BR$32)</f>
        <v>2.7331839695474338</v>
      </c>
      <c r="BR23" s="16">
        <f>DSTDEV(PlotSort2,"rvi",$BR$31:$BR$32)/SQRT($BF23)</f>
        <v>0.17811789025227973</v>
      </c>
      <c r="BS23" s="17">
        <f>DAVERAGE(PlotSort2,"ndvi",$BR$31:$BR$32)</f>
        <v>0.46304192739281108</v>
      </c>
      <c r="BT23" s="16">
        <f>DSTDEV(PlotSort2,"ndvi",$BR$31:$BR$32)/SQRT($BF23)</f>
        <v>2.5619374728622746E-2</v>
      </c>
    </row>
    <row r="24" spans="2:72" ht="13.5" customHeight="1" x14ac:dyDescent="0.2">
      <c r="B24" s="12">
        <v>221</v>
      </c>
      <c r="C24" s="12">
        <v>9.3409999999999993</v>
      </c>
      <c r="D24" s="12">
        <v>221.38920999999999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32.5</v>
      </c>
      <c r="Q24" s="56">
        <v>1.65</v>
      </c>
      <c r="R24" s="56">
        <v>3.24</v>
      </c>
      <c r="S24" s="56">
        <v>46.71</v>
      </c>
      <c r="T24" s="56">
        <v>99.6</v>
      </c>
      <c r="U24" s="12">
        <v>5</v>
      </c>
      <c r="V24" s="12">
        <v>1</v>
      </c>
      <c r="W24" s="12">
        <v>2</v>
      </c>
      <c r="X24" s="12">
        <v>1</v>
      </c>
      <c r="Y24" s="12">
        <v>6</v>
      </c>
      <c r="Z24" s="12">
        <v>1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0.77159999999999995</v>
      </c>
      <c r="AK24" s="12">
        <v>1.4E-2</v>
      </c>
      <c r="AL24" s="14">
        <v>2.76E-2</v>
      </c>
      <c r="AM24" s="14">
        <v>5.0000000000000001E-4</v>
      </c>
      <c r="AN24" s="14">
        <v>2.0019999999999998</v>
      </c>
      <c r="AO24" s="14">
        <v>7.7200000000000005E-2</v>
      </c>
      <c r="AP24" s="14">
        <v>0.19769999999999999</v>
      </c>
      <c r="AQ24" s="14">
        <v>7.6E-3</v>
      </c>
      <c r="AR24" s="14">
        <v>1.5935999999999999</v>
      </c>
      <c r="AS24" s="14">
        <v>2.7699999999999999E-2</v>
      </c>
      <c r="AT24" s="14">
        <v>3.0300000000000001E-2</v>
      </c>
      <c r="AU24" s="14">
        <v>5.0000000000000001E-4</v>
      </c>
      <c r="AV24" s="14">
        <v>36.793100000000003</v>
      </c>
      <c r="AW24" s="14">
        <v>0.81740000000000002</v>
      </c>
      <c r="AX24" s="14">
        <v>0.52790000000000004</v>
      </c>
      <c r="AY24" s="14">
        <v>1.17E-2</v>
      </c>
      <c r="AZ24" s="14">
        <v>0.45507166482910699</v>
      </c>
      <c r="BA24" s="14">
        <v>17.422442244224424</v>
      </c>
      <c r="BB24" s="14">
        <v>0.89143676101755642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0.68149999999999999</v>
      </c>
      <c r="BH24" s="16"/>
      <c r="BI24" s="16">
        <f>DAVERAGE(PlotSort2,"PhxRedEdge",$BP$31:$BP$32)</f>
        <v>0.67300000000000004</v>
      </c>
      <c r="BJ24" s="16"/>
      <c r="BK24" s="16">
        <f>DAVERAGE(PlotSort2,"TMRed",$BP$31:$BP$32)</f>
        <v>0.67799999999999994</v>
      </c>
      <c r="BL24" s="16"/>
      <c r="BM24" s="16">
        <f>DAVERAGE(PlotSort2,"TMNIR",$BP$31:$BP$32)</f>
        <v>0.65310000000000001</v>
      </c>
      <c r="BN24" s="16"/>
      <c r="BO24" s="16">
        <f>DAVERAGE(PlotSort2,"NRR",$BP$31:$BP$32)</f>
        <v>-1.5006409773018647E-2</v>
      </c>
      <c r="BP24" s="16"/>
      <c r="BQ24" s="16">
        <f>DAVERAGE(PlotSort2,"rvi",$BP$31:$BP$32)</f>
        <v>24.081858407079647</v>
      </c>
      <c r="BR24" s="16"/>
      <c r="BS24" s="17">
        <f>DAVERAGE(PlotSort2,"ndvi",$BP$31:$BP$32)</f>
        <v>-1.8706333107955768E-2</v>
      </c>
      <c r="BT24" s="16"/>
    </row>
    <row r="25" spans="2:72" ht="13.5" customHeight="1" x14ac:dyDescent="0.2">
      <c r="B25" s="12">
        <v>221</v>
      </c>
      <c r="C25" s="12">
        <v>9.3490000000000002</v>
      </c>
      <c r="D25" s="12">
        <v>221.38954000000001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32.5</v>
      </c>
      <c r="Q25" s="56">
        <v>1.65</v>
      </c>
      <c r="R25" s="56">
        <v>3.24</v>
      </c>
      <c r="S25" s="56">
        <v>46.61</v>
      </c>
      <c r="T25" s="56">
        <v>99.68</v>
      </c>
      <c r="U25" s="12">
        <v>5</v>
      </c>
      <c r="V25" s="12">
        <v>1</v>
      </c>
      <c r="W25" s="12">
        <v>2</v>
      </c>
      <c r="X25" s="12">
        <v>1</v>
      </c>
      <c r="Y25" s="12">
        <v>6</v>
      </c>
      <c r="Z25" s="12">
        <v>1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0.87609999999999999</v>
      </c>
      <c r="AK25" s="12">
        <v>3.0499999999999999E-2</v>
      </c>
      <c r="AL25" s="14">
        <v>3.1399999999999997E-2</v>
      </c>
      <c r="AM25" s="14">
        <v>1.1000000000000001E-3</v>
      </c>
      <c r="AN25" s="14">
        <v>2.0417000000000001</v>
      </c>
      <c r="AO25" s="14">
        <v>4.4200000000000003E-2</v>
      </c>
      <c r="AP25" s="14">
        <v>0.2014</v>
      </c>
      <c r="AQ25" s="14">
        <v>4.4000000000000003E-3</v>
      </c>
      <c r="AR25" s="14">
        <v>1.7478</v>
      </c>
      <c r="AS25" s="14">
        <v>4.6899999999999997E-2</v>
      </c>
      <c r="AT25" s="14">
        <v>3.3099999999999997E-2</v>
      </c>
      <c r="AU25" s="14">
        <v>8.9999999999999998E-4</v>
      </c>
      <c r="AV25" s="14">
        <v>36.2211</v>
      </c>
      <c r="AW25" s="14">
        <v>0.2787</v>
      </c>
      <c r="AX25" s="14">
        <v>0.51939999999999997</v>
      </c>
      <c r="AY25" s="14">
        <v>4.0000000000000001E-3</v>
      </c>
      <c r="AZ25" s="14">
        <v>0.44117647058823523</v>
      </c>
      <c r="BA25" s="14">
        <v>15.691842900302115</v>
      </c>
      <c r="BB25" s="14">
        <v>0.88018099547511308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1.0009666666666666</v>
      </c>
      <c r="BH25" s="16">
        <f>DSTDEV(PlotSort2,"PhxRed",$BQ$31:$BQ$32)/SQRT($BF25)</f>
        <v>4.4580763165791674E-3</v>
      </c>
      <c r="BI25" s="16">
        <f>DAVERAGE(PlotSort2,"PhxRedEdge",$BQ$31:$BQ$32)</f>
        <v>1.0007333333333333</v>
      </c>
      <c r="BJ25" s="16">
        <f>DSTDEV(PlotSort2,"PhxRedEdge",$BQ$31:$BQ$32)/SQRT($BF25)</f>
        <v>4.4606925222186846E-3</v>
      </c>
      <c r="BK25" s="16">
        <f>DAVERAGE(PlotSort2,"TMRed",$BQ$31:$BQ$32)</f>
        <v>1.0009666666666666</v>
      </c>
      <c r="BL25" s="16">
        <f>DSTDEV(PlotSort2,"TMRed",$BQ$31:$BQ$32)/SQRT($BF25)</f>
        <v>4.4580763165791674E-3</v>
      </c>
      <c r="BM25" s="16">
        <f>DAVERAGE(PlotSort2,"TMNIR",$BQ$31:$BQ$32)</f>
        <v>1.0007333333333333</v>
      </c>
      <c r="BN25" s="16">
        <f>DSTDEV(PlotSort2,"TMNIR",$BQ$31:$BQ$32)/SQRT($BF25)</f>
        <v>4.4606925222186846E-3</v>
      </c>
      <c r="BO25" s="16">
        <f>DAVERAGE(PlotSort2,"NRR",$BQ$31:$BQ$32)</f>
        <v>0.74583884700257552</v>
      </c>
      <c r="BP25" s="16">
        <f>DSTDEV(PlotSort2,"NRR",$BQ$31:$BQ$32)/SQRT($BF25)</f>
        <v>1.0231495362603819E-3</v>
      </c>
      <c r="BQ25" s="16">
        <f>DAVERAGE(PlotSort2,"rvi",$BQ$31:$BQ$32)</f>
        <v>1.3230430314191253</v>
      </c>
      <c r="BR25" s="16">
        <f>DSTDEV(PlotSort2,"rvi",$BQ$31:$BQ$32)/SQRT($BF25)</f>
        <v>4.3344706120654044E-3</v>
      </c>
      <c r="BS25" s="17">
        <f>DAVERAGE(PlotSort2,"ndvi",$BQ$31:$BQ$32)</f>
        <v>0.13905430069493468</v>
      </c>
      <c r="BT25" s="16">
        <f>DSTDEV(PlotSort2,"ndvi",$BQ$31:$BQ$32)/SQRT($BF25)</f>
        <v>1.6042573469186095E-3</v>
      </c>
    </row>
    <row r="26" spans="2:72" ht="13.5" customHeight="1" x14ac:dyDescent="0.2">
      <c r="B26" s="12">
        <v>221</v>
      </c>
      <c r="C26" s="12">
        <v>9.5869999999999997</v>
      </c>
      <c r="D26" s="12">
        <v>221.39946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32.5</v>
      </c>
      <c r="Q26" s="56">
        <v>1.65</v>
      </c>
      <c r="R26" s="56">
        <v>3.24</v>
      </c>
      <c r="S26" s="56">
        <v>43.67</v>
      </c>
      <c r="T26" s="56">
        <v>102.19</v>
      </c>
      <c r="U26" s="12">
        <v>5</v>
      </c>
      <c r="V26" s="12">
        <v>1</v>
      </c>
      <c r="W26" s="12">
        <v>2</v>
      </c>
      <c r="X26" s="12">
        <v>1</v>
      </c>
      <c r="Y26" s="12">
        <v>6</v>
      </c>
      <c r="Z26" s="12">
        <v>1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0.95189999999999997</v>
      </c>
      <c r="AK26" s="12">
        <v>4.7500000000000001E-2</v>
      </c>
      <c r="AL26" s="14">
        <v>3.3799999999999997E-2</v>
      </c>
      <c r="AM26" s="14">
        <v>1.6999999999999999E-3</v>
      </c>
      <c r="AN26" s="14">
        <v>2.1581000000000001</v>
      </c>
      <c r="AO26" s="14">
        <v>6.7799999999999999E-2</v>
      </c>
      <c r="AP26" s="14">
        <v>0.21049999999999999</v>
      </c>
      <c r="AQ26" s="14">
        <v>6.6E-3</v>
      </c>
      <c r="AR26" s="14">
        <v>1.9981</v>
      </c>
      <c r="AS26" s="14">
        <v>3.1699999999999999E-2</v>
      </c>
      <c r="AT26" s="14">
        <v>3.7600000000000001E-2</v>
      </c>
      <c r="AU26" s="14">
        <v>5.9999999999999995E-4</v>
      </c>
      <c r="AV26" s="14">
        <v>38.529899999999998</v>
      </c>
      <c r="AW26" s="14">
        <v>0.43680000000000002</v>
      </c>
      <c r="AX26" s="14">
        <v>0.55000000000000004</v>
      </c>
      <c r="AY26" s="14">
        <v>6.1999999999999998E-3</v>
      </c>
      <c r="AZ26" s="14">
        <v>0.44641683103221563</v>
      </c>
      <c r="BA26" s="14">
        <v>14.627659574468085</v>
      </c>
      <c r="BB26" s="14">
        <v>0.8720217835262084</v>
      </c>
      <c r="BC26" s="15"/>
    </row>
    <row r="27" spans="2:72" ht="13.5" customHeight="1" x14ac:dyDescent="0.2">
      <c r="B27" s="12">
        <v>221</v>
      </c>
      <c r="C27" s="12">
        <v>9.5760000000000005</v>
      </c>
      <c r="D27" s="12">
        <v>221.399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32.5</v>
      </c>
      <c r="Q27" s="56">
        <v>1.65</v>
      </c>
      <c r="R27" s="56">
        <v>3.24</v>
      </c>
      <c r="S27" s="56">
        <v>43.81</v>
      </c>
      <c r="T27" s="56">
        <v>102.07</v>
      </c>
      <c r="U27" s="12">
        <v>5</v>
      </c>
      <c r="V27" s="12">
        <v>1</v>
      </c>
      <c r="W27" s="12">
        <v>2</v>
      </c>
      <c r="X27" s="12">
        <v>1</v>
      </c>
      <c r="Y27" s="12">
        <v>6</v>
      </c>
      <c r="Z27" s="12">
        <v>1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0.98219999999999996</v>
      </c>
      <c r="AK27" s="12">
        <v>3.1099999999999999E-2</v>
      </c>
      <c r="AL27" s="14">
        <v>3.49E-2</v>
      </c>
      <c r="AM27" s="14">
        <v>1.1000000000000001E-3</v>
      </c>
      <c r="AN27" s="14">
        <v>2.2820999999999998</v>
      </c>
      <c r="AO27" s="14">
        <v>5.1400000000000001E-2</v>
      </c>
      <c r="AP27" s="14">
        <v>0.22270000000000001</v>
      </c>
      <c r="AQ27" s="14">
        <v>5.0000000000000001E-3</v>
      </c>
      <c r="AR27" s="14">
        <v>1.7585</v>
      </c>
      <c r="AS27" s="14">
        <v>0.10059999999999999</v>
      </c>
      <c r="AT27" s="14">
        <v>3.3099999999999997E-2</v>
      </c>
      <c r="AU27" s="14">
        <v>1.9E-3</v>
      </c>
      <c r="AV27" s="14">
        <v>39.218400000000003</v>
      </c>
      <c r="AW27" s="14">
        <v>3.6878000000000002</v>
      </c>
      <c r="AX27" s="14">
        <v>0.55989999999999995</v>
      </c>
      <c r="AY27" s="14">
        <v>5.2600000000000001E-2</v>
      </c>
      <c r="AZ27" s="14">
        <v>0.43087145412726802</v>
      </c>
      <c r="BA27" s="14">
        <v>16.915407854984895</v>
      </c>
      <c r="BB27" s="14">
        <v>0.88836424957841476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0.14749999999999999</v>
      </c>
      <c r="BH27" s="16">
        <f>DSTDEV(PlotSort2,"PhxRed",$BR$31:$BR$32)/SQRT($BF27)</f>
        <v>6.0999999999999943E-3</v>
      </c>
      <c r="BI27" s="16">
        <f>DAVERAGE(PlotSort2,"PhxRedEdge",$BR$31:$BR$32)</f>
        <v>0.2399</v>
      </c>
      <c r="BJ27" s="16">
        <f>DSTDEV(PlotSort2,"PhxRedEdge",$BR$31:$BR$32)/SQRT($BF27)</f>
        <v>2.2000000000000075E-3</v>
      </c>
      <c r="BK27" s="16">
        <f>DAVERAGE(PlotSort2,"TMRed",$BR$31:$BR$32)</f>
        <v>0.14935000000000001</v>
      </c>
      <c r="BL27" s="16">
        <f>DSTDEV(PlotSort2,"TMRed",$BR$31:$BR$32)/SQRT($BF27)</f>
        <v>9.5500000000000029E-3</v>
      </c>
      <c r="BM27" s="16">
        <f>DAVERAGE(PlotSort2,"TMNIR",$BR$31:$BR$32)</f>
        <v>0.40649999999999997</v>
      </c>
      <c r="BN27" s="16">
        <f>DSTDEV(PlotSort2,"TMNIR",$BR$31:$BR$32)/SQRT($BF27)</f>
        <v>4.9999999999997269E-4</v>
      </c>
      <c r="BO27" s="16">
        <f>DAVERAGE(PlotSort2,"NRR",$BR$31:$BR$32)</f>
        <v>0.25775063078340776</v>
      </c>
      <c r="BP27" s="16">
        <f>DSTDEV(PlotSort2,"NRR",$BR$31:$BR$32)/SQRT($BF27)</f>
        <v>3.7065697758589533E-3</v>
      </c>
      <c r="BQ27" s="16">
        <f>DAVERAGE(PlotSort2,"rvi",$BR$31:$BR$32)</f>
        <v>2.7331839695474338</v>
      </c>
      <c r="BR27" s="16">
        <f>DSTDEV(PlotSort2,"rvi",$BR$31:$BR$32)/SQRT($BF27)</f>
        <v>0.17811789025227973</v>
      </c>
      <c r="BS27" s="17">
        <f>DAVERAGE(PlotSort2,"ndvi",$BR$31:$BR$32)</f>
        <v>0.46304192739281108</v>
      </c>
      <c r="BT27" s="16">
        <f>DSTDEV(PlotSort2,"ndvi",$BR$31:$BR$32)/SQRT($BF27)</f>
        <v>2.5619374728622746E-2</v>
      </c>
    </row>
    <row r="28" spans="2:72" ht="13.5" customHeight="1" x14ac:dyDescent="0.2">
      <c r="B28" s="12">
        <v>221</v>
      </c>
      <c r="C28" s="12">
        <v>9.5679999999999996</v>
      </c>
      <c r="D28" s="12">
        <v>221.39867000000001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32.5</v>
      </c>
      <c r="Q28" s="56">
        <v>1.65</v>
      </c>
      <c r="R28" s="56">
        <v>3.24</v>
      </c>
      <c r="S28" s="56">
        <v>43.91</v>
      </c>
      <c r="T28" s="56">
        <v>101.99</v>
      </c>
      <c r="U28" s="12">
        <v>5</v>
      </c>
      <c r="V28" s="12">
        <v>1</v>
      </c>
      <c r="W28" s="12">
        <v>2</v>
      </c>
      <c r="X28" s="12">
        <v>1</v>
      </c>
      <c r="Y28" s="12">
        <v>6</v>
      </c>
      <c r="Z28" s="12">
        <v>1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0.93810000000000004</v>
      </c>
      <c r="AK28" s="12">
        <v>7.0000000000000007E-2</v>
      </c>
      <c r="AL28" s="14">
        <v>3.3300000000000003E-2</v>
      </c>
      <c r="AM28" s="14">
        <v>2.5000000000000001E-3</v>
      </c>
      <c r="AN28" s="14">
        <v>2.5165999999999999</v>
      </c>
      <c r="AO28" s="14">
        <v>0.13270000000000001</v>
      </c>
      <c r="AP28" s="14">
        <v>0.2457</v>
      </c>
      <c r="AQ28" s="14">
        <v>1.2999999999999999E-2</v>
      </c>
      <c r="AR28" s="14">
        <v>1.8938999999999999</v>
      </c>
      <c r="AS28" s="14">
        <v>8.3099999999999993E-2</v>
      </c>
      <c r="AT28" s="14">
        <v>3.5700000000000003E-2</v>
      </c>
      <c r="AU28" s="14">
        <v>1.6000000000000001E-3</v>
      </c>
      <c r="AV28" s="14">
        <v>41.458599999999997</v>
      </c>
      <c r="AW28" s="14">
        <v>1.2230000000000001</v>
      </c>
      <c r="AX28" s="14">
        <v>0.59189999999999998</v>
      </c>
      <c r="AY28" s="14">
        <v>1.7500000000000002E-2</v>
      </c>
      <c r="AZ28" s="14">
        <v>0.41332378223495697</v>
      </c>
      <c r="BA28" s="14">
        <v>16.579831932773107</v>
      </c>
      <c r="BB28" s="14">
        <v>0.88623326959847049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3.6199999999999996E-2</v>
      </c>
      <c r="BH28" s="16">
        <f>DSTDEV(PlotSort2,"PhxRed",$BS$31:$BS$32)/SQRT($BF28)</f>
        <v>5.9999999999999984E-4</v>
      </c>
      <c r="BI28" s="16">
        <f>DAVERAGE(PlotSort2,"PhxRedEdge",$BS$31:$BS$32)</f>
        <v>0.20435</v>
      </c>
      <c r="BJ28" s="16">
        <f>DSTDEV(PlotSort2,"PhxRedEdge",$BS$31:$BS$32)/SQRT($BF28)</f>
        <v>7.5000000000000067E-4</v>
      </c>
      <c r="BK28" s="16">
        <f>DAVERAGE(PlotSort2,"TMRed",$BS$31:$BS$32)</f>
        <v>3.4699999999999995E-2</v>
      </c>
      <c r="BL28" s="16">
        <f>DSTDEV(PlotSort2,"TMRed",$BS$31:$BS$32)/SQRT($BF28)</f>
        <v>5.9999999999999984E-4</v>
      </c>
      <c r="BM28" s="16">
        <f>DAVERAGE(PlotSort2,"TMNIR",$BS$31:$BS$32)</f>
        <v>0.54</v>
      </c>
      <c r="BN28" s="16">
        <f>DSTDEV(PlotSort2,"TMNIR",$BS$31:$BS$32)/SQRT($BF28)</f>
        <v>4.0999999999999925E-3</v>
      </c>
      <c r="BO28" s="16">
        <f>DAVERAGE(PlotSort2,"NRR",$BS$31:$BS$32)</f>
        <v>0.45091015055256273</v>
      </c>
      <c r="BP28" s="16">
        <f>DSTDEV(PlotSort2,"NRR",$BS$31:$BS$32)/SQRT($BF28)</f>
        <v>4.4863988656531628E-3</v>
      </c>
      <c r="BQ28" s="16">
        <f>DAVERAGE(PlotSort2,"rvi",$BS$31:$BS$32)</f>
        <v>15.564570127852594</v>
      </c>
      <c r="BR28" s="16">
        <f>DSTDEV(PlotSort2,"rvi",$BS$31:$BS$32)/SQRT($BF28)</f>
        <v>0.15097239414154284</v>
      </c>
      <c r="BS28" s="17">
        <f>DAVERAGE(PlotSort2,"ndvi",$BS$31:$BS$32)</f>
        <v>0.87925034367070598</v>
      </c>
      <c r="BT28" s="16">
        <f>DSTDEV(PlotSort2,"ndvi",$BS$31:$BS$32)/SQRT($BF28)</f>
        <v>1.1005335222765145E-3</v>
      </c>
    </row>
    <row r="29" spans="2:72" ht="13.5" customHeight="1" x14ac:dyDescent="0.2">
      <c r="B29" s="12">
        <v>221</v>
      </c>
      <c r="C29" s="12">
        <v>9.5519999999999996</v>
      </c>
      <c r="D29" s="12">
        <v>221.398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32.5</v>
      </c>
      <c r="Q29" s="56">
        <v>1.65</v>
      </c>
      <c r="R29" s="56">
        <v>3.24</v>
      </c>
      <c r="S29" s="56">
        <v>44.1</v>
      </c>
      <c r="T29" s="56">
        <v>101.81</v>
      </c>
      <c r="U29" s="12">
        <v>5</v>
      </c>
      <c r="V29" s="12">
        <v>1</v>
      </c>
      <c r="W29" s="12">
        <v>2</v>
      </c>
      <c r="X29" s="12">
        <v>1</v>
      </c>
      <c r="Y29" s="12">
        <v>6</v>
      </c>
      <c r="Z29" s="12">
        <v>1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0.85340000000000005</v>
      </c>
      <c r="AK29" s="12">
        <v>6.7000000000000004E-2</v>
      </c>
      <c r="AL29" s="14">
        <v>3.0300000000000001E-2</v>
      </c>
      <c r="AM29" s="14">
        <v>2.3999999999999998E-3</v>
      </c>
      <c r="AN29" s="14">
        <v>2.1665999999999999</v>
      </c>
      <c r="AO29" s="14">
        <v>0.1444</v>
      </c>
      <c r="AP29" s="14">
        <v>0.21160000000000001</v>
      </c>
      <c r="AQ29" s="14">
        <v>1.41E-2</v>
      </c>
      <c r="AR29" s="14">
        <v>1.7343999999999999</v>
      </c>
      <c r="AS29" s="14">
        <v>0.22570000000000001</v>
      </c>
      <c r="AT29" s="14">
        <v>3.27E-2</v>
      </c>
      <c r="AU29" s="14">
        <v>4.3E-3</v>
      </c>
      <c r="AV29" s="14">
        <v>39.490900000000003</v>
      </c>
      <c r="AW29" s="14">
        <v>2.0842000000000001</v>
      </c>
      <c r="AX29" s="14">
        <v>0.56389999999999996</v>
      </c>
      <c r="AY29" s="14">
        <v>2.98E-2</v>
      </c>
      <c r="AZ29" s="14">
        <v>0.45428755641521595</v>
      </c>
      <c r="BA29" s="14">
        <v>17.244648318042813</v>
      </c>
      <c r="BB29" s="14">
        <v>0.89037881327522639</v>
      </c>
      <c r="BC29" s="15"/>
      <c r="BD29" s="28"/>
    </row>
    <row r="30" spans="2:72" ht="13.5" customHeight="1" x14ac:dyDescent="0.2">
      <c r="B30" s="12">
        <v>221</v>
      </c>
      <c r="C30" s="12">
        <v>9.5429999999999993</v>
      </c>
      <c r="D30" s="12">
        <v>221.39762999999999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32.5</v>
      </c>
      <c r="Q30" s="56">
        <v>1.65</v>
      </c>
      <c r="R30" s="56">
        <v>3.24</v>
      </c>
      <c r="S30" s="56">
        <v>44.21</v>
      </c>
      <c r="T30" s="56">
        <v>101.71</v>
      </c>
      <c r="U30" s="12">
        <v>5</v>
      </c>
      <c r="V30" s="12">
        <v>1</v>
      </c>
      <c r="W30" s="12">
        <v>2</v>
      </c>
      <c r="X30" s="12">
        <v>1</v>
      </c>
      <c r="Y30" s="12">
        <v>6</v>
      </c>
      <c r="Z30" s="12">
        <v>1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0.97219999999999995</v>
      </c>
      <c r="AK30" s="12">
        <v>2.1600000000000001E-2</v>
      </c>
      <c r="AL30" s="14">
        <v>3.4599999999999999E-2</v>
      </c>
      <c r="AM30" s="14">
        <v>8.0000000000000004E-4</v>
      </c>
      <c r="AN30" s="14">
        <v>2.4621</v>
      </c>
      <c r="AO30" s="14">
        <v>1.12E-2</v>
      </c>
      <c r="AP30" s="14">
        <v>0.24060000000000001</v>
      </c>
      <c r="AQ30" s="14">
        <v>1.1000000000000001E-3</v>
      </c>
      <c r="AR30" s="14">
        <v>1.8210999999999999</v>
      </c>
      <c r="AS30" s="14">
        <v>0.23469999999999999</v>
      </c>
      <c r="AT30" s="14">
        <v>3.4299999999999997E-2</v>
      </c>
      <c r="AU30" s="14">
        <v>4.4000000000000003E-3</v>
      </c>
      <c r="AV30" s="14">
        <v>44.247799999999998</v>
      </c>
      <c r="AW30" s="14">
        <v>1.6786000000000001</v>
      </c>
      <c r="AX30" s="14">
        <v>0.63190000000000002</v>
      </c>
      <c r="AY30" s="14">
        <v>2.4E-2</v>
      </c>
      <c r="AZ30" s="14">
        <v>0.44848137535816612</v>
      </c>
      <c r="BA30" s="14">
        <v>18.422740524781343</v>
      </c>
      <c r="BB30" s="14">
        <v>0.89702791954368055</v>
      </c>
      <c r="BC30" s="15"/>
      <c r="BD30" s="28"/>
      <c r="BF30" s="29" t="s">
        <v>175</v>
      </c>
    </row>
    <row r="31" spans="2:72" ht="13.5" customHeight="1" x14ac:dyDescent="0.2">
      <c r="B31" s="12">
        <v>221</v>
      </c>
      <c r="C31" s="12">
        <v>9.5329999999999995</v>
      </c>
      <c r="D31" s="12">
        <v>221.39721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32.5</v>
      </c>
      <c r="Q31" s="56">
        <v>1.65</v>
      </c>
      <c r="R31" s="56">
        <v>3.24</v>
      </c>
      <c r="S31" s="56">
        <v>44.34</v>
      </c>
      <c r="T31" s="56">
        <v>101.61</v>
      </c>
      <c r="U31" s="12">
        <v>5</v>
      </c>
      <c r="V31" s="12">
        <v>1</v>
      </c>
      <c r="W31" s="12">
        <v>2</v>
      </c>
      <c r="X31" s="12">
        <v>1</v>
      </c>
      <c r="Y31" s="12">
        <v>6</v>
      </c>
      <c r="Z31" s="12">
        <v>1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1.0449999999999999</v>
      </c>
      <c r="AK31" s="12">
        <v>8.5300000000000001E-2</v>
      </c>
      <c r="AL31" s="14">
        <v>3.7199999999999997E-2</v>
      </c>
      <c r="AM31" s="14">
        <v>3.0000000000000001E-3</v>
      </c>
      <c r="AN31" s="14">
        <v>2.4015</v>
      </c>
      <c r="AO31" s="14">
        <v>0.42370000000000002</v>
      </c>
      <c r="AP31" s="14">
        <v>0.23469999999999999</v>
      </c>
      <c r="AQ31" s="14">
        <v>4.1399999999999999E-2</v>
      </c>
      <c r="AR31" s="14">
        <v>1.8913</v>
      </c>
      <c r="AS31" s="14">
        <v>6.2600000000000003E-2</v>
      </c>
      <c r="AT31" s="14">
        <v>3.56E-2</v>
      </c>
      <c r="AU31" s="14">
        <v>1.1999999999999999E-3</v>
      </c>
      <c r="AV31" s="14">
        <v>37.296500000000002</v>
      </c>
      <c r="AW31" s="14">
        <v>2.3149999999999999</v>
      </c>
      <c r="AX31" s="14">
        <v>0.53269999999999995</v>
      </c>
      <c r="AY31" s="14">
        <v>3.3099999999999997E-2</v>
      </c>
      <c r="AZ31" s="14">
        <v>0.38832421162366426</v>
      </c>
      <c r="BA31" s="14">
        <v>14.963483146067414</v>
      </c>
      <c r="BB31" s="14">
        <v>0.87471405947562908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221</v>
      </c>
      <c r="C32" s="12">
        <v>9.5250000000000004</v>
      </c>
      <c r="D32" s="12">
        <v>221.39688000000001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32.5</v>
      </c>
      <c r="Q32" s="56">
        <v>1.65</v>
      </c>
      <c r="R32" s="56">
        <v>3.24</v>
      </c>
      <c r="S32" s="56">
        <v>44.44</v>
      </c>
      <c r="T32" s="56">
        <v>101.52</v>
      </c>
      <c r="U32" s="12">
        <v>5</v>
      </c>
      <c r="V32" s="12">
        <v>1</v>
      </c>
      <c r="W32" s="12">
        <v>2</v>
      </c>
      <c r="X32" s="12">
        <v>1</v>
      </c>
      <c r="Y32" s="12">
        <v>6</v>
      </c>
      <c r="Z32" s="12">
        <v>1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0.89080000000000004</v>
      </c>
      <c r="AK32" s="12">
        <v>2.7E-2</v>
      </c>
      <c r="AL32" s="14">
        <v>3.1699999999999999E-2</v>
      </c>
      <c r="AM32" s="14">
        <v>1E-3</v>
      </c>
      <c r="AN32" s="14">
        <v>2.1366000000000001</v>
      </c>
      <c r="AO32" s="14">
        <v>3.5799999999999998E-2</v>
      </c>
      <c r="AP32" s="14">
        <v>0.2089</v>
      </c>
      <c r="AQ32" s="14">
        <v>3.5000000000000001E-3</v>
      </c>
      <c r="AR32" s="14">
        <v>1.7021999999999999</v>
      </c>
      <c r="AS32" s="14">
        <v>0.14080000000000001</v>
      </c>
      <c r="AT32" s="14">
        <v>3.2099999999999997E-2</v>
      </c>
      <c r="AU32" s="14">
        <v>2.7000000000000001E-3</v>
      </c>
      <c r="AV32" s="14">
        <v>37.531500000000001</v>
      </c>
      <c r="AW32" s="14">
        <v>0.67390000000000005</v>
      </c>
      <c r="AX32" s="14">
        <v>0.53610000000000002</v>
      </c>
      <c r="AY32" s="14">
        <v>9.5999999999999992E-3</v>
      </c>
      <c r="AZ32" s="14">
        <v>0.43919463087248328</v>
      </c>
      <c r="BA32" s="14">
        <v>16.700934579439256</v>
      </c>
      <c r="BB32" s="14">
        <v>0.88701161562829989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221</v>
      </c>
      <c r="C33" s="12">
        <v>9.516</v>
      </c>
      <c r="D33" s="12">
        <v>221.3965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32.5</v>
      </c>
      <c r="Q33" s="56">
        <v>1.65</v>
      </c>
      <c r="R33" s="56">
        <v>3.24</v>
      </c>
      <c r="S33" s="56">
        <v>44.55</v>
      </c>
      <c r="T33" s="56">
        <v>101.42</v>
      </c>
      <c r="U33" s="12">
        <v>5</v>
      </c>
      <c r="V33" s="12">
        <v>1</v>
      </c>
      <c r="W33" s="12">
        <v>2</v>
      </c>
      <c r="X33" s="12">
        <v>1</v>
      </c>
      <c r="Y33" s="12">
        <v>6</v>
      </c>
      <c r="Z33" s="12">
        <v>1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0.96789999999999998</v>
      </c>
      <c r="AK33" s="12">
        <v>7.4700000000000003E-2</v>
      </c>
      <c r="AL33" s="14">
        <v>3.44E-2</v>
      </c>
      <c r="AM33" s="14">
        <v>2.7000000000000001E-3</v>
      </c>
      <c r="AN33" s="14">
        <v>2.4354</v>
      </c>
      <c r="AO33" s="14">
        <v>0.1032</v>
      </c>
      <c r="AP33" s="14">
        <v>0.2382</v>
      </c>
      <c r="AQ33" s="14">
        <v>1.01E-2</v>
      </c>
      <c r="AR33" s="14">
        <v>1.8573</v>
      </c>
      <c r="AS33" s="14">
        <v>9.8299999999999998E-2</v>
      </c>
      <c r="AT33" s="14">
        <v>3.5000000000000003E-2</v>
      </c>
      <c r="AU33" s="14">
        <v>1.9E-3</v>
      </c>
      <c r="AV33" s="14">
        <v>41.518900000000002</v>
      </c>
      <c r="AW33" s="14">
        <v>1.4914000000000001</v>
      </c>
      <c r="AX33" s="14">
        <v>0.59309999999999996</v>
      </c>
      <c r="AY33" s="14">
        <v>2.1299999999999999E-2</v>
      </c>
      <c r="AZ33" s="14">
        <v>0.42692168892096721</v>
      </c>
      <c r="BA33" s="14">
        <v>16.945714285714281</v>
      </c>
      <c r="BB33" s="14">
        <v>0.88855277822002854</v>
      </c>
      <c r="BC33" s="15"/>
      <c r="BD33" s="28"/>
    </row>
    <row r="34" spans="2:64" ht="13.5" customHeight="1" x14ac:dyDescent="0.2">
      <c r="B34" s="12">
        <v>221</v>
      </c>
      <c r="C34" s="12">
        <v>9.6</v>
      </c>
      <c r="D34" s="12">
        <v>221.4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32.5</v>
      </c>
      <c r="Q34" s="56">
        <v>1.65</v>
      </c>
      <c r="R34" s="56">
        <v>3.24</v>
      </c>
      <c r="S34" s="56">
        <v>43.51</v>
      </c>
      <c r="T34" s="56">
        <v>102.34</v>
      </c>
      <c r="U34" s="12">
        <v>5</v>
      </c>
      <c r="V34" s="12">
        <v>1</v>
      </c>
      <c r="W34" s="12">
        <v>2</v>
      </c>
      <c r="X34" s="12">
        <v>1</v>
      </c>
      <c r="Y34" s="12">
        <v>6</v>
      </c>
      <c r="Z34" s="12">
        <v>1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0.88260000000000005</v>
      </c>
      <c r="AK34" s="12">
        <v>1.5E-3</v>
      </c>
      <c r="AL34" s="14">
        <v>3.1399999999999997E-2</v>
      </c>
      <c r="AM34" s="14">
        <v>1E-4</v>
      </c>
      <c r="AN34" s="14">
        <v>2.1156000000000001</v>
      </c>
      <c r="AO34" s="14">
        <v>2.0799999999999999E-2</v>
      </c>
      <c r="AP34" s="14">
        <v>0.20630000000000001</v>
      </c>
      <c r="AQ34" s="14">
        <v>2E-3</v>
      </c>
      <c r="AR34" s="14">
        <v>1.716</v>
      </c>
      <c r="AS34" s="14">
        <v>1.43E-2</v>
      </c>
      <c r="AT34" s="14">
        <v>3.2300000000000002E-2</v>
      </c>
      <c r="AU34" s="14">
        <v>2.9999999999999997E-4</v>
      </c>
      <c r="AV34" s="14">
        <v>36.318899999999999</v>
      </c>
      <c r="AW34" s="14">
        <v>0.3931</v>
      </c>
      <c r="AX34" s="14">
        <v>0.51839999999999997</v>
      </c>
      <c r="AY34" s="14">
        <v>5.5999999999999999E-3</v>
      </c>
      <c r="AZ34" s="14">
        <v>0.4306609631571684</v>
      </c>
      <c r="BA34" s="14">
        <v>16.049535603715167</v>
      </c>
      <c r="BB34" s="14">
        <v>0.88269475213364812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221</v>
      </c>
      <c r="C35" s="12">
        <v>9.6080000000000005</v>
      </c>
      <c r="D35" s="12">
        <v>221.40033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32.5</v>
      </c>
      <c r="Q35" s="56">
        <v>1.65</v>
      </c>
      <c r="R35" s="56">
        <v>3.24</v>
      </c>
      <c r="S35" s="56">
        <v>43.42</v>
      </c>
      <c r="T35" s="56">
        <v>102.43</v>
      </c>
      <c r="U35" s="12">
        <v>5</v>
      </c>
      <c r="V35" s="12">
        <v>1</v>
      </c>
      <c r="W35" s="12">
        <v>2</v>
      </c>
      <c r="X35" s="12">
        <v>1</v>
      </c>
      <c r="Y35" s="12">
        <v>6</v>
      </c>
      <c r="Z35" s="12">
        <v>1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0.90010000000000001</v>
      </c>
      <c r="AK35" s="12">
        <v>1.5599999999999999E-2</v>
      </c>
      <c r="AL35" s="14">
        <v>3.2000000000000001E-2</v>
      </c>
      <c r="AM35" s="14">
        <v>5.9999999999999995E-4</v>
      </c>
      <c r="AN35" s="14">
        <v>2.0238</v>
      </c>
      <c r="AO35" s="14">
        <v>0.16400000000000001</v>
      </c>
      <c r="AP35" s="14">
        <v>0.1973</v>
      </c>
      <c r="AQ35" s="14">
        <v>1.6E-2</v>
      </c>
      <c r="AR35" s="14">
        <v>1.5636000000000001</v>
      </c>
      <c r="AS35" s="14">
        <v>1.3899999999999999E-2</v>
      </c>
      <c r="AT35" s="14">
        <v>2.9399999999999999E-2</v>
      </c>
      <c r="AU35" s="14">
        <v>2.9999999999999997E-4</v>
      </c>
      <c r="AV35" s="14">
        <v>37.342199999999998</v>
      </c>
      <c r="AW35" s="14">
        <v>1.2293000000000001</v>
      </c>
      <c r="AX35" s="14">
        <v>0.53290000000000004</v>
      </c>
      <c r="AY35" s="14">
        <v>1.7500000000000002E-2</v>
      </c>
      <c r="AZ35" s="14">
        <v>0.45960010955902492</v>
      </c>
      <c r="BA35" s="14">
        <v>18.125850340136058</v>
      </c>
      <c r="BB35" s="14">
        <v>0.8954294860394808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221</v>
      </c>
      <c r="C36" s="12">
        <v>9.6189999999999998</v>
      </c>
      <c r="D36" s="12">
        <v>221.40079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32.5</v>
      </c>
      <c r="Q36" s="56">
        <v>1.65</v>
      </c>
      <c r="R36" s="56">
        <v>3.24</v>
      </c>
      <c r="S36" s="56">
        <v>43.28</v>
      </c>
      <c r="T36" s="56">
        <v>102.55</v>
      </c>
      <c r="U36" s="12">
        <v>5</v>
      </c>
      <c r="V36" s="12">
        <v>1</v>
      </c>
      <c r="W36" s="12">
        <v>2</v>
      </c>
      <c r="X36" s="12">
        <v>1</v>
      </c>
      <c r="Y36" s="12">
        <v>6</v>
      </c>
      <c r="Z36" s="12">
        <v>1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1.1102000000000001</v>
      </c>
      <c r="AK36" s="12">
        <v>5.4000000000000003E-3</v>
      </c>
      <c r="AL36" s="14">
        <v>3.9399999999999998E-2</v>
      </c>
      <c r="AM36" s="14">
        <v>2.0000000000000001E-4</v>
      </c>
      <c r="AN36" s="14">
        <v>2.6747999999999998</v>
      </c>
      <c r="AO36" s="14">
        <v>8.5800000000000001E-2</v>
      </c>
      <c r="AP36" s="14">
        <v>0.2606</v>
      </c>
      <c r="AQ36" s="14">
        <v>8.3999999999999995E-3</v>
      </c>
      <c r="AR36" s="14">
        <v>2.2743000000000002</v>
      </c>
      <c r="AS36" s="14">
        <v>7.46E-2</v>
      </c>
      <c r="AT36" s="14">
        <v>4.2799999999999998E-2</v>
      </c>
      <c r="AU36" s="14">
        <v>1.4E-3</v>
      </c>
      <c r="AV36" s="14">
        <v>45.903500000000001</v>
      </c>
      <c r="AW36" s="14">
        <v>0.81740000000000002</v>
      </c>
      <c r="AX36" s="14">
        <v>0.65500000000000003</v>
      </c>
      <c r="AY36" s="14">
        <v>1.17E-2</v>
      </c>
      <c r="AZ36" s="14">
        <v>0.43075578855395374</v>
      </c>
      <c r="BA36" s="14">
        <v>15.303738317757011</v>
      </c>
      <c r="BB36" s="14">
        <v>0.8773287474921182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221</v>
      </c>
      <c r="C37" s="12">
        <v>9.6319999999999997</v>
      </c>
      <c r="D37" s="12">
        <v>221.40133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32.5</v>
      </c>
      <c r="Q37" s="56">
        <v>1.65</v>
      </c>
      <c r="R37" s="56">
        <v>3.24</v>
      </c>
      <c r="S37" s="56">
        <v>43.12</v>
      </c>
      <c r="T37" s="56">
        <v>102.69</v>
      </c>
      <c r="U37" s="12">
        <v>5</v>
      </c>
      <c r="V37" s="12">
        <v>1</v>
      </c>
      <c r="W37" s="12">
        <v>2</v>
      </c>
      <c r="X37" s="12">
        <v>1</v>
      </c>
      <c r="Y37" s="12">
        <v>6</v>
      </c>
      <c r="Z37" s="12">
        <v>1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0.74839999999999995</v>
      </c>
      <c r="AK37" s="12">
        <v>2.29E-2</v>
      </c>
      <c r="AL37" s="14">
        <v>2.6599999999999999E-2</v>
      </c>
      <c r="AM37" s="14">
        <v>8.0000000000000004E-4</v>
      </c>
      <c r="AN37" s="14">
        <v>1.8063</v>
      </c>
      <c r="AO37" s="14">
        <v>0.13009999999999999</v>
      </c>
      <c r="AP37" s="14">
        <v>0.1759</v>
      </c>
      <c r="AQ37" s="14">
        <v>1.2699999999999999E-2</v>
      </c>
      <c r="AR37" s="14">
        <v>1.4987999999999999</v>
      </c>
      <c r="AS37" s="14">
        <v>7.51E-2</v>
      </c>
      <c r="AT37" s="14">
        <v>2.8199999999999999E-2</v>
      </c>
      <c r="AU37" s="14">
        <v>1.4E-3</v>
      </c>
      <c r="AV37" s="14">
        <v>36.988599999999998</v>
      </c>
      <c r="AW37" s="14">
        <v>2.3565999999999998</v>
      </c>
      <c r="AX37" s="14">
        <v>0.52769999999999995</v>
      </c>
      <c r="AY37" s="14">
        <v>3.3599999999999998E-2</v>
      </c>
      <c r="AZ37" s="14">
        <v>0.49999999999999994</v>
      </c>
      <c r="BA37" s="14">
        <v>18.712765957446805</v>
      </c>
      <c r="BB37" s="14">
        <v>0.89854290339989207</v>
      </c>
      <c r="BC37" s="15"/>
      <c r="BD37" s="28"/>
      <c r="BG37" s="30">
        <v>2</v>
      </c>
    </row>
    <row r="38" spans="2:64" ht="13.5" customHeight="1" x14ac:dyDescent="0.2">
      <c r="B38" s="12">
        <v>221</v>
      </c>
      <c r="C38" s="12">
        <v>9.6419999999999995</v>
      </c>
      <c r="D38" s="12">
        <v>221.40174999999999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32.5</v>
      </c>
      <c r="Q38" s="56">
        <v>1.65</v>
      </c>
      <c r="R38" s="56">
        <v>3.24</v>
      </c>
      <c r="S38" s="56">
        <v>43</v>
      </c>
      <c r="T38" s="56">
        <v>102.8</v>
      </c>
      <c r="U38" s="12">
        <v>5</v>
      </c>
      <c r="V38" s="12">
        <v>1</v>
      </c>
      <c r="W38" s="12">
        <v>2</v>
      </c>
      <c r="X38" s="12">
        <v>1</v>
      </c>
      <c r="Y38" s="12">
        <v>6</v>
      </c>
      <c r="Z38" s="12">
        <v>1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1.1375</v>
      </c>
      <c r="AK38" s="12">
        <v>8.0100000000000005E-2</v>
      </c>
      <c r="AL38" s="14">
        <v>4.0399999999999998E-2</v>
      </c>
      <c r="AM38" s="14">
        <v>2.8E-3</v>
      </c>
      <c r="AN38" s="14">
        <v>2.6154000000000002</v>
      </c>
      <c r="AO38" s="14">
        <v>2.5399999999999999E-2</v>
      </c>
      <c r="AP38" s="14">
        <v>0.25459999999999999</v>
      </c>
      <c r="AQ38" s="14">
        <v>2.5000000000000001E-3</v>
      </c>
      <c r="AR38" s="14">
        <v>2.3847</v>
      </c>
      <c r="AS38" s="14">
        <v>0.27450000000000002</v>
      </c>
      <c r="AT38" s="14">
        <v>4.48E-2</v>
      </c>
      <c r="AU38" s="14">
        <v>5.1999999999999998E-3</v>
      </c>
      <c r="AV38" s="14">
        <v>42.6691</v>
      </c>
      <c r="AW38" s="14">
        <v>1.4352</v>
      </c>
      <c r="AX38" s="14">
        <v>0.60870000000000002</v>
      </c>
      <c r="AY38" s="14">
        <v>2.0500000000000001E-2</v>
      </c>
      <c r="AZ38" s="14">
        <v>0.41017027684466589</v>
      </c>
      <c r="BA38" s="14">
        <v>13.587053571428571</v>
      </c>
      <c r="BB38" s="14">
        <v>0.86289211935730692</v>
      </c>
      <c r="BC38" s="15"/>
      <c r="BD38" s="28"/>
      <c r="BG38" s="30">
        <v>3</v>
      </c>
      <c r="BH38" s="34"/>
    </row>
    <row r="39" spans="2:64" ht="13.5" customHeight="1" x14ac:dyDescent="0.2">
      <c r="B39" s="12">
        <v>221</v>
      </c>
      <c r="C39" s="12">
        <v>9.6560000000000006</v>
      </c>
      <c r="D39" s="12">
        <v>221.40233000000001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32.5</v>
      </c>
      <c r="Q39" s="56">
        <v>1.65</v>
      </c>
      <c r="R39" s="56">
        <v>3.24</v>
      </c>
      <c r="S39" s="56">
        <v>42.83</v>
      </c>
      <c r="T39" s="56">
        <v>102.96</v>
      </c>
      <c r="U39" s="12">
        <v>5</v>
      </c>
      <c r="V39" s="12">
        <v>1</v>
      </c>
      <c r="W39" s="12">
        <v>2</v>
      </c>
      <c r="X39" s="12">
        <v>1</v>
      </c>
      <c r="Y39" s="12">
        <v>6</v>
      </c>
      <c r="Z39" s="12">
        <v>1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0.74709999999999999</v>
      </c>
      <c r="AK39" s="12">
        <v>5.4899999999999997E-2</v>
      </c>
      <c r="AL39" s="14">
        <v>2.6499999999999999E-2</v>
      </c>
      <c r="AM39" s="14">
        <v>1.9E-3</v>
      </c>
      <c r="AN39" s="14">
        <v>1.8137000000000001</v>
      </c>
      <c r="AO39" s="14">
        <v>0.1646</v>
      </c>
      <c r="AP39" s="14">
        <v>0.17649999999999999</v>
      </c>
      <c r="AQ39" s="14">
        <v>1.6E-2</v>
      </c>
      <c r="AR39" s="14">
        <v>1.5256000000000001</v>
      </c>
      <c r="AS39" s="14">
        <v>7.9600000000000004E-2</v>
      </c>
      <c r="AT39" s="14">
        <v>2.87E-2</v>
      </c>
      <c r="AU39" s="14">
        <v>1.5E-3</v>
      </c>
      <c r="AV39" s="14">
        <v>33.6419</v>
      </c>
      <c r="AW39" s="14">
        <v>3.5276999999999998</v>
      </c>
      <c r="AX39" s="14">
        <v>0.47989999999999999</v>
      </c>
      <c r="AY39" s="14">
        <v>5.0299999999999997E-2</v>
      </c>
      <c r="AZ39" s="14">
        <v>0.46221815965874469</v>
      </c>
      <c r="BA39" s="14">
        <v>16.721254355400696</v>
      </c>
      <c r="BB39" s="14">
        <v>0.88714117184427854</v>
      </c>
      <c r="BC39" s="15"/>
      <c r="BD39" s="28"/>
    </row>
    <row r="40" spans="2:64" ht="13.5" customHeight="1" x14ac:dyDescent="0.2">
      <c r="B40" s="12">
        <v>221</v>
      </c>
      <c r="C40" s="12">
        <v>9.6649999999999991</v>
      </c>
      <c r="D40" s="12">
        <v>221.40271000000001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32.5</v>
      </c>
      <c r="Q40" s="56">
        <v>1.65</v>
      </c>
      <c r="R40" s="56">
        <v>3.24</v>
      </c>
      <c r="S40" s="56">
        <v>42.72</v>
      </c>
      <c r="T40" s="56">
        <v>103.06</v>
      </c>
      <c r="U40" s="12">
        <v>5</v>
      </c>
      <c r="V40" s="12">
        <v>1</v>
      </c>
      <c r="W40" s="12">
        <v>2</v>
      </c>
      <c r="X40" s="12">
        <v>1</v>
      </c>
      <c r="Y40" s="12">
        <v>6</v>
      </c>
      <c r="Z40" s="12">
        <v>1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0.6361</v>
      </c>
      <c r="AK40" s="12">
        <v>1.04E-2</v>
      </c>
      <c r="AL40" s="14">
        <v>2.2599999999999999E-2</v>
      </c>
      <c r="AM40" s="14">
        <v>4.0000000000000002E-4</v>
      </c>
      <c r="AN40" s="14">
        <v>1.4346000000000001</v>
      </c>
      <c r="AO40" s="14">
        <v>1.3899999999999999E-2</v>
      </c>
      <c r="AP40" s="14">
        <v>0.13950000000000001</v>
      </c>
      <c r="AQ40" s="14">
        <v>1.4E-3</v>
      </c>
      <c r="AR40" s="14">
        <v>1.2512000000000001</v>
      </c>
      <c r="AS40" s="14">
        <v>5.8099999999999999E-2</v>
      </c>
      <c r="AT40" s="14">
        <v>2.35E-2</v>
      </c>
      <c r="AU40" s="14">
        <v>1.1000000000000001E-3</v>
      </c>
      <c r="AV40" s="14">
        <v>25.0016</v>
      </c>
      <c r="AW40" s="14">
        <v>0.64059999999999995</v>
      </c>
      <c r="AX40" s="14">
        <v>0.35659999999999997</v>
      </c>
      <c r="AY40" s="14">
        <v>9.1000000000000004E-3</v>
      </c>
      <c r="AZ40" s="14">
        <v>0.43761338439830672</v>
      </c>
      <c r="BA40" s="14">
        <v>15.174468085106382</v>
      </c>
      <c r="BB40" s="14">
        <v>0.87634832938700336</v>
      </c>
      <c r="BC40" s="15"/>
      <c r="BD40" s="28"/>
    </row>
    <row r="41" spans="2:64" ht="13.5" customHeight="1" x14ac:dyDescent="0.2">
      <c r="B41" s="12">
        <v>221</v>
      </c>
      <c r="C41" s="12">
        <v>9.6769999999999996</v>
      </c>
      <c r="D41" s="12">
        <v>221.40321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32.5</v>
      </c>
      <c r="Q41" s="56">
        <v>1.65</v>
      </c>
      <c r="R41" s="56">
        <v>3.24</v>
      </c>
      <c r="S41" s="56">
        <v>42.57</v>
      </c>
      <c r="T41" s="56">
        <v>103.2</v>
      </c>
      <c r="U41" s="12">
        <v>5</v>
      </c>
      <c r="V41" s="12">
        <v>1</v>
      </c>
      <c r="W41" s="12">
        <v>2</v>
      </c>
      <c r="X41" s="12">
        <v>1</v>
      </c>
      <c r="Y41" s="12">
        <v>6</v>
      </c>
      <c r="Z41" s="12">
        <v>1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0.80049999999999999</v>
      </c>
      <c r="AK41" s="12">
        <v>2.8E-3</v>
      </c>
      <c r="AL41" s="14">
        <v>2.8400000000000002E-2</v>
      </c>
      <c r="AM41" s="14">
        <v>1E-4</v>
      </c>
      <c r="AN41" s="14">
        <v>1.4171</v>
      </c>
      <c r="AO41" s="14">
        <v>6.2100000000000002E-2</v>
      </c>
      <c r="AP41" s="14">
        <v>0.13780000000000001</v>
      </c>
      <c r="AQ41" s="14">
        <v>6.0000000000000001E-3</v>
      </c>
      <c r="AR41" s="14">
        <v>1.5296000000000001</v>
      </c>
      <c r="AS41" s="14">
        <v>1.4800000000000001E-2</v>
      </c>
      <c r="AT41" s="14">
        <v>2.87E-2</v>
      </c>
      <c r="AU41" s="14">
        <v>2.9999999999999997E-4</v>
      </c>
      <c r="AV41" s="14">
        <v>24.046900000000001</v>
      </c>
      <c r="AW41" s="14">
        <v>1.4414</v>
      </c>
      <c r="AX41" s="14">
        <v>0.34289999999999998</v>
      </c>
      <c r="AY41" s="14">
        <v>2.06E-2</v>
      </c>
      <c r="AZ41" s="14">
        <v>0.42666944039941745</v>
      </c>
      <c r="BA41" s="14">
        <v>11.94773519163763</v>
      </c>
      <c r="BB41" s="14">
        <v>0.84553283100107646</v>
      </c>
      <c r="BC41" s="15"/>
      <c r="BD41" s="28"/>
    </row>
    <row r="42" spans="2:64" ht="13.5" customHeight="1" x14ac:dyDescent="0.2">
      <c r="B42" s="12">
        <v>221</v>
      </c>
      <c r="C42" s="12">
        <v>9.4320000000000004</v>
      </c>
      <c r="D42" s="12">
        <v>221.393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32.5</v>
      </c>
      <c r="Q42" s="56">
        <v>1.65</v>
      </c>
      <c r="R42" s="56">
        <v>3.24</v>
      </c>
      <c r="S42" s="56">
        <v>45.58</v>
      </c>
      <c r="T42" s="56">
        <v>100.53</v>
      </c>
      <c r="U42" s="12">
        <v>5</v>
      </c>
      <c r="V42" s="12">
        <v>1</v>
      </c>
      <c r="W42" s="12">
        <v>2</v>
      </c>
      <c r="X42" s="12">
        <v>1</v>
      </c>
      <c r="Y42" s="12">
        <v>6</v>
      </c>
      <c r="Z42" s="12">
        <v>1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5.5225</v>
      </c>
      <c r="AK42" s="12">
        <v>0.2056</v>
      </c>
      <c r="AL42" s="14">
        <v>0.1968</v>
      </c>
      <c r="AM42" s="14">
        <v>7.3000000000000001E-3</v>
      </c>
      <c r="AN42" s="14">
        <v>2.3355999999999999</v>
      </c>
      <c r="AO42" s="14">
        <v>6.9099999999999995E-2</v>
      </c>
      <c r="AP42" s="14">
        <v>0.2291</v>
      </c>
      <c r="AQ42" s="14">
        <v>6.7999999999999996E-3</v>
      </c>
      <c r="AR42" s="14">
        <v>10.3391</v>
      </c>
      <c r="AS42" s="14">
        <v>0.42149999999999999</v>
      </c>
      <c r="AT42" s="14">
        <v>0.19520000000000001</v>
      </c>
      <c r="AU42" s="14">
        <v>8.0000000000000002E-3</v>
      </c>
      <c r="AV42" s="14">
        <v>18.468299999999999</v>
      </c>
      <c r="AW42" s="14">
        <v>0.58860000000000001</v>
      </c>
      <c r="AX42" s="14">
        <v>0.26400000000000001</v>
      </c>
      <c r="AY42" s="14">
        <v>8.3999999999999995E-3</v>
      </c>
      <c r="AZ42" s="14">
        <v>7.0776718718312745E-2</v>
      </c>
      <c r="BA42" s="14">
        <v>1.3524590163934427</v>
      </c>
      <c r="BB42" s="14">
        <v>0.14982578397212543</v>
      </c>
      <c r="BC42" s="37"/>
      <c r="BD42" s="28"/>
    </row>
    <row r="43" spans="2:64" ht="13.5" customHeight="1" x14ac:dyDescent="0.2">
      <c r="B43" s="12">
        <v>221</v>
      </c>
      <c r="C43" s="12">
        <v>9.4429999999999996</v>
      </c>
      <c r="D43" s="12">
        <v>221.39346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32.5</v>
      </c>
      <c r="Q43" s="56">
        <v>1.65</v>
      </c>
      <c r="R43" s="56">
        <v>3.24</v>
      </c>
      <c r="S43" s="56">
        <v>45.45</v>
      </c>
      <c r="T43" s="56">
        <v>100.65</v>
      </c>
      <c r="U43" s="12">
        <v>5</v>
      </c>
      <c r="V43" s="12">
        <v>1</v>
      </c>
      <c r="W43" s="12">
        <v>2</v>
      </c>
      <c r="X43" s="12">
        <v>1</v>
      </c>
      <c r="Y43" s="12">
        <v>6</v>
      </c>
      <c r="Z43" s="12">
        <v>1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1.0330999999999999</v>
      </c>
      <c r="AK43" s="12">
        <v>2.98E-2</v>
      </c>
      <c r="AL43" s="14">
        <v>3.6799999999999999E-2</v>
      </c>
      <c r="AM43" s="14">
        <v>1.1000000000000001E-3</v>
      </c>
      <c r="AN43" s="14">
        <v>2.0760000000000001</v>
      </c>
      <c r="AO43" s="14">
        <v>0.12529999999999999</v>
      </c>
      <c r="AP43" s="14">
        <v>0.2036</v>
      </c>
      <c r="AQ43" s="14">
        <v>1.23E-2</v>
      </c>
      <c r="AR43" s="14">
        <v>1.8685</v>
      </c>
      <c r="AS43" s="14">
        <v>0.15509999999999999</v>
      </c>
      <c r="AT43" s="14">
        <v>3.5299999999999998E-2</v>
      </c>
      <c r="AU43" s="14">
        <v>2.8999999999999998E-3</v>
      </c>
      <c r="AV43" s="14">
        <v>38.066099999999999</v>
      </c>
      <c r="AW43" s="14">
        <v>0.47220000000000001</v>
      </c>
      <c r="AX43" s="14">
        <v>0.54410000000000003</v>
      </c>
      <c r="AY43" s="14">
        <v>6.7000000000000002E-3</v>
      </c>
      <c r="AZ43" s="14">
        <v>0.45539654941821589</v>
      </c>
      <c r="BA43" s="14">
        <v>15.41359773371105</v>
      </c>
      <c r="BB43" s="14">
        <v>0.87814981014842941</v>
      </c>
      <c r="BC43" s="37"/>
      <c r="BD43" s="28"/>
    </row>
    <row r="44" spans="2:64" ht="13.5" customHeight="1" x14ac:dyDescent="0.2">
      <c r="B44" s="12">
        <v>221</v>
      </c>
      <c r="C44" s="12">
        <v>9.4499999999999993</v>
      </c>
      <c r="D44" s="12">
        <v>221.39375000000001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32.5</v>
      </c>
      <c r="Q44" s="56">
        <v>1.65</v>
      </c>
      <c r="R44" s="56">
        <v>3.24</v>
      </c>
      <c r="S44" s="56">
        <v>45.36</v>
      </c>
      <c r="T44" s="56">
        <v>100.72</v>
      </c>
      <c r="U44" s="12">
        <v>5</v>
      </c>
      <c r="V44" s="12">
        <v>1</v>
      </c>
      <c r="W44" s="12">
        <v>2</v>
      </c>
      <c r="X44" s="12">
        <v>1</v>
      </c>
      <c r="Y44" s="12">
        <v>6</v>
      </c>
      <c r="Z44" s="12">
        <v>1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9.6202000000000005</v>
      </c>
      <c r="AK44" s="12">
        <v>0.23</v>
      </c>
      <c r="AL44" s="14">
        <v>0.3427</v>
      </c>
      <c r="AM44" s="14">
        <v>8.2000000000000007E-3</v>
      </c>
      <c r="AN44" s="14">
        <v>3.7646000000000002</v>
      </c>
      <c r="AO44" s="14">
        <v>8.3699999999999997E-2</v>
      </c>
      <c r="AP44" s="14">
        <v>0.36909999999999998</v>
      </c>
      <c r="AQ44" s="14">
        <v>8.2000000000000007E-3</v>
      </c>
      <c r="AR44" s="14">
        <v>17.974799999999998</v>
      </c>
      <c r="AS44" s="14">
        <v>0.34460000000000002</v>
      </c>
      <c r="AT44" s="14">
        <v>0.3392</v>
      </c>
      <c r="AU44" s="14">
        <v>6.4999999999999997E-3</v>
      </c>
      <c r="AV44" s="14">
        <v>28.543800000000001</v>
      </c>
      <c r="AW44" s="14">
        <v>0.53039999999999998</v>
      </c>
      <c r="AX44" s="14">
        <v>0.40799999999999997</v>
      </c>
      <c r="AY44" s="14">
        <v>7.6E-3</v>
      </c>
      <c r="AZ44" s="14">
        <v>5.0057907605198806E-2</v>
      </c>
      <c r="BA44" s="14">
        <v>1.2028301886792452</v>
      </c>
      <c r="BB44" s="14">
        <v>9.2077087794432508E-2</v>
      </c>
      <c r="BC44" s="37"/>
      <c r="BD44" s="28"/>
    </row>
    <row r="45" spans="2:64" ht="13.5" customHeight="1" x14ac:dyDescent="0.2">
      <c r="B45" s="12">
        <v>221</v>
      </c>
      <c r="C45" s="12">
        <v>9.4600000000000009</v>
      </c>
      <c r="D45" s="12">
        <v>221.39417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32.5</v>
      </c>
      <c r="Q45" s="56">
        <v>1.65</v>
      </c>
      <c r="R45" s="56">
        <v>3.24</v>
      </c>
      <c r="S45" s="56">
        <v>45.24</v>
      </c>
      <c r="T45" s="56">
        <v>100.83</v>
      </c>
      <c r="U45" s="12">
        <v>5</v>
      </c>
      <c r="V45" s="12">
        <v>1</v>
      </c>
      <c r="W45" s="12">
        <v>2</v>
      </c>
      <c r="X45" s="12">
        <v>1</v>
      </c>
      <c r="Y45" s="12">
        <v>6</v>
      </c>
      <c r="Z45" s="12">
        <v>1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3.9693999999999998</v>
      </c>
      <c r="AK45" s="12">
        <v>0.50629999999999997</v>
      </c>
      <c r="AL45" s="14">
        <v>0.1414</v>
      </c>
      <c r="AM45" s="14">
        <v>1.7999999999999999E-2</v>
      </c>
      <c r="AN45" s="14">
        <v>2.4702999999999999</v>
      </c>
      <c r="AO45" s="14">
        <v>7.5499999999999998E-2</v>
      </c>
      <c r="AP45" s="14">
        <v>0.24210000000000001</v>
      </c>
      <c r="AQ45" s="14">
        <v>7.4000000000000003E-3</v>
      </c>
      <c r="AR45" s="14">
        <v>7.4099000000000004</v>
      </c>
      <c r="AS45" s="14">
        <v>1.1193</v>
      </c>
      <c r="AT45" s="14">
        <v>0.13980000000000001</v>
      </c>
      <c r="AU45" s="14">
        <v>2.1100000000000001E-2</v>
      </c>
      <c r="AV45" s="14">
        <v>28.479399999999998</v>
      </c>
      <c r="AW45" s="14">
        <v>0.18720000000000001</v>
      </c>
      <c r="AX45" s="14">
        <v>0.40699999999999997</v>
      </c>
      <c r="AY45" s="14">
        <v>2.7000000000000001E-3</v>
      </c>
      <c r="AZ45" s="14">
        <v>0.25404406100754884</v>
      </c>
      <c r="BA45" s="14">
        <v>2.9113018597997136</v>
      </c>
      <c r="BB45" s="14">
        <v>0.48866130212143383</v>
      </c>
      <c r="BC45" s="37"/>
      <c r="BD45" s="28"/>
    </row>
    <row r="46" spans="2:64" ht="13.5" customHeight="1" x14ac:dyDescent="0.2">
      <c r="B46" s="12">
        <v>221</v>
      </c>
      <c r="C46" s="12">
        <v>9.4719999999999995</v>
      </c>
      <c r="D46" s="12">
        <v>221.39466999999999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32.5</v>
      </c>
      <c r="Q46" s="56">
        <v>1.65</v>
      </c>
      <c r="R46" s="56">
        <v>3.24</v>
      </c>
      <c r="S46" s="56">
        <v>45.09</v>
      </c>
      <c r="T46" s="56">
        <v>100.95</v>
      </c>
      <c r="U46" s="12">
        <v>5</v>
      </c>
      <c r="V46" s="12">
        <v>1</v>
      </c>
      <c r="W46" s="12">
        <v>2</v>
      </c>
      <c r="X46" s="12">
        <v>1</v>
      </c>
      <c r="Y46" s="12">
        <v>6</v>
      </c>
      <c r="Z46" s="12">
        <v>1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5.0425000000000004</v>
      </c>
      <c r="AK46" s="12">
        <v>0.1784</v>
      </c>
      <c r="AL46" s="14">
        <v>0.17960000000000001</v>
      </c>
      <c r="AM46" s="14">
        <v>6.4000000000000003E-3</v>
      </c>
      <c r="AN46" s="14">
        <v>2.1808999999999998</v>
      </c>
      <c r="AO46" s="14">
        <v>5.1900000000000002E-2</v>
      </c>
      <c r="AP46" s="14">
        <v>0.21360000000000001</v>
      </c>
      <c r="AQ46" s="14">
        <v>5.1000000000000004E-3</v>
      </c>
      <c r="AR46" s="14">
        <v>9.4107000000000003</v>
      </c>
      <c r="AS46" s="14">
        <v>0.33439999999999998</v>
      </c>
      <c r="AT46" s="14">
        <v>0.17749999999999999</v>
      </c>
      <c r="AU46" s="14">
        <v>6.3E-3</v>
      </c>
      <c r="AV46" s="14">
        <v>17.1434</v>
      </c>
      <c r="AW46" s="14">
        <v>0.37440000000000001</v>
      </c>
      <c r="AX46" s="14">
        <v>0.245</v>
      </c>
      <c r="AY46" s="14">
        <v>5.4000000000000003E-3</v>
      </c>
      <c r="AZ46" s="14">
        <v>6.8469254252071482E-2</v>
      </c>
      <c r="BA46" s="14">
        <v>1.380281690140845</v>
      </c>
      <c r="BB46" s="14">
        <v>0.15976331360946747</v>
      </c>
      <c r="BC46" s="37"/>
      <c r="BD46" s="28"/>
    </row>
    <row r="47" spans="2:64" ht="13.5" customHeight="1" x14ac:dyDescent="0.2">
      <c r="B47" s="12">
        <v>221</v>
      </c>
      <c r="C47" s="12">
        <v>9.4819999999999993</v>
      </c>
      <c r="D47" s="12">
        <v>221.39508000000001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32.5</v>
      </c>
      <c r="Q47" s="56">
        <v>1.65</v>
      </c>
      <c r="R47" s="56">
        <v>3.24</v>
      </c>
      <c r="S47" s="56">
        <v>44.97</v>
      </c>
      <c r="T47" s="56">
        <v>101.06</v>
      </c>
      <c r="U47" s="12">
        <v>5</v>
      </c>
      <c r="V47" s="12">
        <v>1</v>
      </c>
      <c r="W47" s="12">
        <v>2</v>
      </c>
      <c r="X47" s="12">
        <v>1</v>
      </c>
      <c r="Y47" s="12">
        <v>6</v>
      </c>
      <c r="Z47" s="12">
        <v>1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0.99880000000000002</v>
      </c>
      <c r="AK47" s="12">
        <v>7.6200000000000004E-2</v>
      </c>
      <c r="AL47" s="14">
        <v>3.56E-2</v>
      </c>
      <c r="AM47" s="14">
        <v>2.7000000000000001E-3</v>
      </c>
      <c r="AN47" s="14">
        <v>2.0945999999999998</v>
      </c>
      <c r="AO47" s="14">
        <v>0.18890000000000001</v>
      </c>
      <c r="AP47" s="14">
        <v>0.2051</v>
      </c>
      <c r="AQ47" s="14">
        <v>1.8499999999999999E-2</v>
      </c>
      <c r="AR47" s="14">
        <v>1.8081</v>
      </c>
      <c r="AS47" s="14">
        <v>0.18679999999999999</v>
      </c>
      <c r="AT47" s="14">
        <v>3.4099999999999998E-2</v>
      </c>
      <c r="AU47" s="14">
        <v>3.5000000000000001E-3</v>
      </c>
      <c r="AV47" s="14">
        <v>37.500300000000003</v>
      </c>
      <c r="AW47" s="14">
        <v>3.0680000000000001</v>
      </c>
      <c r="AX47" s="14">
        <v>0.53590000000000004</v>
      </c>
      <c r="AY47" s="14">
        <v>4.3799999999999999E-2</v>
      </c>
      <c r="AZ47" s="14">
        <v>0.44642375168690956</v>
      </c>
      <c r="BA47" s="14">
        <v>15.715542521994136</v>
      </c>
      <c r="BB47" s="14">
        <v>0.88035087719298244</v>
      </c>
      <c r="BC47" s="37"/>
      <c r="BD47" s="28"/>
    </row>
    <row r="48" spans="2:64" ht="13.5" customHeight="1" x14ac:dyDescent="0.2">
      <c r="B48" s="12">
        <v>221</v>
      </c>
      <c r="C48" s="12">
        <v>9.4920000000000009</v>
      </c>
      <c r="D48" s="12">
        <v>221.3955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32.5</v>
      </c>
      <c r="Q48" s="56">
        <v>1.65</v>
      </c>
      <c r="R48" s="56">
        <v>3.24</v>
      </c>
      <c r="S48" s="56">
        <v>44.84</v>
      </c>
      <c r="T48" s="56">
        <v>101.17</v>
      </c>
      <c r="U48" s="12">
        <v>5</v>
      </c>
      <c r="V48" s="12">
        <v>1</v>
      </c>
      <c r="W48" s="12">
        <v>2</v>
      </c>
      <c r="X48" s="12">
        <v>1</v>
      </c>
      <c r="Y48" s="12">
        <v>6</v>
      </c>
      <c r="Z48" s="12">
        <v>1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9.9178999999999995</v>
      </c>
      <c r="AK48" s="12">
        <v>0.1017</v>
      </c>
      <c r="AL48" s="14">
        <v>0.35310000000000002</v>
      </c>
      <c r="AM48" s="14">
        <v>3.5999999999999999E-3</v>
      </c>
      <c r="AN48" s="14">
        <v>3.8820000000000001</v>
      </c>
      <c r="AO48" s="14">
        <v>2.2200000000000001E-2</v>
      </c>
      <c r="AP48" s="14">
        <v>0.38</v>
      </c>
      <c r="AQ48" s="14">
        <v>2.2000000000000001E-3</v>
      </c>
      <c r="AR48" s="14">
        <v>18.424399999999999</v>
      </c>
      <c r="AS48" s="14">
        <v>0.2087</v>
      </c>
      <c r="AT48" s="14">
        <v>0.34739999999999999</v>
      </c>
      <c r="AU48" s="14">
        <v>3.8999999999999998E-3</v>
      </c>
      <c r="AV48" s="14">
        <v>29.199000000000002</v>
      </c>
      <c r="AW48" s="14">
        <v>0.19550000000000001</v>
      </c>
      <c r="AX48" s="14">
        <v>0.41720000000000002</v>
      </c>
      <c r="AY48" s="14">
        <v>2.8E-3</v>
      </c>
      <c r="AZ48" s="14">
        <v>4.6663321625689924E-2</v>
      </c>
      <c r="BA48" s="14">
        <v>1.2009211283822683</v>
      </c>
      <c r="BB48" s="14">
        <v>9.1289563170285165E-2</v>
      </c>
      <c r="BC48" s="37"/>
      <c r="BD48" s="28"/>
    </row>
    <row r="49" spans="2:54" ht="13.5" customHeight="1" x14ac:dyDescent="0.2">
      <c r="B49" s="12">
        <v>221</v>
      </c>
      <c r="C49" s="12">
        <v>9.5030000000000001</v>
      </c>
      <c r="D49" s="12">
        <v>221.39596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32.5</v>
      </c>
      <c r="Q49" s="56">
        <v>1.65</v>
      </c>
      <c r="R49" s="56">
        <v>3.24</v>
      </c>
      <c r="S49" s="56">
        <v>44.71</v>
      </c>
      <c r="T49" s="56">
        <v>101.28</v>
      </c>
      <c r="U49" s="12">
        <v>5</v>
      </c>
      <c r="V49" s="12">
        <v>1</v>
      </c>
      <c r="W49" s="12">
        <v>2</v>
      </c>
      <c r="X49" s="12">
        <v>1</v>
      </c>
      <c r="Y49" s="12">
        <v>6</v>
      </c>
      <c r="Z49" s="12">
        <v>1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4.3170000000000002</v>
      </c>
      <c r="AK49" s="12">
        <v>0.2253</v>
      </c>
      <c r="AL49" s="14">
        <v>0.15359999999999999</v>
      </c>
      <c r="AM49" s="14">
        <v>8.0000000000000002E-3</v>
      </c>
      <c r="AN49" s="14">
        <v>2.4293999999999998</v>
      </c>
      <c r="AO49" s="14">
        <v>2.23E-2</v>
      </c>
      <c r="AP49" s="14">
        <v>0.23769999999999999</v>
      </c>
      <c r="AQ49" s="14">
        <v>2.2000000000000001E-3</v>
      </c>
      <c r="AR49" s="14">
        <v>8.4282000000000004</v>
      </c>
      <c r="AS49" s="14">
        <v>0.59719999999999995</v>
      </c>
      <c r="AT49" s="14">
        <v>0.15890000000000001</v>
      </c>
      <c r="AU49" s="14">
        <v>1.1299999999999999E-2</v>
      </c>
      <c r="AV49" s="14">
        <v>28.421099999999999</v>
      </c>
      <c r="AW49" s="14">
        <v>3.7400000000000003E-2</v>
      </c>
      <c r="AX49" s="14">
        <v>0.40600000000000003</v>
      </c>
      <c r="AY49" s="14">
        <v>5.0000000000000001E-4</v>
      </c>
      <c r="AZ49" s="14">
        <v>0.26145720055926674</v>
      </c>
      <c r="BA49" s="14">
        <v>2.5550660792951541</v>
      </c>
      <c r="BB49" s="14">
        <v>0.43742255266418834</v>
      </c>
    </row>
    <row r="50" spans="2:54" ht="13.5" customHeight="1" x14ac:dyDescent="0.2">
      <c r="B50" s="12">
        <v>221</v>
      </c>
      <c r="C50" s="12">
        <v>9.3919999999999995</v>
      </c>
      <c r="D50" s="12">
        <v>221.39133000000001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32.5</v>
      </c>
      <c r="Q50" s="56">
        <v>1.65</v>
      </c>
      <c r="R50" s="56">
        <v>3.24</v>
      </c>
      <c r="S50" s="56">
        <v>46.08</v>
      </c>
      <c r="T50" s="56">
        <v>100.12</v>
      </c>
      <c r="U50" s="12">
        <v>5</v>
      </c>
      <c r="V50" s="12">
        <v>1</v>
      </c>
      <c r="W50" s="12">
        <v>2</v>
      </c>
      <c r="X50" s="12">
        <v>1</v>
      </c>
      <c r="Y50" s="12">
        <v>6</v>
      </c>
      <c r="Z50" s="12">
        <v>1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7.7489999999999997</v>
      </c>
      <c r="AK50" s="12">
        <v>0.1119</v>
      </c>
      <c r="AL50" s="14">
        <v>0.27639999999999998</v>
      </c>
      <c r="AM50" s="14">
        <v>4.0000000000000001E-3</v>
      </c>
      <c r="AN50" s="14">
        <v>3.0428000000000002</v>
      </c>
      <c r="AO50" s="14">
        <v>2.7799999999999998E-2</v>
      </c>
      <c r="AP50" s="14">
        <v>0.2989</v>
      </c>
      <c r="AQ50" s="14">
        <v>2.7000000000000001E-3</v>
      </c>
      <c r="AR50" s="14">
        <v>14.383100000000001</v>
      </c>
      <c r="AS50" s="14">
        <v>0.1153</v>
      </c>
      <c r="AT50" s="14">
        <v>0.2717</v>
      </c>
      <c r="AU50" s="14">
        <v>2.2000000000000001E-3</v>
      </c>
      <c r="AV50" s="14">
        <v>23.3355</v>
      </c>
      <c r="AW50" s="14">
        <v>0.1144</v>
      </c>
      <c r="AX50" s="14">
        <v>0.3337</v>
      </c>
      <c r="AY50" s="14">
        <v>1.6000000000000001E-3</v>
      </c>
      <c r="AZ50" s="14">
        <v>5.5011065444198537E-2</v>
      </c>
      <c r="BA50" s="14">
        <v>1.228192859771807</v>
      </c>
      <c r="BB50" s="14">
        <v>0.10241162867525604</v>
      </c>
    </row>
    <row r="51" spans="2:54" ht="13.5" customHeight="1" x14ac:dyDescent="0.2">
      <c r="B51" s="12">
        <v>221</v>
      </c>
      <c r="C51" s="12">
        <v>9.1709999999999994</v>
      </c>
      <c r="D51" s="12">
        <v>221.38211999999999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32.5</v>
      </c>
      <c r="Q51" s="56">
        <v>1.65</v>
      </c>
      <c r="R51" s="56">
        <v>3.24</v>
      </c>
      <c r="S51" s="56">
        <v>48.82</v>
      </c>
      <c r="T51" s="56">
        <v>97.91</v>
      </c>
      <c r="U51" s="12">
        <v>5</v>
      </c>
      <c r="V51" s="12">
        <v>1</v>
      </c>
      <c r="W51" s="12">
        <v>2</v>
      </c>
      <c r="X51" s="12">
        <v>1</v>
      </c>
      <c r="Y51" s="12">
        <v>6</v>
      </c>
      <c r="Z51" s="12">
        <v>1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18.705500000000001</v>
      </c>
      <c r="AK51" s="55">
        <v>5.7000000000000002E-2</v>
      </c>
      <c r="AL51" s="55">
        <v>0.68149999999999999</v>
      </c>
      <c r="AM51" s="55">
        <v>2E-3</v>
      </c>
      <c r="AN51" s="55">
        <v>6.6884999999999994</v>
      </c>
      <c r="AO51" s="55">
        <v>2.0500000000000001E-2</v>
      </c>
      <c r="AP51" s="55">
        <v>0.67300000000000004</v>
      </c>
      <c r="AQ51" s="55">
        <v>2E-3</v>
      </c>
      <c r="AR51" s="55">
        <v>35.042499999999997</v>
      </c>
      <c r="AS51" s="55">
        <v>0.10300000000000001</v>
      </c>
      <c r="AT51" s="55">
        <v>0.67799999999999994</v>
      </c>
      <c r="AU51" s="55">
        <v>2E-3</v>
      </c>
      <c r="AV51" s="55">
        <v>44.932200000000002</v>
      </c>
      <c r="AW51" s="55">
        <v>0.13730000000000001</v>
      </c>
      <c r="AX51" s="55">
        <v>0.65310000000000001</v>
      </c>
      <c r="AY51" s="55">
        <v>2E-3</v>
      </c>
      <c r="AZ51" s="14">
        <v>-1.5006409773018647E-2</v>
      </c>
      <c r="BA51" s="14">
        <v>24.081858407079647</v>
      </c>
      <c r="BB51" s="14">
        <v>-1.8706333107955768E-2</v>
      </c>
    </row>
    <row r="52" spans="2:54" ht="13.5" customHeight="1" x14ac:dyDescent="0.2">
      <c r="B52" s="12">
        <v>221</v>
      </c>
      <c r="C52" s="12">
        <v>9.16</v>
      </c>
      <c r="D52" s="12">
        <v>221.38167000000001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32.5</v>
      </c>
      <c r="Q52" s="56">
        <v>1.65</v>
      </c>
      <c r="R52" s="56">
        <v>3.24</v>
      </c>
      <c r="S52" s="56">
        <v>48.96</v>
      </c>
      <c r="T52" s="56">
        <v>97.8</v>
      </c>
      <c r="U52" s="12">
        <v>5</v>
      </c>
      <c r="V52" s="12">
        <v>1</v>
      </c>
      <c r="W52" s="12">
        <v>2</v>
      </c>
      <c r="X52" s="12">
        <v>1</v>
      </c>
      <c r="Y52" s="12">
        <v>6</v>
      </c>
      <c r="Z52" s="12">
        <v>1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27.235399999999998</v>
      </c>
      <c r="AK52" s="12">
        <v>8.7999999999999995E-2</v>
      </c>
      <c r="AL52" s="14">
        <v>0.99360000000000004</v>
      </c>
      <c r="AM52" s="14">
        <v>3.2000000000000002E-3</v>
      </c>
      <c r="AN52" s="14">
        <v>9.8633000000000006</v>
      </c>
      <c r="AO52" s="14">
        <v>3.1199999999999999E-2</v>
      </c>
      <c r="AP52" s="14">
        <v>0.99339999999999995</v>
      </c>
      <c r="AQ52" s="14">
        <v>3.0999999999999999E-3</v>
      </c>
      <c r="AR52" s="14">
        <v>51.286499999999997</v>
      </c>
      <c r="AS52" s="14">
        <v>0.18440000000000001</v>
      </c>
      <c r="AT52" s="14">
        <v>0.99360000000000004</v>
      </c>
      <c r="AU52" s="14">
        <v>3.5999999999999999E-3</v>
      </c>
      <c r="AV52" s="14">
        <v>68.284300000000002</v>
      </c>
      <c r="AW52" s="14">
        <v>0.22819999999999999</v>
      </c>
      <c r="AX52" s="14">
        <v>0.99339999999999995</v>
      </c>
      <c r="AY52" s="14">
        <v>3.3E-3</v>
      </c>
      <c r="AZ52" s="38">
        <v>0.74757254221498803</v>
      </c>
      <c r="BA52" s="38">
        <v>1.3314283485907599</v>
      </c>
      <c r="BB52" s="38">
        <v>0.14215678075249147</v>
      </c>
    </row>
    <row r="53" spans="2:54" ht="13.5" customHeight="1" x14ac:dyDescent="0.2">
      <c r="B53" s="12">
        <v>221</v>
      </c>
      <c r="C53" s="12">
        <v>9.3829999999999991</v>
      </c>
      <c r="D53" s="12">
        <v>221.39096000000001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32.5</v>
      </c>
      <c r="Q53" s="56">
        <v>1.65</v>
      </c>
      <c r="R53" s="56">
        <v>3.24</v>
      </c>
      <c r="S53" s="56">
        <v>46.19</v>
      </c>
      <c r="T53" s="56">
        <v>100.03</v>
      </c>
      <c r="U53" s="12">
        <v>5</v>
      </c>
      <c r="V53" s="12">
        <v>1</v>
      </c>
      <c r="W53" s="12">
        <v>2</v>
      </c>
      <c r="X53" s="12">
        <v>1</v>
      </c>
      <c r="Y53" s="12">
        <v>6</v>
      </c>
      <c r="Z53" s="12">
        <v>1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28.04</v>
      </c>
      <c r="AK53" s="12">
        <v>5.3999999999999999E-2</v>
      </c>
      <c r="AL53" s="14">
        <v>1.0003</v>
      </c>
      <c r="AM53" s="14">
        <v>1.9E-3</v>
      </c>
      <c r="AN53" s="14">
        <v>10.175800000000001</v>
      </c>
      <c r="AO53" s="14">
        <v>2.2200000000000001E-2</v>
      </c>
      <c r="AP53" s="14">
        <v>1</v>
      </c>
      <c r="AQ53" s="14">
        <v>2.2000000000000001E-3</v>
      </c>
      <c r="AR53" s="14">
        <v>52.940399999999997</v>
      </c>
      <c r="AS53" s="14">
        <v>9.3799999999999994E-2</v>
      </c>
      <c r="AT53" s="14">
        <v>1.0003</v>
      </c>
      <c r="AU53" s="14">
        <v>1.8E-3</v>
      </c>
      <c r="AV53" s="14">
        <v>69.921300000000002</v>
      </c>
      <c r="AW53" s="14">
        <v>0.15809999999999999</v>
      </c>
      <c r="AX53" s="14">
        <v>1</v>
      </c>
      <c r="AY53" s="14">
        <v>2.3E-3</v>
      </c>
      <c r="AZ53" s="38">
        <v>0.7459133976136465</v>
      </c>
      <c r="BA53" s="38">
        <v>1.3207550377405537</v>
      </c>
      <c r="BB53" s="38">
        <v>0.13821150122454764</v>
      </c>
    </row>
    <row r="54" spans="2:54" ht="13.5" customHeight="1" x14ac:dyDescent="0.2">
      <c r="B54" s="12">
        <v>221</v>
      </c>
      <c r="C54" s="12">
        <v>9.7029999999999994</v>
      </c>
      <c r="D54" s="12">
        <v>221.40429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32.5</v>
      </c>
      <c r="Q54" s="56">
        <v>1.65</v>
      </c>
      <c r="R54" s="56">
        <v>3.24</v>
      </c>
      <c r="S54" s="56">
        <v>42.25</v>
      </c>
      <c r="T54" s="56">
        <v>103.49</v>
      </c>
      <c r="U54" s="12">
        <v>5</v>
      </c>
      <c r="V54" s="12">
        <v>1</v>
      </c>
      <c r="W54" s="12">
        <v>2</v>
      </c>
      <c r="X54" s="12">
        <v>1</v>
      </c>
      <c r="Y54" s="12">
        <v>6</v>
      </c>
      <c r="Z54" s="12">
        <v>1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28.464500000000001</v>
      </c>
      <c r="AK54" s="12">
        <v>0.21299999999999999</v>
      </c>
      <c r="AL54" s="14">
        <v>1.0089999999999999</v>
      </c>
      <c r="AM54" s="14">
        <v>7.6E-3</v>
      </c>
      <c r="AN54" s="14">
        <v>10.3856</v>
      </c>
      <c r="AO54" s="14">
        <v>8.5800000000000001E-2</v>
      </c>
      <c r="AP54" s="14">
        <v>1.0087999999999999</v>
      </c>
      <c r="AQ54" s="14">
        <v>8.3999999999999995E-3</v>
      </c>
      <c r="AR54" s="14">
        <v>53.7316</v>
      </c>
      <c r="AS54" s="14">
        <v>0.38540000000000002</v>
      </c>
      <c r="AT54" s="14">
        <v>1.0089999999999999</v>
      </c>
      <c r="AU54" s="14">
        <v>7.3000000000000001E-3</v>
      </c>
      <c r="AV54" s="14">
        <v>70.761600000000001</v>
      </c>
      <c r="AW54" s="14">
        <v>0.58140000000000003</v>
      </c>
      <c r="AX54" s="14">
        <v>1.0087999999999999</v>
      </c>
      <c r="AY54" s="14">
        <v>8.3999999999999995E-3</v>
      </c>
      <c r="AZ54" s="38">
        <v>0.74403060117909192</v>
      </c>
      <c r="BA54" s="38">
        <v>1.3169457079260622</v>
      </c>
      <c r="BB54" s="38">
        <v>0.13679462010776494</v>
      </c>
    </row>
  </sheetData>
  <autoFilter ref="B9:BB54" xr:uid="{B0024F10-5689-4D6D-83A5-38471A83FC78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98EA-70BE-4FE7-BDE1-7F8EE71E5E38}">
  <sheetPr codeName="Sheet42"/>
  <dimension ref="A1:BT54"/>
  <sheetViews>
    <sheetView workbookViewId="0">
      <selection activeCell="A32" sqref="A32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224</v>
      </c>
      <c r="C10" s="12">
        <v>9.4019999999999992</v>
      </c>
      <c r="D10" s="12">
        <v>224.39175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33.700000000000003</v>
      </c>
      <c r="Q10" s="56">
        <v>2.0099999999999998</v>
      </c>
      <c r="R10" s="56">
        <v>3.22</v>
      </c>
      <c r="S10" s="56">
        <v>46.32</v>
      </c>
      <c r="T10" s="56">
        <v>101.35</v>
      </c>
      <c r="U10" s="12">
        <v>2</v>
      </c>
      <c r="V10" s="12">
        <v>0</v>
      </c>
      <c r="W10" s="12">
        <v>2</v>
      </c>
      <c r="X10" s="12">
        <v>0</v>
      </c>
      <c r="Y10" s="12">
        <v>0</v>
      </c>
      <c r="Z10" s="12">
        <v>2</v>
      </c>
      <c r="AA10" s="12">
        <v>360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0.9284</v>
      </c>
      <c r="AK10" s="12">
        <v>3.6299999999999999E-2</v>
      </c>
      <c r="AL10" s="14">
        <v>3.2099999999999997E-2</v>
      </c>
      <c r="AM10" s="14">
        <v>1.2999999999999999E-3</v>
      </c>
      <c r="AN10" s="14">
        <v>1.9509000000000001</v>
      </c>
      <c r="AO10" s="14">
        <v>0.18110000000000001</v>
      </c>
      <c r="AP10" s="14">
        <v>0.18390000000000001</v>
      </c>
      <c r="AQ10" s="14">
        <v>1.7100000000000001E-2</v>
      </c>
      <c r="AR10" s="14">
        <v>1.5846</v>
      </c>
      <c r="AS10" s="14">
        <v>0.1028</v>
      </c>
      <c r="AT10" s="14">
        <v>2.9100000000000001E-2</v>
      </c>
      <c r="AU10" s="14">
        <v>1.9E-3</v>
      </c>
      <c r="AV10" s="14">
        <v>34.292999999999999</v>
      </c>
      <c r="AW10" s="14">
        <v>0.48459999999999998</v>
      </c>
      <c r="AX10" s="14">
        <v>0.4718</v>
      </c>
      <c r="AY10" s="14">
        <v>6.7000000000000002E-3</v>
      </c>
      <c r="AZ10" s="14">
        <v>0.43907274668293428</v>
      </c>
      <c r="BA10" s="14">
        <v>16.213058419243985</v>
      </c>
      <c r="BB10" s="14">
        <v>0.88380914354162499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3.1321875000000006E-2</v>
      </c>
      <c r="BH10" s="16">
        <f>DSTDEV(PlotSort,"PhxRed",$BG$35:$BG$38)/SQRT($BF10)</f>
        <v>5.7441650574875799E-4</v>
      </c>
      <c r="BI10" s="16">
        <f>DAVERAGE(PlotSort,"PhxRedEdge",$BG$35:$BG$38)</f>
        <v>0.20358437500000007</v>
      </c>
      <c r="BJ10" s="16">
        <f>DSTDEV(PlotSort,"PhxRedEdge",$BG$35:$BG$38)/SQRT($BF10)</f>
        <v>3.3228106707316653E-3</v>
      </c>
      <c r="BK10" s="16">
        <f>DAVERAGE(PlotSort,"TMRed",$BG$35:$BG$38)</f>
        <v>3.1878125E-2</v>
      </c>
      <c r="BL10" s="16">
        <f>DSTDEV(PlotSort,"TMRed",$BG$35:$BG$38)/SQRT($BF10)</f>
        <v>6.8971029412250202E-4</v>
      </c>
      <c r="BM10" s="16">
        <f>DAVERAGE(PlotSort,"TMNIR",$BG$35:$BG$38)</f>
        <v>0.51705312499999989</v>
      </c>
      <c r="BN10" s="16">
        <f>DSTDEV(PlotSort,"TMNIR",$BG$35:$BG$38)/SQRT($BF10)</f>
        <v>7.4299673624828562E-3</v>
      </c>
      <c r="BO10" s="16">
        <f>DAVERAGE(PlotSort,"NRR",$BG$35:$BG$38)</f>
        <v>0.43508051916568896</v>
      </c>
      <c r="BP10" s="16">
        <f>DSTDEV(PlotSort,"NRR",$BG$35:$BG$38)/SQRT($BF10)</f>
        <v>3.9837105295086744E-3</v>
      </c>
      <c r="BQ10" s="16">
        <f>DAVERAGE(PlotSort,"rvi",$BG$35:$BG$38)</f>
        <v>16.387631069240271</v>
      </c>
      <c r="BR10" s="16">
        <f>DSTDEV(PlotSort,"rvi",$BG$35:$BG$38)/SQRT($BF10)</f>
        <v>0.32756779228925292</v>
      </c>
      <c r="BS10" s="17">
        <f>DAVERAGE(PlotSort,"ndvi",$BG$35:$BG$38)</f>
        <v>0.88362641839241751</v>
      </c>
      <c r="BT10" s="16">
        <f>DSTDEV(PlotSort,"ndvi",$BG$35:$BG$38)/SQRT($BF10)</f>
        <v>2.3356629267090056E-3</v>
      </c>
    </row>
    <row r="11" spans="1:72" ht="13.5" customHeight="1" x14ac:dyDescent="0.2">
      <c r="B11" s="12">
        <v>224</v>
      </c>
      <c r="C11" s="12">
        <v>9.3940000000000001</v>
      </c>
      <c r="D11" s="12">
        <v>224.39142000000001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33.700000000000003</v>
      </c>
      <c r="Q11" s="56">
        <v>2.0099999999999998</v>
      </c>
      <c r="R11" s="56">
        <v>3.22</v>
      </c>
      <c r="S11" s="56">
        <v>46.42</v>
      </c>
      <c r="T11" s="56">
        <v>101.27</v>
      </c>
      <c r="U11" s="12">
        <v>2</v>
      </c>
      <c r="V11" s="12">
        <v>0</v>
      </c>
      <c r="W11" s="12">
        <v>2</v>
      </c>
      <c r="X11" s="12">
        <v>0</v>
      </c>
      <c r="Y11" s="12">
        <v>0</v>
      </c>
      <c r="Z11" s="12">
        <v>2</v>
      </c>
      <c r="AA11" s="12">
        <v>360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0.80979999999999996</v>
      </c>
      <c r="AK11" s="12">
        <v>5.3800000000000001E-2</v>
      </c>
      <c r="AL11" s="14">
        <v>2.81E-2</v>
      </c>
      <c r="AM11" s="14">
        <v>1.9E-3</v>
      </c>
      <c r="AN11" s="14">
        <v>1.9135</v>
      </c>
      <c r="AO11" s="14">
        <v>0.19</v>
      </c>
      <c r="AP11" s="14">
        <v>0.1807</v>
      </c>
      <c r="AQ11" s="14">
        <v>1.7899999999999999E-2</v>
      </c>
      <c r="AR11" s="14">
        <v>1.3531</v>
      </c>
      <c r="AS11" s="14">
        <v>0.26100000000000001</v>
      </c>
      <c r="AT11" s="14">
        <v>2.4899999999999999E-2</v>
      </c>
      <c r="AU11" s="14">
        <v>4.7999999999999996E-3</v>
      </c>
      <c r="AV11" s="14">
        <v>32.558199999999999</v>
      </c>
      <c r="AW11" s="14">
        <v>4.4657999999999998</v>
      </c>
      <c r="AX11" s="14">
        <v>0.44869999999999999</v>
      </c>
      <c r="AY11" s="14">
        <v>6.1499999999999999E-2</v>
      </c>
      <c r="AZ11" s="14">
        <v>0.42580235144582146</v>
      </c>
      <c r="BA11" s="14">
        <v>18.020080321285143</v>
      </c>
      <c r="BB11" s="14">
        <v>0.89484797297297303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3.13125E-2</v>
      </c>
      <c r="BH11" s="16">
        <f>DSTDEV(PlotSort,"PhxRed",$BG$31:$BG$32)/SQRT($BF11)</f>
        <v>8.1137101049191221E-4</v>
      </c>
      <c r="BI11" s="16">
        <f>DAVERAGE(PlotSort,"PhxRedEdge",$BG$31:$BG$32)</f>
        <v>0.20354375</v>
      </c>
      <c r="BJ11" s="16">
        <f>DSTDEV(PlotSort,"PhxRedEdge",$BG$31:$BG$32)/SQRT($BF11)</f>
        <v>4.8256171345400648E-3</v>
      </c>
      <c r="BK11" s="16">
        <f>DAVERAGE(PlotSort,"TMRed",$BG$31:$BG$32)</f>
        <v>3.1556249999999994E-2</v>
      </c>
      <c r="BL11" s="16">
        <f>DSTDEV(PlotSort,"TMRed",$BG$31:$BG$32)/SQRT($BF11)</f>
        <v>1.0426715985870144E-3</v>
      </c>
      <c r="BM11" s="16">
        <f>DAVERAGE(PlotSort,"TMNIR",$BG$31:$BG$32)</f>
        <v>0.52311249999999998</v>
      </c>
      <c r="BN11" s="16">
        <f>DSTDEV(PlotSort,"TMNIR",$BG$31:$BG$32)/SQRT($BF11)</f>
        <v>1.0017434281458166E-2</v>
      </c>
      <c r="BO11" s="16">
        <f>DAVERAGE(PlotSort,"NRR",$BG$31:$BG$32)</f>
        <v>0.4399797086967705</v>
      </c>
      <c r="BP11" s="16">
        <f>DSTDEV(PlotSort,"NRR",$BG$31:$BG$32)/SQRT($BF11)</f>
        <v>6.5364147751386182E-3</v>
      </c>
      <c r="BQ11" s="16">
        <f>DAVERAGE(PlotSort,"rvi",$BG$31:$BG$32)</f>
        <v>16.764361542437534</v>
      </c>
      <c r="BR11" s="16">
        <f>DSTDEV(PlotSort,"rvi",$BG$31:$BG$32)/SQRT($BF11)</f>
        <v>0.47873889857902319</v>
      </c>
      <c r="BS11" s="17">
        <f>DAVERAGE(PlotSort,"ndvi",$BG$31:$BG$32)</f>
        <v>0.88614858974830324</v>
      </c>
      <c r="BT11" s="16">
        <f>DSTDEV(PlotSort,"ndvi",$BG$31:$BG$32)/SQRT($BF11)</f>
        <v>3.1549882276764377E-3</v>
      </c>
    </row>
    <row r="12" spans="1:72" ht="13.5" customHeight="1" x14ac:dyDescent="0.2">
      <c r="B12" s="12">
        <v>224</v>
      </c>
      <c r="C12" s="12">
        <v>9.3859999999999992</v>
      </c>
      <c r="D12" s="12">
        <v>224.39107999999999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33.700000000000003</v>
      </c>
      <c r="Q12" s="56">
        <v>2.0099999999999998</v>
      </c>
      <c r="R12" s="56">
        <v>3.22</v>
      </c>
      <c r="S12" s="56">
        <v>46.52</v>
      </c>
      <c r="T12" s="56">
        <v>101.18</v>
      </c>
      <c r="U12" s="12">
        <v>2</v>
      </c>
      <c r="V12" s="12">
        <v>0</v>
      </c>
      <c r="W12" s="12">
        <v>2</v>
      </c>
      <c r="X12" s="12">
        <v>0</v>
      </c>
      <c r="Y12" s="12">
        <v>0</v>
      </c>
      <c r="Z12" s="12">
        <v>2</v>
      </c>
      <c r="AA12" s="12">
        <v>360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0.90029999999999999</v>
      </c>
      <c r="AK12" s="12">
        <v>4.1500000000000002E-2</v>
      </c>
      <c r="AL12" s="14">
        <v>3.1300000000000001E-2</v>
      </c>
      <c r="AM12" s="14">
        <v>1.4E-3</v>
      </c>
      <c r="AN12" s="14">
        <v>2.4283999999999999</v>
      </c>
      <c r="AO12" s="14">
        <v>0.27460000000000001</v>
      </c>
      <c r="AP12" s="14">
        <v>0.2298</v>
      </c>
      <c r="AQ12" s="14">
        <v>2.5999999999999999E-2</v>
      </c>
      <c r="AR12" s="14">
        <v>1.6552</v>
      </c>
      <c r="AS12" s="14">
        <v>3.2199999999999999E-2</v>
      </c>
      <c r="AT12" s="14">
        <v>3.0499999999999999E-2</v>
      </c>
      <c r="AU12" s="14">
        <v>5.9999999999999995E-4</v>
      </c>
      <c r="AV12" s="14">
        <v>44.258200000000002</v>
      </c>
      <c r="AW12" s="14">
        <v>1.5517000000000001</v>
      </c>
      <c r="AX12" s="14">
        <v>0.61099999999999999</v>
      </c>
      <c r="AY12" s="14">
        <v>2.1399999999999999E-2</v>
      </c>
      <c r="AZ12" s="14">
        <v>0.45337773549000948</v>
      </c>
      <c r="BA12" s="14">
        <v>20.032786885245901</v>
      </c>
      <c r="BB12" s="14">
        <v>0.90491036632891664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3.1331249999999998E-2</v>
      </c>
      <c r="BH12" s="16">
        <f>DSTDEV(PlotSort,"PhxRed",$BH$31:$BH$32)/SQRT($BF12)</f>
        <v>8.3992652208392628E-4</v>
      </c>
      <c r="BI12" s="16">
        <f>DAVERAGE(PlotSort,"PhxRedEdge",$BH$31:$BH$32)</f>
        <v>0.20362499999999997</v>
      </c>
      <c r="BJ12" s="16">
        <f>DSTDEV(PlotSort,"PhxRedEdge",$BH$31:$BH$32)/SQRT($BF12)</f>
        <v>4.7275390003679498E-3</v>
      </c>
      <c r="BK12" s="16">
        <f>DAVERAGE(PlotSort,"TMRed",$BH$31:$BH$32)</f>
        <v>3.2199999999999999E-2</v>
      </c>
      <c r="BL12" s="16">
        <f>DSTDEV(PlotSort,"TMRed",$BH$31:$BH$32)/SQRT($BF12)</f>
        <v>9.3018815300991656E-4</v>
      </c>
      <c r="BM12" s="16">
        <f>DAVERAGE(PlotSort,"TMNIR",$BH$31:$BH$32)</f>
        <v>0.51099375000000002</v>
      </c>
      <c r="BN12" s="16">
        <f>DSTDEV(PlotSort,"TMNIR",$BH$31:$BH$32)/SQRT($BF12)</f>
        <v>1.1087551085000693E-2</v>
      </c>
      <c r="BO12" s="16">
        <f>DAVERAGE(PlotSort,"NRR",$BH$31:$BH$32)</f>
        <v>0.43018132963460753</v>
      </c>
      <c r="BP12" s="16">
        <f>DSTDEV(PlotSort,"NRR",$BH$31:$BH$32)/SQRT($BF12)</f>
        <v>4.435177458518515E-3</v>
      </c>
      <c r="BQ12" s="16">
        <f>DAVERAGE(PlotSort,"rvi",$BH$31:$BH$32)</f>
        <v>16.010900596043001</v>
      </c>
      <c r="BR12" s="16">
        <f>DSTDEV(PlotSort,"rvi",$BH$31:$BH$32)/SQRT($BF12)</f>
        <v>0.44203507671867898</v>
      </c>
      <c r="BS12" s="17">
        <f>DAVERAGE(PlotSort,"ndvi",$BH$31:$BH$32)</f>
        <v>0.88110424703653167</v>
      </c>
      <c r="BT12" s="16">
        <f>DSTDEV(PlotSort,"ndvi",$BH$31:$BH$32)/SQRT($BF12)</f>
        <v>3.4273212435566767E-3</v>
      </c>
    </row>
    <row r="13" spans="1:72" ht="13.5" customHeight="1" x14ac:dyDescent="0.2">
      <c r="B13" s="12">
        <v>224</v>
      </c>
      <c r="C13" s="12">
        <v>9.3780000000000001</v>
      </c>
      <c r="D13" s="12">
        <v>224.39075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33.700000000000003</v>
      </c>
      <c r="Q13" s="56">
        <v>2.0099999999999998</v>
      </c>
      <c r="R13" s="56">
        <v>3.22</v>
      </c>
      <c r="S13" s="56">
        <v>46.61</v>
      </c>
      <c r="T13" s="56">
        <v>101.1</v>
      </c>
      <c r="U13" s="12">
        <v>2</v>
      </c>
      <c r="V13" s="12">
        <v>0</v>
      </c>
      <c r="W13" s="12">
        <v>2</v>
      </c>
      <c r="X13" s="12">
        <v>0</v>
      </c>
      <c r="Y13" s="12">
        <v>0</v>
      </c>
      <c r="Z13" s="12">
        <v>2</v>
      </c>
      <c r="AA13" s="12">
        <v>360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0.97440000000000004</v>
      </c>
      <c r="AK13" s="12">
        <v>0.1268</v>
      </c>
      <c r="AL13" s="14">
        <v>3.39E-2</v>
      </c>
      <c r="AM13" s="14">
        <v>4.4000000000000003E-3</v>
      </c>
      <c r="AN13" s="14">
        <v>2.2155</v>
      </c>
      <c r="AO13" s="14">
        <v>0.25719999999999998</v>
      </c>
      <c r="AP13" s="14">
        <v>0.21010000000000001</v>
      </c>
      <c r="AQ13" s="14">
        <v>2.4400000000000002E-2</v>
      </c>
      <c r="AR13" s="14">
        <v>1.8393999999999999</v>
      </c>
      <c r="AS13" s="14">
        <v>4.7399999999999998E-2</v>
      </c>
      <c r="AT13" s="14">
        <v>3.4000000000000002E-2</v>
      </c>
      <c r="AU13" s="14">
        <v>8.9999999999999998E-4</v>
      </c>
      <c r="AV13" s="14">
        <v>36.098399999999998</v>
      </c>
      <c r="AW13" s="14">
        <v>1.0379</v>
      </c>
      <c r="AX13" s="14">
        <v>0.49919999999999998</v>
      </c>
      <c r="AY13" s="14">
        <v>1.44E-2</v>
      </c>
      <c r="AZ13" s="14">
        <v>0.40758494290145209</v>
      </c>
      <c r="BA13" s="14">
        <v>14.682352941176468</v>
      </c>
      <c r="BB13" s="14">
        <v>0.8724681170292572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3.0237499999999994E-2</v>
      </c>
      <c r="BH13" s="16">
        <f>DSTDEV(PlotSort,"PhxRed",$BJ$35:$BJ$36)/SQRT($BF13)</f>
        <v>6.9254641412275415E-4</v>
      </c>
      <c r="BI13" s="16">
        <f>DAVERAGE(PlotSort,"PhxRedEdge",$BJ$35:$BJ$36)</f>
        <v>0.1983</v>
      </c>
      <c r="BJ13" s="16">
        <f>DSTDEV(PlotSort,"PhxRedEdge",$BJ$35:$BJ$36)/SQRT($BF13)</f>
        <v>6.1710441348515471E-3</v>
      </c>
      <c r="BK13" s="16">
        <f>DAVERAGE(PlotSort,"TMRed",$BJ$35:$BJ$36)</f>
        <v>3.0887499999999998E-2</v>
      </c>
      <c r="BL13" s="16">
        <f>DSTDEV(PlotSort,"TMRed",$BJ$35:$BJ$36)/SQRT($BF13)</f>
        <v>7.4508808204131155E-4</v>
      </c>
      <c r="BM13" s="16">
        <f>DAVERAGE(PlotSort,"TMNIR",$BJ$35:$BJ$36)</f>
        <v>0.50783750000000005</v>
      </c>
      <c r="BN13" s="16">
        <f>DSTDEV(PlotSort,"TMNIR",$BJ$35:$BJ$36)/SQRT($BF13)</f>
        <v>1.1561835888263714E-2</v>
      </c>
      <c r="BO13" s="16">
        <f>DAVERAGE(PlotSort,"NRR",$BJ$35:$BJ$36)</f>
        <v>0.43867419791221463</v>
      </c>
      <c r="BP13" s="16">
        <f>DSTDEV(PlotSort,"NRR",$BJ$35:$BJ$36)/SQRT($BF13)</f>
        <v>8.2309908113582537E-3</v>
      </c>
      <c r="BQ13" s="16">
        <f>DAVERAGE(PlotSort,"rvi",$BJ$35:$BJ$36)</f>
        <v>16.493376999515384</v>
      </c>
      <c r="BR13" s="16">
        <f>DSTDEV(PlotSort,"rvi",$BJ$35:$BJ$36)/SQRT($BF13)</f>
        <v>0.48062319596468894</v>
      </c>
      <c r="BS13" s="17">
        <f>DAVERAGE(PlotSort,"ndvi",$BJ$35:$BJ$36)</f>
        <v>0.88509617498579995</v>
      </c>
      <c r="BT13" s="16">
        <f>DSTDEV(PlotSort,"ndvi",$BJ$35:$BJ$36)/SQRT($BF13)</f>
        <v>2.9978995709686726E-3</v>
      </c>
    </row>
    <row r="14" spans="1:72" ht="13.5" customHeight="1" x14ac:dyDescent="0.2">
      <c r="B14" s="12">
        <v>224</v>
      </c>
      <c r="C14" s="12">
        <v>9.3699999999999992</v>
      </c>
      <c r="D14" s="12">
        <v>224.39042000000001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33.700000000000003</v>
      </c>
      <c r="Q14" s="56">
        <v>2.0099999999999998</v>
      </c>
      <c r="R14" s="56">
        <v>3.22</v>
      </c>
      <c r="S14" s="56">
        <v>46.71</v>
      </c>
      <c r="T14" s="56">
        <v>101.01</v>
      </c>
      <c r="U14" s="12">
        <v>2</v>
      </c>
      <c r="V14" s="12">
        <v>0</v>
      </c>
      <c r="W14" s="12">
        <v>2</v>
      </c>
      <c r="X14" s="12">
        <v>0</v>
      </c>
      <c r="Y14" s="12">
        <v>0</v>
      </c>
      <c r="Z14" s="12">
        <v>2</v>
      </c>
      <c r="AA14" s="12">
        <v>360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0.97240000000000004</v>
      </c>
      <c r="AK14" s="12">
        <v>8.2000000000000007E-3</v>
      </c>
      <c r="AL14" s="14">
        <v>3.39E-2</v>
      </c>
      <c r="AM14" s="14">
        <v>2.9999999999999997E-4</v>
      </c>
      <c r="AN14" s="14">
        <v>2.2549000000000001</v>
      </c>
      <c r="AO14" s="14">
        <v>4.2900000000000001E-2</v>
      </c>
      <c r="AP14" s="14">
        <v>0.2142</v>
      </c>
      <c r="AQ14" s="14">
        <v>4.1000000000000003E-3</v>
      </c>
      <c r="AR14" s="14">
        <v>2.1009000000000002</v>
      </c>
      <c r="AS14" s="14">
        <v>9.7000000000000003E-2</v>
      </c>
      <c r="AT14" s="14">
        <v>3.8899999999999997E-2</v>
      </c>
      <c r="AU14" s="14">
        <v>1.8E-3</v>
      </c>
      <c r="AV14" s="14">
        <v>38.837800000000001</v>
      </c>
      <c r="AW14" s="14">
        <v>0.76539999999999997</v>
      </c>
      <c r="AX14" s="14">
        <v>0.53800000000000003</v>
      </c>
      <c r="AY14" s="14">
        <v>1.06E-2</v>
      </c>
      <c r="AZ14" s="14">
        <v>0.43047061951608623</v>
      </c>
      <c r="BA14" s="14">
        <v>13.830334190231364</v>
      </c>
      <c r="BB14" s="14">
        <v>0.86514127231755933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3.0256250000000002E-2</v>
      </c>
      <c r="BH14" s="16">
        <f>DSTDEV(PlotSort,"PhxRed",$BK$35:$BK$36)/SQRT($BF14)</f>
        <v>7.0231573799348502E-4</v>
      </c>
      <c r="BI14" s="16">
        <f>DAVERAGE(PlotSort,"PhxRedEdge",$BK$35:$BK$36)</f>
        <v>0.19514374999999998</v>
      </c>
      <c r="BJ14" s="16">
        <f>DSTDEV(PlotSort,"PhxRedEdge",$BK$35:$BK$36)/SQRT($BF14)</f>
        <v>3.3607163019957515E-3</v>
      </c>
      <c r="BK14" s="16">
        <f>DAVERAGE(PlotSort,"TMRed",$BK$35:$BK$36)</f>
        <v>3.036875E-2</v>
      </c>
      <c r="BL14" s="16">
        <f>DSTDEV(PlotSort,"TMRed",$BK$35:$BK$36)/SQRT($BF14)</f>
        <v>8.2268456642466169E-4</v>
      </c>
      <c r="BM14" s="16">
        <f>DAVERAGE(PlotSort,"TMNIR",$BK$35:$BK$36)</f>
        <v>0.49666250000000001</v>
      </c>
      <c r="BN14" s="16">
        <f>DSTDEV(PlotSort,"TMNIR",$BK$35:$BK$36)/SQRT($BF14)</f>
        <v>7.752987999259808E-3</v>
      </c>
      <c r="BO14" s="16">
        <f>DAVERAGE(PlotSort,"NRR",$BK$35:$BK$36)</f>
        <v>0.43566685623974233</v>
      </c>
      <c r="BP14" s="16">
        <f>DSTDEV(PlotSort,"NRR",$BK$35:$BK$36)/SQRT($BF14)</f>
        <v>6.1915993075443432E-3</v>
      </c>
      <c r="BQ14" s="16">
        <f>DAVERAGE(PlotSort,"rvi",$BK$35:$BK$36)</f>
        <v>16.524247340597167</v>
      </c>
      <c r="BR14" s="16">
        <f>DSTDEV(PlotSort,"rvi",$BK$35:$BK$36)/SQRT($BF14)</f>
        <v>0.47615013951402457</v>
      </c>
      <c r="BS14" s="17">
        <f>DAVERAGE(PlotSort,"ndvi",$BK$35:$BK$36)</f>
        <v>0.88442368109955127</v>
      </c>
      <c r="BT14" s="16">
        <f>DSTDEV(PlotSort,"ndvi",$BK$35:$BK$36)/SQRT($BF14)</f>
        <v>3.5921573139107046E-3</v>
      </c>
    </row>
    <row r="15" spans="1:72" ht="13.5" customHeight="1" x14ac:dyDescent="0.2">
      <c r="B15" s="12">
        <v>224</v>
      </c>
      <c r="C15" s="12">
        <v>9.3620000000000001</v>
      </c>
      <c r="D15" s="12">
        <v>224.39008000000001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33.700000000000003</v>
      </c>
      <c r="Q15" s="56">
        <v>2.0099999999999998</v>
      </c>
      <c r="R15" s="56">
        <v>3.22</v>
      </c>
      <c r="S15" s="56">
        <v>46.81</v>
      </c>
      <c r="T15" s="56">
        <v>100.93</v>
      </c>
      <c r="U15" s="12">
        <v>2</v>
      </c>
      <c r="V15" s="12">
        <v>0</v>
      </c>
      <c r="W15" s="12">
        <v>2</v>
      </c>
      <c r="X15" s="12">
        <v>0</v>
      </c>
      <c r="Y15" s="12">
        <v>0</v>
      </c>
      <c r="Z15" s="12">
        <v>2</v>
      </c>
      <c r="AA15" s="12">
        <v>360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0.77949999999999997</v>
      </c>
      <c r="AK15" s="12">
        <v>2.2700000000000001E-2</v>
      </c>
      <c r="AL15" s="14">
        <v>2.7199999999999998E-2</v>
      </c>
      <c r="AM15" s="14">
        <v>8.0000000000000004E-4</v>
      </c>
      <c r="AN15" s="14">
        <v>2.1770999999999998</v>
      </c>
      <c r="AO15" s="14">
        <v>4.8999999999999998E-3</v>
      </c>
      <c r="AP15" s="14">
        <v>0.2072</v>
      </c>
      <c r="AQ15" s="14">
        <v>5.0000000000000001E-4</v>
      </c>
      <c r="AR15" s="14">
        <v>1.5234000000000001</v>
      </c>
      <c r="AS15" s="14">
        <v>5.2299999999999999E-2</v>
      </c>
      <c r="AT15" s="14">
        <v>2.8199999999999999E-2</v>
      </c>
      <c r="AU15" s="14">
        <v>1E-3</v>
      </c>
      <c r="AV15" s="14">
        <v>37.007399999999997</v>
      </c>
      <c r="AW15" s="14">
        <v>0.42020000000000002</v>
      </c>
      <c r="AX15" s="14">
        <v>0.51359999999999995</v>
      </c>
      <c r="AY15" s="14">
        <v>5.7999999999999996E-3</v>
      </c>
      <c r="AZ15" s="14">
        <v>0.42508324084350724</v>
      </c>
      <c r="BA15" s="14">
        <v>18.212765957446805</v>
      </c>
      <c r="BB15" s="14">
        <v>0.89590254706533778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3.4537499999999999E-2</v>
      </c>
      <c r="BH15" s="16">
        <f>DSTDEV(PlotSort,"PhxRed",$BL$35:$BL$36)/SQRT($BF15)</f>
        <v>1.132149898581077E-3</v>
      </c>
      <c r="BI15" s="16">
        <f>DAVERAGE(PlotSort,"PhxRedEdge",$BL$35:$BL$36)</f>
        <v>0.22575000000000001</v>
      </c>
      <c r="BJ15" s="16">
        <f>DSTDEV(PlotSort,"PhxRedEdge",$BL$35:$BL$36)/SQRT($BF15)</f>
        <v>3.8165055070986452E-3</v>
      </c>
      <c r="BK15" s="16">
        <f>DAVERAGE(PlotSort,"TMRed",$BL$35:$BL$36)</f>
        <v>3.5887500000000003E-2</v>
      </c>
      <c r="BL15" s="16">
        <f>DSTDEV(PlotSort,"TMRed",$BL$35:$BL$36)/SQRT($BF15)</f>
        <v>1.3723594775838747E-3</v>
      </c>
      <c r="BM15" s="16">
        <f>DAVERAGE(PlotSort,"TMNIR",$BL$35:$BL$36)</f>
        <v>0.56704999999999994</v>
      </c>
      <c r="BN15" s="16">
        <f>DSTDEV(PlotSort,"TMNIR",$BL$35:$BL$36)/SQRT($BF15)</f>
        <v>9.9296094010360176E-3</v>
      </c>
      <c r="BO15" s="16">
        <f>DAVERAGE(PlotSort,"NRR",$BL$35:$BL$36)</f>
        <v>0.43031416627105668</v>
      </c>
      <c r="BP15" s="16">
        <f>DSTDEV(PlotSort,"NRR",$BL$35:$BL$36)/SQRT($BF15)</f>
        <v>6.6249743006670594E-3</v>
      </c>
      <c r="BQ15" s="16">
        <f>DAVERAGE(PlotSort,"rvi",$BL$35:$BL$36)</f>
        <v>16.008652596251356</v>
      </c>
      <c r="BR15" s="16">
        <f>DSTDEV(PlotSort,"rvi",$BL$35:$BL$36)/SQRT($BF15)</f>
        <v>0.81893550307547591</v>
      </c>
      <c r="BS15" s="17">
        <f>DAVERAGE(PlotSort,"ndvi",$BL$35:$BL$36)</f>
        <v>0.88056213638476721</v>
      </c>
      <c r="BT15" s="16">
        <f>DSTDEV(PlotSort,"ndvi",$BL$35:$BL$36)/SQRT($BF15)</f>
        <v>5.5242186244988632E-3</v>
      </c>
    </row>
    <row r="16" spans="1:72" ht="13.5" customHeight="1" x14ac:dyDescent="0.2">
      <c r="B16" s="12">
        <v>224</v>
      </c>
      <c r="C16" s="12">
        <v>9.3520000000000003</v>
      </c>
      <c r="D16" s="12">
        <v>224.38967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33.700000000000003</v>
      </c>
      <c r="Q16" s="56">
        <v>2.0099999999999998</v>
      </c>
      <c r="R16" s="56">
        <v>3.22</v>
      </c>
      <c r="S16" s="56">
        <v>46.93</v>
      </c>
      <c r="T16" s="56">
        <v>100.83</v>
      </c>
      <c r="U16" s="12">
        <v>2</v>
      </c>
      <c r="V16" s="12">
        <v>0</v>
      </c>
      <c r="W16" s="12">
        <v>2</v>
      </c>
      <c r="X16" s="12">
        <v>0</v>
      </c>
      <c r="Y16" s="12">
        <v>0</v>
      </c>
      <c r="Z16" s="12">
        <v>2</v>
      </c>
      <c r="AA16" s="12">
        <v>360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0.82430000000000003</v>
      </c>
      <c r="AK16" s="12">
        <v>6.7000000000000004E-2</v>
      </c>
      <c r="AL16" s="14">
        <v>2.8899999999999999E-2</v>
      </c>
      <c r="AM16" s="14">
        <v>2.3E-3</v>
      </c>
      <c r="AN16" s="14">
        <v>1.9421999999999999</v>
      </c>
      <c r="AO16" s="14">
        <v>1.83E-2</v>
      </c>
      <c r="AP16" s="14">
        <v>0.18529999999999999</v>
      </c>
      <c r="AQ16" s="14">
        <v>1.6999999999999999E-3</v>
      </c>
      <c r="AR16" s="14">
        <v>1.6037999999999999</v>
      </c>
      <c r="AS16" s="14">
        <v>0.1497</v>
      </c>
      <c r="AT16" s="14">
        <v>2.98E-2</v>
      </c>
      <c r="AU16" s="14">
        <v>2.8E-3</v>
      </c>
      <c r="AV16" s="14">
        <v>33.8125</v>
      </c>
      <c r="AW16" s="14">
        <v>8.7400000000000005E-2</v>
      </c>
      <c r="AX16" s="14">
        <v>0.4703</v>
      </c>
      <c r="AY16" s="14">
        <v>1.1999999999999999E-3</v>
      </c>
      <c r="AZ16" s="14">
        <v>0.43471629042098847</v>
      </c>
      <c r="BA16" s="14">
        <v>15.781879194630871</v>
      </c>
      <c r="BB16" s="14">
        <v>0.88082383523295349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3.2774999999999999E-2</v>
      </c>
      <c r="BH16" s="16">
        <f>DSTDEV(PlotSort,"PhxRed",$BI$31:$BI$32)/SQRT($BF16)</f>
        <v>8.6806777769173461E-4</v>
      </c>
      <c r="BI16" s="16">
        <f>DAVERAGE(PlotSort,"PhxRedEdge",$BI$31:$BI$32)</f>
        <v>0.20691874999999996</v>
      </c>
      <c r="BJ16" s="16">
        <f>DSTDEV(PlotSort,"PhxRedEdge",$BI$31:$BI$32)/SQRT($BF16)</f>
        <v>4.9915864107349011E-3</v>
      </c>
      <c r="BK16" s="16">
        <f>DAVERAGE(PlotSort,"TMRed",$BI$31:$BI$32)</f>
        <v>3.3793749999999997E-2</v>
      </c>
      <c r="BL16" s="16">
        <f>DSTDEV(PlotSort,"TMRed",$BI$31:$BI$32)/SQRT($BF16)</f>
        <v>1.0615032088976462E-3</v>
      </c>
      <c r="BM16" s="16">
        <f>DAVERAGE(PlotSort,"TMNIR",$BI$31:$BI$32)</f>
        <v>0.50804374999999991</v>
      </c>
      <c r="BN16" s="16">
        <f>DSTDEV(PlotSort,"TMNIR",$BI$31:$BI$32)/SQRT($BF16)</f>
        <v>9.8350096117136559E-3</v>
      </c>
      <c r="BO16" s="16">
        <f>DAVERAGE(PlotSort,"NRR",$BI$31:$BI$32)</f>
        <v>0.42161976863040418</v>
      </c>
      <c r="BP16" s="16">
        <f>DSTDEV(PlotSort,"NRR",$BI$31:$BI$32)/SQRT($BF16)</f>
        <v>4.6764332202421646E-3</v>
      </c>
      <c r="BQ16" s="16">
        <f>DAVERAGE(PlotSort,"rvi",$BI$31:$BI$32)</f>
        <v>15.186649911086908</v>
      </c>
      <c r="BR16" s="16">
        <f>DSTDEV(PlotSort,"rvi",$BI$31:$BI$32)/SQRT($BF16)</f>
        <v>0.40126724952288184</v>
      </c>
      <c r="BS16" s="17">
        <f>DAVERAGE(PlotSort,"ndvi",$BI$31:$BI$32)</f>
        <v>0.87525937427401856</v>
      </c>
      <c r="BT16" s="16">
        <f>DSTDEV(PlotSort,"ndvi",$BI$31:$BI$32)/SQRT($BF16)</f>
        <v>3.2072076993998324E-3</v>
      </c>
    </row>
    <row r="17" spans="2:72" ht="13.5" customHeight="1" x14ac:dyDescent="0.2">
      <c r="B17" s="12">
        <v>224</v>
      </c>
      <c r="C17" s="12">
        <v>9.3439999999999994</v>
      </c>
      <c r="D17" s="12">
        <v>224.38933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33.700000000000003</v>
      </c>
      <c r="Q17" s="56">
        <v>2.0099999999999998</v>
      </c>
      <c r="R17" s="56">
        <v>3.22</v>
      </c>
      <c r="S17" s="56">
        <v>47.03</v>
      </c>
      <c r="T17" s="56">
        <v>100.74</v>
      </c>
      <c r="U17" s="12">
        <v>2</v>
      </c>
      <c r="V17" s="12">
        <v>0</v>
      </c>
      <c r="W17" s="12">
        <v>2</v>
      </c>
      <c r="X17" s="12">
        <v>0</v>
      </c>
      <c r="Y17" s="12">
        <v>0</v>
      </c>
      <c r="Z17" s="12">
        <v>2</v>
      </c>
      <c r="AA17" s="12">
        <v>360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0.84540000000000004</v>
      </c>
      <c r="AK17" s="12">
        <v>1.9400000000000001E-2</v>
      </c>
      <c r="AL17" s="14">
        <v>2.9700000000000001E-2</v>
      </c>
      <c r="AM17" s="14">
        <v>6.9999999999999999E-4</v>
      </c>
      <c r="AN17" s="14">
        <v>1.9350000000000001</v>
      </c>
      <c r="AO17" s="14">
        <v>1.35E-2</v>
      </c>
      <c r="AP17" s="14">
        <v>0.185</v>
      </c>
      <c r="AQ17" s="14">
        <v>1.2999999999999999E-3</v>
      </c>
      <c r="AR17" s="14">
        <v>1.6932</v>
      </c>
      <c r="AS17" s="14">
        <v>7.8200000000000006E-2</v>
      </c>
      <c r="AT17" s="14">
        <v>3.15E-2</v>
      </c>
      <c r="AU17" s="14">
        <v>1.5E-3</v>
      </c>
      <c r="AV17" s="14">
        <v>36.5456</v>
      </c>
      <c r="AW17" s="14">
        <v>0.48670000000000002</v>
      </c>
      <c r="AX17" s="14">
        <v>0.50919999999999999</v>
      </c>
      <c r="AY17" s="14">
        <v>6.7999999999999996E-3</v>
      </c>
      <c r="AZ17" s="14">
        <v>0.46701238836070302</v>
      </c>
      <c r="BA17" s="14">
        <v>16.165079365079364</v>
      </c>
      <c r="BB17" s="14">
        <v>0.88348437211022757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2.9868749999999999E-2</v>
      </c>
      <c r="BH17" s="16">
        <f>DSTDEV(PlotSort,"PhxRed",$BJ$31:$BJ$32)/SQRT($BF17)</f>
        <v>5.7334680822343476E-4</v>
      </c>
      <c r="BI17" s="16">
        <f>DAVERAGE(PlotSort,"PhxRedEdge",$BJ$31:$BJ$32)</f>
        <v>0.20025000000000004</v>
      </c>
      <c r="BJ17" s="16">
        <f>DSTDEV(PlotSort,"PhxRedEdge",$BJ$31:$BJ$32)/SQRT($BF17)</f>
        <v>4.3861239532568316E-3</v>
      </c>
      <c r="BK17" s="16">
        <f>DAVERAGE(PlotSort,"TMRed",$BJ$31:$BJ$32)</f>
        <v>2.9962499999999996E-2</v>
      </c>
      <c r="BL17" s="16">
        <f>DSTDEV(PlotSort,"TMRed",$BJ$31:$BJ$32)/SQRT($BF17)</f>
        <v>5.9174001892723141E-4</v>
      </c>
      <c r="BM17" s="16">
        <f>DAVERAGE(PlotSort,"TMNIR",$BJ$31:$BJ$32)</f>
        <v>0.52606249999999988</v>
      </c>
      <c r="BN17" s="16">
        <f>DSTDEV(PlotSort,"TMNIR",$BJ$31:$BJ$32)/SQRT($BF17)</f>
        <v>1.0983092593466862E-2</v>
      </c>
      <c r="BO17" s="16">
        <f>DAVERAGE(PlotSort,"NRR",$BJ$31:$BJ$32)</f>
        <v>0.44854126970097385</v>
      </c>
      <c r="BP17" s="16">
        <f>DSTDEV(PlotSort,"NRR",$BJ$31:$BJ$32)/SQRT($BF17)</f>
        <v>4.4235570094952907E-3</v>
      </c>
      <c r="BQ17" s="16">
        <f>DAVERAGE(PlotSort,"rvi",$BJ$31:$BJ$32)</f>
        <v>17.588612227393629</v>
      </c>
      <c r="BR17" s="16">
        <f>DSTDEV(PlotSort,"rvi",$BJ$31:$BJ$32)/SQRT($BF17)</f>
        <v>0.30029965725725993</v>
      </c>
      <c r="BS17" s="17">
        <f>DAVERAGE(PlotSort,"ndvi",$BJ$31:$BJ$32)</f>
        <v>0.89199346251081635</v>
      </c>
      <c r="BT17" s="16">
        <f>DSTDEV(PlotSort,"ndvi",$BJ$31:$BJ$32)/SQRT($BF17)</f>
        <v>1.7111857113663829E-3</v>
      </c>
    </row>
    <row r="18" spans="2:72" ht="13.5" customHeight="1" x14ac:dyDescent="0.2">
      <c r="B18" s="12">
        <v>224</v>
      </c>
      <c r="C18" s="12">
        <v>9.4149999999999991</v>
      </c>
      <c r="D18" s="12">
        <v>224.39229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33.700000000000003</v>
      </c>
      <c r="Q18" s="56">
        <v>2.0099999999999998</v>
      </c>
      <c r="R18" s="56">
        <v>3.22</v>
      </c>
      <c r="S18" s="56">
        <v>46.16</v>
      </c>
      <c r="T18" s="56">
        <v>101.49</v>
      </c>
      <c r="U18" s="12">
        <v>2</v>
      </c>
      <c r="V18" s="12">
        <v>0</v>
      </c>
      <c r="W18" s="12">
        <v>2</v>
      </c>
      <c r="X18" s="12">
        <v>0</v>
      </c>
      <c r="Y18" s="12">
        <v>0</v>
      </c>
      <c r="Z18" s="12">
        <v>2</v>
      </c>
      <c r="AA18" s="12">
        <v>360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1.1022000000000001</v>
      </c>
      <c r="AK18" s="12">
        <v>9.1399999999999995E-2</v>
      </c>
      <c r="AL18" s="14">
        <v>3.7999999999999999E-2</v>
      </c>
      <c r="AM18" s="14">
        <v>3.2000000000000002E-3</v>
      </c>
      <c r="AN18" s="14">
        <v>2.4113000000000002</v>
      </c>
      <c r="AO18" s="14">
        <v>0.1206</v>
      </c>
      <c r="AP18" s="14">
        <v>0.2266</v>
      </c>
      <c r="AQ18" s="14">
        <v>1.1299999999999999E-2</v>
      </c>
      <c r="AR18" s="14">
        <v>2.0512999999999999</v>
      </c>
      <c r="AS18" s="14">
        <v>0.23069999999999999</v>
      </c>
      <c r="AT18" s="14">
        <v>3.7499999999999999E-2</v>
      </c>
      <c r="AU18" s="14">
        <v>4.1999999999999997E-3</v>
      </c>
      <c r="AV18" s="14">
        <v>39.7301</v>
      </c>
      <c r="AW18" s="14">
        <v>1.0711999999999999</v>
      </c>
      <c r="AX18" s="14">
        <v>0.54510000000000003</v>
      </c>
      <c r="AY18" s="14">
        <v>1.47E-2</v>
      </c>
      <c r="AZ18" s="14">
        <v>0.4127251522612414</v>
      </c>
      <c r="BA18" s="14">
        <v>14.536000000000001</v>
      </c>
      <c r="BB18" s="14">
        <v>0.8712667353244079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3.086875E-2</v>
      </c>
      <c r="BH18" s="16">
        <f>DSTDEV(PlotSort,"PhxRed",$BH$35:$BH$36)/SQRT($BF18)</f>
        <v>7.7930090198416512E-4</v>
      </c>
      <c r="BI18" s="16">
        <f>DAVERAGE(PlotSort,"PhxRedEdge",$BH$35:$BH$36)</f>
        <v>0.20104374999999999</v>
      </c>
      <c r="BJ18" s="16">
        <f>DSTDEV(PlotSort,"PhxRedEdge",$BH$35:$BH$36)/SQRT($BF18)</f>
        <v>4.6653239325724566E-3</v>
      </c>
      <c r="BK18" s="16">
        <f>DAVERAGE(PlotSort,"TMRed",$BH$35:$BH$36)</f>
        <v>3.1387499999999999E-2</v>
      </c>
      <c r="BL18" s="16">
        <f>DSTDEV(PlotSort,"TMRed",$BH$35:$BH$36)/SQRT($BF18)</f>
        <v>9.3603218427573307E-4</v>
      </c>
      <c r="BM18" s="16">
        <f>DAVERAGE(PlotSort,"TMNIR",$BH$35:$BH$36)</f>
        <v>0.51532499999999992</v>
      </c>
      <c r="BN18" s="16">
        <f>DSTDEV(PlotSort,"TMNIR",$BH$35:$BH$36)/SQRT($BF18)</f>
        <v>1.1053866216547643E-2</v>
      </c>
      <c r="BO18" s="16">
        <f>DAVERAGE(PlotSort,"NRR",$BH$35:$BH$36)</f>
        <v>0.43873976827852407</v>
      </c>
      <c r="BP18" s="16">
        <f>DSTDEV(PlotSort,"NRR",$BH$35:$BH$36)/SQRT($BF18)</f>
        <v>5.2724428030149588E-3</v>
      </c>
      <c r="BQ18" s="16">
        <f>DAVERAGE(PlotSort,"rvi",$BH$35:$BH$36)</f>
        <v>16.556390565512224</v>
      </c>
      <c r="BR18" s="16">
        <f>DSTDEV(PlotSort,"rvi",$BH$35:$BH$36)/SQRT($BF18)</f>
        <v>0.43721209782254272</v>
      </c>
      <c r="BS18" s="17">
        <f>DAVERAGE(PlotSort,"ndvi",$BH$35:$BH$36)</f>
        <v>0.88503559807337895</v>
      </c>
      <c r="BT18" s="16">
        <f>DSTDEV(PlotSort,"ndvi",$BH$35:$BH$36)/SQRT($BF18)</f>
        <v>2.8141875481429083E-3</v>
      </c>
    </row>
    <row r="19" spans="2:72" ht="13.5" customHeight="1" x14ac:dyDescent="0.2">
      <c r="B19" s="12">
        <v>224</v>
      </c>
      <c r="C19" s="12">
        <v>9.423</v>
      </c>
      <c r="D19" s="12">
        <v>224.39263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33.700000000000003</v>
      </c>
      <c r="Q19" s="56">
        <v>2.0099999999999998</v>
      </c>
      <c r="R19" s="56">
        <v>3.22</v>
      </c>
      <c r="S19" s="56">
        <v>46.06</v>
      </c>
      <c r="T19" s="56">
        <v>101.57</v>
      </c>
      <c r="U19" s="12">
        <v>2</v>
      </c>
      <c r="V19" s="12">
        <v>0</v>
      </c>
      <c r="W19" s="12">
        <v>2</v>
      </c>
      <c r="X19" s="12">
        <v>0</v>
      </c>
      <c r="Y19" s="12">
        <v>0</v>
      </c>
      <c r="Z19" s="12">
        <v>2</v>
      </c>
      <c r="AA19" s="12">
        <v>360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0.76719999999999999</v>
      </c>
      <c r="AK19" s="12">
        <v>2.9399999999999999E-2</v>
      </c>
      <c r="AL19" s="14">
        <v>2.64E-2</v>
      </c>
      <c r="AM19" s="14">
        <v>1E-3</v>
      </c>
      <c r="AN19" s="14">
        <v>1.893</v>
      </c>
      <c r="AO19" s="14">
        <v>0.11840000000000001</v>
      </c>
      <c r="AP19" s="14">
        <v>0.17749999999999999</v>
      </c>
      <c r="AQ19" s="14">
        <v>1.11E-2</v>
      </c>
      <c r="AR19" s="14">
        <v>1.5085999999999999</v>
      </c>
      <c r="AS19" s="14">
        <v>7.1999999999999998E-3</v>
      </c>
      <c r="AT19" s="14">
        <v>2.76E-2</v>
      </c>
      <c r="AU19" s="14">
        <v>1E-4</v>
      </c>
      <c r="AV19" s="14">
        <v>35.399500000000003</v>
      </c>
      <c r="AW19" s="14">
        <v>0.36399999999999999</v>
      </c>
      <c r="AX19" s="14">
        <v>0.4849</v>
      </c>
      <c r="AY19" s="14">
        <v>5.0000000000000001E-3</v>
      </c>
      <c r="AZ19" s="14">
        <v>0.46407004830917875</v>
      </c>
      <c r="BA19" s="14">
        <v>17.568840579710145</v>
      </c>
      <c r="BB19" s="14">
        <v>0.89229268292682928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3.1775000000000005E-2</v>
      </c>
      <c r="BH19" s="16">
        <f>DSTDEV(PlotSort,"PhxRed",$BI$35:$BI$36)/SQRT($BF19)</f>
        <v>8.5388816597959717E-4</v>
      </c>
      <c r="BI19" s="16">
        <f>DAVERAGE(PlotSort,"PhxRedEdge",$BI$35:$BI$36)</f>
        <v>0.206125</v>
      </c>
      <c r="BJ19" s="16">
        <f>DSTDEV(PlotSort,"PhxRedEdge",$BI$35:$BI$36)/SQRT($BF19)</f>
        <v>4.7969304421334553E-3</v>
      </c>
      <c r="BK19" s="16">
        <f>DAVERAGE(PlotSort,"TMRed",$BI$35:$BI$36)</f>
        <v>3.2368750000000002E-2</v>
      </c>
      <c r="BL19" s="16">
        <f>DSTDEV(PlotSort,"TMRed",$BI$35:$BI$36)/SQRT($BF19)</f>
        <v>1.0285798765774102E-3</v>
      </c>
      <c r="BM19" s="16">
        <f>DAVERAGE(PlotSort,"TMNIR",$BI$35:$BI$36)</f>
        <v>0.51878124999999997</v>
      </c>
      <c r="BN19" s="16">
        <f>DSTDEV(PlotSort,"TMNIR",$BI$35:$BI$36)/SQRT($BF19)</f>
        <v>1.0275801747917286E-2</v>
      </c>
      <c r="BO19" s="16">
        <f>DAVERAGE(PlotSort,"NRR",$BI$35:$BI$36)</f>
        <v>0.43142127005285386</v>
      </c>
      <c r="BP19" s="16">
        <f>DSTDEV(PlotSort,"NRR",$BI$35:$BI$36)/SQRT($BF19)</f>
        <v>6.0009825269722889E-3</v>
      </c>
      <c r="BQ19" s="16">
        <f>DAVERAGE(PlotSort,"rvi",$BI$35:$BI$36)</f>
        <v>16.218871572968315</v>
      </c>
      <c r="BR19" s="16">
        <f>DSTDEV(PlotSort,"rvi",$BI$35:$BI$36)/SQRT($BF19)</f>
        <v>0.49855558148223628</v>
      </c>
      <c r="BS19" s="17">
        <f>DAVERAGE(PlotSort,"ndvi",$BI$35:$BI$36)</f>
        <v>0.88221723871145574</v>
      </c>
      <c r="BT19" s="16">
        <f>DSTDEV(PlotSort,"ndvi",$BI$35:$BI$36)/SQRT($BF19)</f>
        <v>3.7900182317790986E-3</v>
      </c>
    </row>
    <row r="20" spans="2:72" ht="13.5" customHeight="1" x14ac:dyDescent="0.2">
      <c r="B20" s="12">
        <v>224</v>
      </c>
      <c r="C20" s="12">
        <v>9.4309999999999992</v>
      </c>
      <c r="D20" s="12">
        <v>224.39295999999999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33.700000000000003</v>
      </c>
      <c r="Q20" s="56">
        <v>2.0099999999999998</v>
      </c>
      <c r="R20" s="56">
        <v>3.22</v>
      </c>
      <c r="S20" s="56">
        <v>45.96</v>
      </c>
      <c r="T20" s="56">
        <v>101.66</v>
      </c>
      <c r="U20" s="12">
        <v>2</v>
      </c>
      <c r="V20" s="12">
        <v>0</v>
      </c>
      <c r="W20" s="12">
        <v>2</v>
      </c>
      <c r="X20" s="12">
        <v>0</v>
      </c>
      <c r="Y20" s="12">
        <v>0</v>
      </c>
      <c r="Z20" s="12">
        <v>2</v>
      </c>
      <c r="AA20" s="12">
        <v>360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0.90939999999999999</v>
      </c>
      <c r="AK20" s="12">
        <v>0.12740000000000001</v>
      </c>
      <c r="AL20" s="14">
        <v>3.1300000000000001E-2</v>
      </c>
      <c r="AM20" s="14">
        <v>4.4000000000000003E-3</v>
      </c>
      <c r="AN20" s="14">
        <v>2.0941000000000001</v>
      </c>
      <c r="AO20" s="14">
        <v>0.245</v>
      </c>
      <c r="AP20" s="14">
        <v>0.19600000000000001</v>
      </c>
      <c r="AQ20" s="14">
        <v>2.29E-2</v>
      </c>
      <c r="AR20" s="14">
        <v>1.6606000000000001</v>
      </c>
      <c r="AS20" s="14">
        <v>0.28339999999999999</v>
      </c>
      <c r="AT20" s="14">
        <v>3.0300000000000001E-2</v>
      </c>
      <c r="AU20" s="14">
        <v>5.1999999999999998E-3</v>
      </c>
      <c r="AV20" s="14">
        <v>38.4467</v>
      </c>
      <c r="AW20" s="14">
        <v>3.9146000000000001</v>
      </c>
      <c r="AX20" s="14">
        <v>0.52569999999999995</v>
      </c>
      <c r="AY20" s="14">
        <v>5.3499999999999999E-2</v>
      </c>
      <c r="AZ20" s="14">
        <v>0.45683802133850621</v>
      </c>
      <c r="BA20" s="14">
        <v>17.349834983498347</v>
      </c>
      <c r="BB20" s="14">
        <v>0.89100719424460428</v>
      </c>
      <c r="BC20" s="15"/>
    </row>
    <row r="21" spans="2:72" ht="13.5" customHeight="1" x14ac:dyDescent="0.2">
      <c r="B21" s="12">
        <v>224</v>
      </c>
      <c r="C21" s="12">
        <v>9.4390000000000001</v>
      </c>
      <c r="D21" s="12">
        <v>224.39329000000001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33.700000000000003</v>
      </c>
      <c r="Q21" s="56">
        <v>2.0099999999999998</v>
      </c>
      <c r="R21" s="56">
        <v>3.22</v>
      </c>
      <c r="S21" s="56">
        <v>45.86</v>
      </c>
      <c r="T21" s="56">
        <v>101.74</v>
      </c>
      <c r="U21" s="12">
        <v>2</v>
      </c>
      <c r="V21" s="12">
        <v>0</v>
      </c>
      <c r="W21" s="12">
        <v>2</v>
      </c>
      <c r="X21" s="12">
        <v>0</v>
      </c>
      <c r="Y21" s="12">
        <v>0</v>
      </c>
      <c r="Z21" s="12">
        <v>2</v>
      </c>
      <c r="AA21" s="12">
        <v>360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0.99009999999999998</v>
      </c>
      <c r="AK21" s="12">
        <v>6.8699999999999997E-2</v>
      </c>
      <c r="AL21" s="14">
        <v>3.4000000000000002E-2</v>
      </c>
      <c r="AM21" s="14">
        <v>2.3999999999999998E-3</v>
      </c>
      <c r="AN21" s="14">
        <v>2.5066000000000002</v>
      </c>
      <c r="AO21" s="14">
        <v>0.1171</v>
      </c>
      <c r="AP21" s="14">
        <v>0.23419999999999999</v>
      </c>
      <c r="AQ21" s="14">
        <v>1.09E-2</v>
      </c>
      <c r="AR21" s="14">
        <v>1.9592000000000001</v>
      </c>
      <c r="AS21" s="14">
        <v>0.25480000000000003</v>
      </c>
      <c r="AT21" s="14">
        <v>3.56E-2</v>
      </c>
      <c r="AU21" s="14">
        <v>4.5999999999999999E-3</v>
      </c>
      <c r="AV21" s="14">
        <v>43.923400000000001</v>
      </c>
      <c r="AW21" s="14">
        <v>1.2666999999999999</v>
      </c>
      <c r="AX21" s="14">
        <v>0.59960000000000002</v>
      </c>
      <c r="AY21" s="14">
        <v>1.7299999999999999E-2</v>
      </c>
      <c r="AZ21" s="14">
        <v>0.43823458863036707</v>
      </c>
      <c r="BA21" s="14">
        <v>16.842696629213485</v>
      </c>
      <c r="BB21" s="14">
        <v>0.88790931989924449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0.27239999999999998</v>
      </c>
      <c r="BH21" s="16"/>
      <c r="BI21" s="16">
        <f>DAVERAGE(PlotSort2,"PhxRedEdge",$BM$31:$BM$32)</f>
        <v>0.29570000000000002</v>
      </c>
      <c r="BJ21" s="16"/>
      <c r="BK21" s="16">
        <f>DAVERAGE(PlotSort2,"TMRed",$BM$31:$BM$32)</f>
        <v>0.26729999999999998</v>
      </c>
      <c r="BL21" s="16"/>
      <c r="BM21" s="16">
        <f>DAVERAGE(PlotSort2,"TMNIR",$BM$31:$BM$32)</f>
        <v>0.32829999999999998</v>
      </c>
      <c r="BN21" s="16"/>
      <c r="BO21" s="16">
        <f>DAVERAGE(PlotSort2,"NRR",$BM$31:$BM$32)</f>
        <v>5.2243589743589683E-2</v>
      </c>
      <c r="BP21" s="16"/>
      <c r="BQ21" s="16">
        <f>DAVERAGE(PlotSort2,"rvi",$BM$31:$BM$32)</f>
        <v>1.2282080059857838</v>
      </c>
      <c r="BR21" s="16"/>
      <c r="BS21" s="17">
        <f>DAVERAGE(PlotSort2,"ndvi",$BM$31:$BM$32)</f>
        <v>0.10241773002014776</v>
      </c>
      <c r="BT21" s="16"/>
    </row>
    <row r="22" spans="2:72" ht="13.5" customHeight="1" x14ac:dyDescent="0.2">
      <c r="B22" s="12">
        <v>224</v>
      </c>
      <c r="C22" s="12">
        <v>9.4469999999999992</v>
      </c>
      <c r="D22" s="12">
        <v>224.39363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33.700000000000003</v>
      </c>
      <c r="Q22" s="56">
        <v>2.0099999999999998</v>
      </c>
      <c r="R22" s="56">
        <v>3.22</v>
      </c>
      <c r="S22" s="56">
        <v>45.76</v>
      </c>
      <c r="T22" s="56">
        <v>101.83</v>
      </c>
      <c r="U22" s="12">
        <v>2</v>
      </c>
      <c r="V22" s="12">
        <v>0</v>
      </c>
      <c r="W22" s="12">
        <v>2</v>
      </c>
      <c r="X22" s="12">
        <v>0</v>
      </c>
      <c r="Y22" s="12">
        <v>0</v>
      </c>
      <c r="Z22" s="12">
        <v>2</v>
      </c>
      <c r="AA22" s="12">
        <v>360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0.78490000000000004</v>
      </c>
      <c r="AK22" s="12">
        <v>4.1000000000000002E-2</v>
      </c>
      <c r="AL22" s="14">
        <v>2.69E-2</v>
      </c>
      <c r="AM22" s="14">
        <v>1.4E-3</v>
      </c>
      <c r="AN22" s="14">
        <v>2.0196000000000001</v>
      </c>
      <c r="AO22" s="14">
        <v>0.12670000000000001</v>
      </c>
      <c r="AP22" s="14">
        <v>0.1883</v>
      </c>
      <c r="AQ22" s="14">
        <v>1.18E-2</v>
      </c>
      <c r="AR22" s="14">
        <v>1.5407999999999999</v>
      </c>
      <c r="AS22" s="14">
        <v>2.23E-2</v>
      </c>
      <c r="AT22" s="14">
        <v>2.8000000000000001E-2</v>
      </c>
      <c r="AU22" s="14">
        <v>4.0000000000000002E-4</v>
      </c>
      <c r="AV22" s="14">
        <v>39.386899999999997</v>
      </c>
      <c r="AW22" s="14">
        <v>0.79869999999999997</v>
      </c>
      <c r="AX22" s="14">
        <v>0.53669999999999995</v>
      </c>
      <c r="AY22" s="14">
        <v>1.09E-2</v>
      </c>
      <c r="AZ22" s="14">
        <v>0.48055172413793096</v>
      </c>
      <c r="BA22" s="14">
        <v>19.167857142857141</v>
      </c>
      <c r="BB22" s="14">
        <v>0.90083230033646178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0.33825000000000005</v>
      </c>
      <c r="BH22" s="16">
        <f>DSTDEV(PlotSort2,"PhxRed",$BN$31:$BN$32)/SQRT($BF22)</f>
        <v>1.7500000000000013E-3</v>
      </c>
      <c r="BI22" s="16">
        <f>DAVERAGE(PlotSort2,"PhxRedEdge",$BN$31:$BN$32)</f>
        <v>0.36395</v>
      </c>
      <c r="BJ22" s="16">
        <f>DSTDEV(PlotSort2,"PhxRedEdge",$BN$31:$BN$32)/SQRT($BF22)</f>
        <v>1.7500000000000013E-3</v>
      </c>
      <c r="BK22" s="16">
        <f>DAVERAGE(PlotSort2,"TMRed",$BN$31:$BN$32)</f>
        <v>0.33489999999999998</v>
      </c>
      <c r="BL22" s="16">
        <f>DSTDEV(PlotSort2,"TMRed",$BN$31:$BN$32)/SQRT($BF22)</f>
        <v>2.5000000000000022E-3</v>
      </c>
      <c r="BM22" s="16">
        <f>DAVERAGE(PlotSort2,"TMNIR",$BN$31:$BN$32)</f>
        <v>0.4002</v>
      </c>
      <c r="BN22" s="16">
        <f>DSTDEV(PlotSort2,"TMNIR",$BN$31:$BN$32)/SQRT($BF22)</f>
        <v>3.4000000000000137E-3</v>
      </c>
      <c r="BO22" s="16">
        <f>DAVERAGE(PlotSort2,"NRR",$BN$31:$BN$32)</f>
        <v>4.7425931929630905E-2</v>
      </c>
      <c r="BP22" s="16">
        <f>DSTDEV(PlotSort2,"NRR",$BN$31:$BN$32)/SQRT($BF22)</f>
        <v>1.8396341694201545E-3</v>
      </c>
      <c r="BQ22" s="16">
        <f>DAVERAGE(PlotSort2,"rvi",$BN$31:$BN$32)</f>
        <v>1.1949743811421238</v>
      </c>
      <c r="BR22" s="16">
        <f>DSTDEV(PlotSort2,"rvi",$BN$31:$BN$32)/SQRT($BF22)</f>
        <v>1.2319022010890412E-3</v>
      </c>
      <c r="BS22" s="17">
        <f>DAVERAGE(PlotSort2,"ndvi",$BN$31:$BN$32)</f>
        <v>8.882734707142137E-2</v>
      </c>
      <c r="BT22" s="16">
        <f>DSTDEV(PlotSort2,"ndvi",$BN$31:$BN$32)/SQRT($BF22)</f>
        <v>5.1138437257328834E-4</v>
      </c>
    </row>
    <row r="23" spans="2:72" ht="13.5" customHeight="1" x14ac:dyDescent="0.2">
      <c r="B23" s="12">
        <v>224</v>
      </c>
      <c r="C23" s="12">
        <v>9.4550000000000001</v>
      </c>
      <c r="D23" s="12">
        <v>224.39395999999999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33.700000000000003</v>
      </c>
      <c r="Q23" s="56">
        <v>2.0099999999999998</v>
      </c>
      <c r="R23" s="56">
        <v>3.22</v>
      </c>
      <c r="S23" s="56">
        <v>45.67</v>
      </c>
      <c r="T23" s="56">
        <v>101.92</v>
      </c>
      <c r="U23" s="12">
        <v>2</v>
      </c>
      <c r="V23" s="12">
        <v>0</v>
      </c>
      <c r="W23" s="12">
        <v>2</v>
      </c>
      <c r="X23" s="12">
        <v>0</v>
      </c>
      <c r="Y23" s="12">
        <v>0</v>
      </c>
      <c r="Z23" s="12">
        <v>2</v>
      </c>
      <c r="AA23" s="12">
        <v>360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0.93140000000000001</v>
      </c>
      <c r="AK23" s="12">
        <v>2.8899999999999999E-2</v>
      </c>
      <c r="AL23" s="14">
        <v>3.1800000000000002E-2</v>
      </c>
      <c r="AM23" s="14">
        <v>1E-3</v>
      </c>
      <c r="AN23" s="14">
        <v>2.1995</v>
      </c>
      <c r="AO23" s="14">
        <v>6.6799999999999998E-2</v>
      </c>
      <c r="AP23" s="14">
        <v>0.20469999999999999</v>
      </c>
      <c r="AQ23" s="14">
        <v>6.1999999999999998E-3</v>
      </c>
      <c r="AR23" s="14">
        <v>1.8425</v>
      </c>
      <c r="AS23" s="14">
        <v>6.8400000000000002E-2</v>
      </c>
      <c r="AT23" s="14">
        <v>3.3399999999999999E-2</v>
      </c>
      <c r="AU23" s="14">
        <v>1.1999999999999999E-3</v>
      </c>
      <c r="AV23" s="14">
        <v>36.7515</v>
      </c>
      <c r="AW23" s="14">
        <v>1.6245000000000001</v>
      </c>
      <c r="AX23" s="14">
        <v>0.5</v>
      </c>
      <c r="AY23" s="14">
        <v>2.2100000000000002E-2</v>
      </c>
      <c r="AZ23" s="14">
        <v>0.41904356463743436</v>
      </c>
      <c r="BA23" s="14">
        <v>14.970059880239521</v>
      </c>
      <c r="BB23" s="14">
        <v>0.8747656542932134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0.16055</v>
      </c>
      <c r="BH23" s="16">
        <f>DSTDEV(PlotSort2,"PhxRed",$BR$31:$BR$32)/SQRT($BF23)</f>
        <v>4.5000000000000595E-4</v>
      </c>
      <c r="BI23" s="16">
        <f>DAVERAGE(PlotSort2,"PhxRedEdge",$BR$31:$BR$32)</f>
        <v>0.24864999999999998</v>
      </c>
      <c r="BJ23" s="16">
        <f>DSTDEV(PlotSort2,"PhxRedEdge",$BR$31:$BR$32)/SQRT($BF23)</f>
        <v>8.9499999999999996E-3</v>
      </c>
      <c r="BK23" s="16">
        <f>DAVERAGE(PlotSort2,"TMRed",$BR$31:$BR$32)</f>
        <v>0.16339999999999999</v>
      </c>
      <c r="BL23" s="16">
        <f>DSTDEV(PlotSort2,"TMRed",$BR$31:$BR$32)/SQRT($BF23)</f>
        <v>2.7999999999999969E-3</v>
      </c>
      <c r="BM23" s="16">
        <f>DAVERAGE(PlotSort2,"TMNIR",$BR$31:$BR$32)</f>
        <v>0.39319999999999999</v>
      </c>
      <c r="BN23" s="16">
        <f>DSTDEV(PlotSort2,"TMNIR",$BR$31:$BR$32)/SQRT($BF23)</f>
        <v>1.3799999999999979E-2</v>
      </c>
      <c r="BO23" s="16">
        <f>DAVERAGE(PlotSort2,"NRR",$BR$31:$BR$32)</f>
        <v>0.22522350379699924</v>
      </c>
      <c r="BP23" s="16">
        <f>DSTDEV(PlotSort2,"NRR",$BR$31:$BR$32)/SQRT($BF23)</f>
        <v>4.2663349907572085E-4</v>
      </c>
      <c r="BQ23" s="16">
        <f>DAVERAGE(PlotSort2,"rvi",$BR$31:$BR$32)</f>
        <v>2.4085191962151562</v>
      </c>
      <c r="BR23" s="16">
        <f>DSTDEV(PlotSort2,"rvi",$BR$31:$BR$32)/SQRT($BF23)</f>
        <v>0.12572737912730969</v>
      </c>
      <c r="BS23" s="17">
        <f>DAVERAGE(PlotSort2,"ndvi",$BR$31:$BR$32)</f>
        <v>0.41243549523744577</v>
      </c>
      <c r="BT23" s="16">
        <f>DSTDEV(PlotSort2,"ndvi",$BR$31:$BR$32)/SQRT($BF23)</f>
        <v>2.1673031894337169E-2</v>
      </c>
    </row>
    <row r="24" spans="2:72" ht="13.5" customHeight="1" x14ac:dyDescent="0.2">
      <c r="B24" s="12">
        <v>224</v>
      </c>
      <c r="C24" s="12">
        <v>9.4670000000000005</v>
      </c>
      <c r="D24" s="12">
        <v>224.39446000000001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33.700000000000003</v>
      </c>
      <c r="Q24" s="56">
        <v>2.0099999999999998</v>
      </c>
      <c r="R24" s="56">
        <v>3.22</v>
      </c>
      <c r="S24" s="56">
        <v>45.52</v>
      </c>
      <c r="T24" s="56">
        <v>102.04</v>
      </c>
      <c r="U24" s="12">
        <v>2</v>
      </c>
      <c r="V24" s="12">
        <v>0</v>
      </c>
      <c r="W24" s="12">
        <v>2</v>
      </c>
      <c r="X24" s="12">
        <v>0</v>
      </c>
      <c r="Y24" s="12">
        <v>0</v>
      </c>
      <c r="Z24" s="12">
        <v>2</v>
      </c>
      <c r="AA24" s="12">
        <v>360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0.90549999999999997</v>
      </c>
      <c r="AK24" s="12">
        <v>0.1192</v>
      </c>
      <c r="AL24" s="14">
        <v>3.09E-2</v>
      </c>
      <c r="AM24" s="14">
        <v>4.1000000000000003E-3</v>
      </c>
      <c r="AN24" s="14">
        <v>2.2595999999999998</v>
      </c>
      <c r="AO24" s="14">
        <v>0.29210000000000003</v>
      </c>
      <c r="AP24" s="14">
        <v>0.2097</v>
      </c>
      <c r="AQ24" s="14">
        <v>2.7099999999999999E-2</v>
      </c>
      <c r="AR24" s="14">
        <v>1.7307999999999999</v>
      </c>
      <c r="AS24" s="14">
        <v>0.14530000000000001</v>
      </c>
      <c r="AT24" s="14">
        <v>3.1300000000000001E-2</v>
      </c>
      <c r="AU24" s="14">
        <v>2.5999999999999999E-3</v>
      </c>
      <c r="AV24" s="14">
        <v>37.706200000000003</v>
      </c>
      <c r="AW24" s="14">
        <v>1.8429</v>
      </c>
      <c r="AX24" s="14">
        <v>0.51170000000000004</v>
      </c>
      <c r="AY24" s="14">
        <v>2.5000000000000001E-2</v>
      </c>
      <c r="AZ24" s="14">
        <v>0.41863044080953704</v>
      </c>
      <c r="BA24" s="14">
        <v>16.348242811501599</v>
      </c>
      <c r="BB24" s="14">
        <v>0.88471454880294664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0.6865</v>
      </c>
      <c r="BH24" s="16"/>
      <c r="BI24" s="16">
        <f>DAVERAGE(PlotSort2,"PhxRedEdge",$BP$31:$BP$32)</f>
        <v>0.67799999999999994</v>
      </c>
      <c r="BJ24" s="16"/>
      <c r="BK24" s="16">
        <f>DAVERAGE(PlotSort2,"TMRed",$BP$31:$BP$32)</f>
        <v>0.6845</v>
      </c>
      <c r="BL24" s="16"/>
      <c r="BM24" s="16">
        <f>DAVERAGE(PlotSort2,"TMNIR",$BP$31:$BP$32)</f>
        <v>0.65900000000000003</v>
      </c>
      <c r="BN24" s="16"/>
      <c r="BO24" s="16">
        <f>DAVERAGE(PlotSort2,"NRR",$BP$31:$BP$32)</f>
        <v>-1.4210919970082204E-2</v>
      </c>
      <c r="BP24" s="16"/>
      <c r="BQ24" s="16">
        <f>DAVERAGE(PlotSort2,"rvi",$BP$31:$BP$32)</f>
        <v>24.06866325785245</v>
      </c>
      <c r="BR24" s="16"/>
      <c r="BS24" s="17">
        <f>DAVERAGE(PlotSort2,"ndvi",$BP$31:$BP$32)</f>
        <v>-1.8980275400074405E-2</v>
      </c>
      <c r="BT24" s="16"/>
    </row>
    <row r="25" spans="2:72" ht="13.5" customHeight="1" x14ac:dyDescent="0.2">
      <c r="B25" s="12">
        <v>224</v>
      </c>
      <c r="C25" s="12">
        <v>9.4760000000000009</v>
      </c>
      <c r="D25" s="12">
        <v>224.39483000000001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33.700000000000003</v>
      </c>
      <c r="Q25" s="56">
        <v>2.0099999999999998</v>
      </c>
      <c r="R25" s="56">
        <v>3.22</v>
      </c>
      <c r="S25" s="56">
        <v>45.41</v>
      </c>
      <c r="T25" s="56">
        <v>102.14</v>
      </c>
      <c r="U25" s="12">
        <v>2</v>
      </c>
      <c r="V25" s="12">
        <v>0</v>
      </c>
      <c r="W25" s="12">
        <v>2</v>
      </c>
      <c r="X25" s="12">
        <v>0</v>
      </c>
      <c r="Y25" s="12">
        <v>0</v>
      </c>
      <c r="Z25" s="12">
        <v>2</v>
      </c>
      <c r="AA25" s="12">
        <v>360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0.86570000000000003</v>
      </c>
      <c r="AK25" s="12">
        <v>2.5999999999999999E-3</v>
      </c>
      <c r="AL25" s="14">
        <v>2.9499999999999998E-2</v>
      </c>
      <c r="AM25" s="14">
        <v>1E-4</v>
      </c>
      <c r="AN25" s="14">
        <v>1.9813000000000001</v>
      </c>
      <c r="AO25" s="14">
        <v>4.24E-2</v>
      </c>
      <c r="AP25" s="14">
        <v>0.1835</v>
      </c>
      <c r="AQ25" s="14">
        <v>3.8999999999999998E-3</v>
      </c>
      <c r="AR25" s="14">
        <v>1.7518</v>
      </c>
      <c r="AS25" s="14">
        <v>2.1499999999999998E-2</v>
      </c>
      <c r="AT25" s="14">
        <v>3.1600000000000003E-2</v>
      </c>
      <c r="AU25" s="14">
        <v>4.0000000000000002E-4</v>
      </c>
      <c r="AV25" s="14">
        <v>35.420299999999997</v>
      </c>
      <c r="AW25" s="14">
        <v>0.20180000000000001</v>
      </c>
      <c r="AX25" s="14">
        <v>0.47970000000000002</v>
      </c>
      <c r="AY25" s="14">
        <v>2.7000000000000001E-3</v>
      </c>
      <c r="AZ25" s="14">
        <v>0.44662243667068757</v>
      </c>
      <c r="BA25" s="14">
        <v>15.180379746835442</v>
      </c>
      <c r="BB25" s="14">
        <v>0.87639350674750638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1.0037666666666667</v>
      </c>
      <c r="BH25" s="16">
        <f>DSTDEV(PlotSort2,"PhxRed",$BQ$31:$BQ$32)/SQRT($BF25)</f>
        <v>4.2278179294341156E-3</v>
      </c>
      <c r="BI25" s="16">
        <f>DAVERAGE(PlotSort2,"PhxRedEdge",$BQ$31:$BQ$32)</f>
        <v>1.0035999999999998</v>
      </c>
      <c r="BJ25" s="16">
        <f>DSTDEV(PlotSort2,"PhxRedEdge",$BQ$31:$BQ$32)/SQRT($BF25)</f>
        <v>4.2579337712087715E-3</v>
      </c>
      <c r="BK25" s="16">
        <f>DAVERAGE(PlotSort2,"TMRed",$BQ$31:$BQ$32)</f>
        <v>1.0037666666666667</v>
      </c>
      <c r="BL25" s="16">
        <f>DSTDEV(PlotSort2,"TMRed",$BQ$31:$BQ$32)/SQRT($BF25)</f>
        <v>4.2278179294341156E-3</v>
      </c>
      <c r="BM25" s="16">
        <f>DAVERAGE(PlotSort2,"TMNIR",$BQ$31:$BQ$32)</f>
        <v>1.0035999999999998</v>
      </c>
      <c r="BN25" s="16">
        <f>DSTDEV(PlotSort2,"TMNIR",$BQ$31:$BQ$32)/SQRT($BF25)</f>
        <v>4.2579337712087715E-3</v>
      </c>
      <c r="BO25" s="16">
        <f>DAVERAGE(PlotSort2,"NRR",$BQ$31:$BQ$32)</f>
        <v>0.7444686539116393</v>
      </c>
      <c r="BP25" s="16">
        <f>DSTDEV(PlotSort2,"NRR",$BQ$31:$BQ$32)/SQRT($BF25)</f>
        <v>8.7516180709337353E-4</v>
      </c>
      <c r="BQ25" s="16">
        <f>DAVERAGE(PlotSort2,"rvi",$BQ$31:$BQ$32)</f>
        <v>1.3332991003801846</v>
      </c>
      <c r="BR25" s="16">
        <f>DSTDEV(PlotSort2,"rvi",$BQ$31:$BQ$32)/SQRT($BF25)</f>
        <v>3.0373047048820787E-3</v>
      </c>
      <c r="BS25" s="17">
        <f>DAVERAGE(PlotSort2,"ndvi",$BQ$31:$BQ$32)</f>
        <v>0.14284166518044458</v>
      </c>
      <c r="BT25" s="16">
        <f>DSTDEV(PlotSort2,"ndvi",$BQ$31:$BQ$32)/SQRT($BF25)</f>
        <v>1.1147252582045454E-3</v>
      </c>
    </row>
    <row r="26" spans="2:72" ht="13.5" customHeight="1" x14ac:dyDescent="0.2">
      <c r="B26" s="12">
        <v>224</v>
      </c>
      <c r="C26" s="12">
        <v>9.7189999999999994</v>
      </c>
      <c r="D26" s="12">
        <v>224.40495999999999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33.700000000000003</v>
      </c>
      <c r="Q26" s="56">
        <v>2.0099999999999998</v>
      </c>
      <c r="R26" s="56">
        <v>3.22</v>
      </c>
      <c r="S26" s="56">
        <v>42.44</v>
      </c>
      <c r="T26" s="56">
        <v>104.88</v>
      </c>
      <c r="U26" s="12">
        <v>2</v>
      </c>
      <c r="V26" s="12">
        <v>0</v>
      </c>
      <c r="W26" s="12">
        <v>2</v>
      </c>
      <c r="X26" s="12">
        <v>0</v>
      </c>
      <c r="Y26" s="12">
        <v>0</v>
      </c>
      <c r="Z26" s="12">
        <v>2</v>
      </c>
      <c r="AA26" s="12">
        <v>360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0.97609999999999997</v>
      </c>
      <c r="AK26" s="12">
        <v>1.1900000000000001E-2</v>
      </c>
      <c r="AL26" s="14">
        <v>3.1399999999999997E-2</v>
      </c>
      <c r="AM26" s="14">
        <v>4.0000000000000002E-4</v>
      </c>
      <c r="AN26" s="14">
        <v>2.1654</v>
      </c>
      <c r="AO26" s="14">
        <v>4.07E-2</v>
      </c>
      <c r="AP26" s="14">
        <v>0.18840000000000001</v>
      </c>
      <c r="AQ26" s="14">
        <v>3.5000000000000001E-3</v>
      </c>
      <c r="AR26" s="14">
        <v>1.9087000000000001</v>
      </c>
      <c r="AS26" s="14">
        <v>5.5E-2</v>
      </c>
      <c r="AT26" s="14">
        <v>3.2500000000000001E-2</v>
      </c>
      <c r="AU26" s="14">
        <v>8.9999999999999998E-4</v>
      </c>
      <c r="AV26" s="14">
        <v>38.448799999999999</v>
      </c>
      <c r="AW26" s="14">
        <v>0.27250000000000002</v>
      </c>
      <c r="AX26" s="14">
        <v>0.49230000000000002</v>
      </c>
      <c r="AY26" s="14">
        <v>3.5000000000000001E-3</v>
      </c>
      <c r="AZ26" s="14">
        <v>0.44645218157778754</v>
      </c>
      <c r="BA26" s="14">
        <v>15.147692307692308</v>
      </c>
      <c r="BB26" s="14">
        <v>0.87614329268292668</v>
      </c>
      <c r="BC26" s="15"/>
    </row>
    <row r="27" spans="2:72" ht="13.5" customHeight="1" x14ac:dyDescent="0.2">
      <c r="B27" s="12">
        <v>224</v>
      </c>
      <c r="C27" s="12">
        <v>9.7100000000000009</v>
      </c>
      <c r="D27" s="12">
        <v>224.40458000000001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33.700000000000003</v>
      </c>
      <c r="Q27" s="56">
        <v>2.0099999999999998</v>
      </c>
      <c r="R27" s="56">
        <v>3.22</v>
      </c>
      <c r="S27" s="56">
        <v>42.55</v>
      </c>
      <c r="T27" s="56">
        <v>104.77</v>
      </c>
      <c r="U27" s="12">
        <v>2</v>
      </c>
      <c r="V27" s="12">
        <v>0</v>
      </c>
      <c r="W27" s="12">
        <v>2</v>
      </c>
      <c r="X27" s="12">
        <v>0</v>
      </c>
      <c r="Y27" s="12">
        <v>0</v>
      </c>
      <c r="Z27" s="12">
        <v>2</v>
      </c>
      <c r="AA27" s="12">
        <v>360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0.97460000000000002</v>
      </c>
      <c r="AK27" s="12">
        <v>2.12E-2</v>
      </c>
      <c r="AL27" s="14">
        <v>3.1399999999999997E-2</v>
      </c>
      <c r="AM27" s="14">
        <v>6.9999999999999999E-4</v>
      </c>
      <c r="AN27" s="14">
        <v>2.3304999999999998</v>
      </c>
      <c r="AO27" s="14">
        <v>1.6799999999999999E-2</v>
      </c>
      <c r="AP27" s="14">
        <v>0.20319999999999999</v>
      </c>
      <c r="AQ27" s="14">
        <v>1.5E-3</v>
      </c>
      <c r="AR27" s="14">
        <v>1.7284999999999999</v>
      </c>
      <c r="AS27" s="14">
        <v>0.23960000000000001</v>
      </c>
      <c r="AT27" s="14">
        <v>2.9499999999999998E-2</v>
      </c>
      <c r="AU27" s="14">
        <v>4.1000000000000003E-3</v>
      </c>
      <c r="AV27" s="14">
        <v>38.814900000000002</v>
      </c>
      <c r="AW27" s="14">
        <v>2.0322</v>
      </c>
      <c r="AX27" s="14">
        <v>0.498</v>
      </c>
      <c r="AY27" s="14">
        <v>2.6100000000000002E-2</v>
      </c>
      <c r="AZ27" s="14">
        <v>0.42042213348545349</v>
      </c>
      <c r="BA27" s="14">
        <v>16.881355932203391</v>
      </c>
      <c r="BB27" s="14">
        <v>0.88815165876777258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0.16055</v>
      </c>
      <c r="BH27" s="16">
        <f>DSTDEV(PlotSort2,"PhxRed",$BR$31:$BR$32)/SQRT($BF27)</f>
        <v>4.5000000000000595E-4</v>
      </c>
      <c r="BI27" s="16">
        <f>DAVERAGE(PlotSort2,"PhxRedEdge",$BR$31:$BR$32)</f>
        <v>0.24864999999999998</v>
      </c>
      <c r="BJ27" s="16">
        <f>DSTDEV(PlotSort2,"PhxRedEdge",$BR$31:$BR$32)/SQRT($BF27)</f>
        <v>8.9499999999999996E-3</v>
      </c>
      <c r="BK27" s="16">
        <f>DAVERAGE(PlotSort2,"TMRed",$BR$31:$BR$32)</f>
        <v>0.16339999999999999</v>
      </c>
      <c r="BL27" s="16">
        <f>DSTDEV(PlotSort2,"TMRed",$BR$31:$BR$32)/SQRT($BF27)</f>
        <v>2.7999999999999969E-3</v>
      </c>
      <c r="BM27" s="16">
        <f>DAVERAGE(PlotSort2,"TMNIR",$BR$31:$BR$32)</f>
        <v>0.39319999999999999</v>
      </c>
      <c r="BN27" s="16">
        <f>DSTDEV(PlotSort2,"TMNIR",$BR$31:$BR$32)/SQRT($BF27)</f>
        <v>1.3799999999999979E-2</v>
      </c>
      <c r="BO27" s="16">
        <f>DAVERAGE(PlotSort2,"NRR",$BR$31:$BR$32)</f>
        <v>0.22522350379699924</v>
      </c>
      <c r="BP27" s="16">
        <f>DSTDEV(PlotSort2,"NRR",$BR$31:$BR$32)/SQRT($BF27)</f>
        <v>4.2663349907572085E-4</v>
      </c>
      <c r="BQ27" s="16">
        <f>DAVERAGE(PlotSort2,"rvi",$BR$31:$BR$32)</f>
        <v>2.4085191962151562</v>
      </c>
      <c r="BR27" s="16">
        <f>DSTDEV(PlotSort2,"rvi",$BR$31:$BR$32)/SQRT($BF27)</f>
        <v>0.12572737912730969</v>
      </c>
      <c r="BS27" s="17">
        <f>DAVERAGE(PlotSort2,"ndvi",$BR$31:$BR$32)</f>
        <v>0.41243549523744577</v>
      </c>
      <c r="BT27" s="16">
        <f>DSTDEV(PlotSort2,"ndvi",$BR$31:$BR$32)/SQRT($BF27)</f>
        <v>2.1673031894337169E-2</v>
      </c>
    </row>
    <row r="28" spans="2:72" ht="13.5" customHeight="1" x14ac:dyDescent="0.2">
      <c r="B28" s="12">
        <v>224</v>
      </c>
      <c r="C28" s="12">
        <v>9.6989999999999998</v>
      </c>
      <c r="D28" s="12">
        <v>224.40413000000001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33.700000000000003</v>
      </c>
      <c r="Q28" s="56">
        <v>2.0099999999999998</v>
      </c>
      <c r="R28" s="56">
        <v>3.22</v>
      </c>
      <c r="S28" s="56">
        <v>42.68</v>
      </c>
      <c r="T28" s="56">
        <v>104.64</v>
      </c>
      <c r="U28" s="12">
        <v>2</v>
      </c>
      <c r="V28" s="12">
        <v>0</v>
      </c>
      <c r="W28" s="12">
        <v>2</v>
      </c>
      <c r="X28" s="12">
        <v>0</v>
      </c>
      <c r="Y28" s="12">
        <v>0</v>
      </c>
      <c r="Z28" s="12">
        <v>2</v>
      </c>
      <c r="AA28" s="12">
        <v>360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0.93679999999999997</v>
      </c>
      <c r="AK28" s="12">
        <v>4.4999999999999997E-3</v>
      </c>
      <c r="AL28" s="14">
        <v>3.0300000000000001E-2</v>
      </c>
      <c r="AM28" s="14">
        <v>1E-4</v>
      </c>
      <c r="AN28" s="14">
        <v>2.6495000000000002</v>
      </c>
      <c r="AO28" s="14">
        <v>5.57E-2</v>
      </c>
      <c r="AP28" s="14">
        <v>0.23169999999999999</v>
      </c>
      <c r="AQ28" s="14">
        <v>4.8999999999999998E-3</v>
      </c>
      <c r="AR28" s="14">
        <v>1.8801000000000001</v>
      </c>
      <c r="AS28" s="14">
        <v>2.2000000000000001E-3</v>
      </c>
      <c r="AT28" s="14">
        <v>3.2199999999999999E-2</v>
      </c>
      <c r="AU28" s="14">
        <v>0</v>
      </c>
      <c r="AV28" s="14">
        <v>43.881799999999998</v>
      </c>
      <c r="AW28" s="14">
        <v>0.53459999999999996</v>
      </c>
      <c r="AX28" s="14">
        <v>0.56440000000000001</v>
      </c>
      <c r="AY28" s="14">
        <v>6.8999999999999999E-3</v>
      </c>
      <c r="AZ28" s="14">
        <v>0.41791232257254113</v>
      </c>
      <c r="BA28" s="14">
        <v>17.527950310559007</v>
      </c>
      <c r="BB28" s="14">
        <v>0.8920549782098558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4.1450000000000001E-2</v>
      </c>
      <c r="BH28" s="16">
        <f>DSTDEV(PlotSort2,"PhxRed",$BS$31:$BS$32)/SQRT($BF28)</f>
        <v>2.5000000000000022E-4</v>
      </c>
      <c r="BI28" s="16">
        <f>DAVERAGE(PlotSort2,"PhxRedEdge",$BS$31:$BS$32)</f>
        <v>0.21295</v>
      </c>
      <c r="BJ28" s="16">
        <f>DSTDEV(PlotSort2,"PhxRedEdge",$BS$31:$BS$32)/SQRT($BF28)</f>
        <v>1.9500000000000071E-3</v>
      </c>
      <c r="BK28" s="16">
        <f>DAVERAGE(PlotSort2,"TMRed",$BS$31:$BS$32)</f>
        <v>4.1700000000000001E-2</v>
      </c>
      <c r="BL28" s="16">
        <f>DSTDEV(PlotSort2,"TMRed",$BS$31:$BS$32)/SQRT($BF28)</f>
        <v>3.000000000000016E-4</v>
      </c>
      <c r="BM28" s="16">
        <f>DAVERAGE(PlotSort2,"TMNIR",$BS$31:$BS$32)</f>
        <v>0.5323500000000001</v>
      </c>
      <c r="BN28" s="16">
        <f>DSTDEV(PlotSort2,"TMNIR",$BS$31:$BS$32)/SQRT($BF28)</f>
        <v>8.550000000000002E-3</v>
      </c>
      <c r="BO28" s="16">
        <f>DAVERAGE(PlotSort2,"NRR",$BS$31:$BS$32)</f>
        <v>0.42851255318514514</v>
      </c>
      <c r="BP28" s="16">
        <f>DSTDEV(PlotSort2,"NRR",$BS$31:$BS$32)/SQRT($BF28)</f>
        <v>2.8184867725156988E-3</v>
      </c>
      <c r="BQ28" s="16">
        <f>DAVERAGE(PlotSort2,"rvi",$BS$31:$BS$32)</f>
        <v>12.765372670807455</v>
      </c>
      <c r="BR28" s="16">
        <f>DSTDEV(PlotSort2,"rvi",$BS$31:$BS$32)/SQRT($BF28)</f>
        <v>0.11319875776397391</v>
      </c>
      <c r="BS28" s="17">
        <f>DAVERAGE(PlotSort2,"ndvi",$BS$31:$BS$32)</f>
        <v>0.85469806688062</v>
      </c>
      <c r="BT28" s="16">
        <f>DSTDEV(PlotSort2,"ndvi",$BS$31:$BS$32)/SQRT($BF28)</f>
        <v>1.1948821672441712E-3</v>
      </c>
    </row>
    <row r="29" spans="2:72" ht="13.5" customHeight="1" x14ac:dyDescent="0.2">
      <c r="B29" s="12">
        <v>224</v>
      </c>
      <c r="C29" s="12">
        <v>9.6910000000000007</v>
      </c>
      <c r="D29" s="12">
        <v>224.40378999999999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33.700000000000003</v>
      </c>
      <c r="Q29" s="56">
        <v>2.0099999999999998</v>
      </c>
      <c r="R29" s="56">
        <v>3.22</v>
      </c>
      <c r="S29" s="56">
        <v>42.78</v>
      </c>
      <c r="T29" s="56">
        <v>104.55</v>
      </c>
      <c r="U29" s="12">
        <v>2</v>
      </c>
      <c r="V29" s="12">
        <v>0</v>
      </c>
      <c r="W29" s="12">
        <v>2</v>
      </c>
      <c r="X29" s="12">
        <v>0</v>
      </c>
      <c r="Y29" s="12">
        <v>0</v>
      </c>
      <c r="Z29" s="12">
        <v>2</v>
      </c>
      <c r="AA29" s="12">
        <v>360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0.89880000000000004</v>
      </c>
      <c r="AK29" s="12">
        <v>2.8299999999999999E-2</v>
      </c>
      <c r="AL29" s="14">
        <v>2.9100000000000001E-2</v>
      </c>
      <c r="AM29" s="14">
        <v>8.9999999999999998E-4</v>
      </c>
      <c r="AN29" s="14">
        <v>2.1817000000000002</v>
      </c>
      <c r="AO29" s="14">
        <v>0.2235</v>
      </c>
      <c r="AP29" s="14">
        <v>0.19120000000000001</v>
      </c>
      <c r="AQ29" s="14">
        <v>1.9599999999999999E-2</v>
      </c>
      <c r="AR29" s="14">
        <v>1.8488</v>
      </c>
      <c r="AS29" s="14">
        <v>0.2472</v>
      </c>
      <c r="AT29" s="14">
        <v>3.1699999999999999E-2</v>
      </c>
      <c r="AU29" s="14">
        <v>4.1999999999999997E-3</v>
      </c>
      <c r="AV29" s="14">
        <v>40.143999999999998</v>
      </c>
      <c r="AW29" s="14">
        <v>2.3462000000000001</v>
      </c>
      <c r="AX29" s="14">
        <v>0.51729999999999998</v>
      </c>
      <c r="AY29" s="14">
        <v>3.0200000000000001E-2</v>
      </c>
      <c r="AZ29" s="14">
        <v>0.46026817219477761</v>
      </c>
      <c r="BA29" s="14">
        <v>16.318611987381704</v>
      </c>
      <c r="BB29" s="14">
        <v>0.88451730418943542</v>
      </c>
      <c r="BC29" s="15"/>
      <c r="BD29" s="28"/>
    </row>
    <row r="30" spans="2:72" ht="13.5" customHeight="1" x14ac:dyDescent="0.2">
      <c r="B30" s="12">
        <v>224</v>
      </c>
      <c r="C30" s="12">
        <v>9.6809999999999992</v>
      </c>
      <c r="D30" s="12">
        <v>224.40338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33.700000000000003</v>
      </c>
      <c r="Q30" s="56">
        <v>2.0099999999999998</v>
      </c>
      <c r="R30" s="56">
        <v>3.22</v>
      </c>
      <c r="S30" s="56">
        <v>42.9</v>
      </c>
      <c r="T30" s="56">
        <v>104.43</v>
      </c>
      <c r="U30" s="12">
        <v>2</v>
      </c>
      <c r="V30" s="12">
        <v>0</v>
      </c>
      <c r="W30" s="12">
        <v>2</v>
      </c>
      <c r="X30" s="12">
        <v>0</v>
      </c>
      <c r="Y30" s="12">
        <v>0</v>
      </c>
      <c r="Z30" s="12">
        <v>2</v>
      </c>
      <c r="AA30" s="12">
        <v>360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0.93869999999999998</v>
      </c>
      <c r="AK30" s="12">
        <v>2.9399999999999999E-2</v>
      </c>
      <c r="AL30" s="14">
        <v>3.0499999999999999E-2</v>
      </c>
      <c r="AM30" s="14">
        <v>1E-3</v>
      </c>
      <c r="AN30" s="14">
        <v>2.5032000000000001</v>
      </c>
      <c r="AO30" s="14">
        <v>0.1515</v>
      </c>
      <c r="AP30" s="14">
        <v>0.21990000000000001</v>
      </c>
      <c r="AQ30" s="14">
        <v>1.3299999999999999E-2</v>
      </c>
      <c r="AR30" s="14">
        <v>1.8711</v>
      </c>
      <c r="AS30" s="14">
        <v>0.1113</v>
      </c>
      <c r="AT30" s="14">
        <v>3.2199999999999999E-2</v>
      </c>
      <c r="AU30" s="14">
        <v>1.9E-3</v>
      </c>
      <c r="AV30" s="14">
        <v>44.850999999999999</v>
      </c>
      <c r="AW30" s="14">
        <v>2.1320000000000001</v>
      </c>
      <c r="AX30" s="14">
        <v>0.57930000000000004</v>
      </c>
      <c r="AY30" s="14">
        <v>2.75E-2</v>
      </c>
      <c r="AZ30" s="14">
        <v>0.44969969969969975</v>
      </c>
      <c r="BA30" s="14">
        <v>17.990683229813666</v>
      </c>
      <c r="BB30" s="14">
        <v>0.89468520032706456</v>
      </c>
      <c r="BC30" s="15"/>
      <c r="BD30" s="28"/>
      <c r="BF30" s="29" t="s">
        <v>175</v>
      </c>
    </row>
    <row r="31" spans="2:72" ht="13.5" customHeight="1" x14ac:dyDescent="0.2">
      <c r="B31" s="12">
        <v>224</v>
      </c>
      <c r="C31" s="12">
        <v>9.6720000000000006</v>
      </c>
      <c r="D31" s="12">
        <v>224.40299999999999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33.700000000000003</v>
      </c>
      <c r="Q31" s="56">
        <v>2.0099999999999998</v>
      </c>
      <c r="R31" s="56">
        <v>3.22</v>
      </c>
      <c r="S31" s="56">
        <v>43.01</v>
      </c>
      <c r="T31" s="56">
        <v>104.33</v>
      </c>
      <c r="U31" s="12">
        <v>2</v>
      </c>
      <c r="V31" s="12">
        <v>0</v>
      </c>
      <c r="W31" s="12">
        <v>2</v>
      </c>
      <c r="X31" s="12">
        <v>0</v>
      </c>
      <c r="Y31" s="12">
        <v>0</v>
      </c>
      <c r="Z31" s="12">
        <v>2</v>
      </c>
      <c r="AA31" s="12">
        <v>360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1.0512999999999999</v>
      </c>
      <c r="AK31" s="12">
        <v>2.0000000000000001E-4</v>
      </c>
      <c r="AL31" s="14">
        <v>3.4200000000000001E-2</v>
      </c>
      <c r="AM31" s="14">
        <v>0</v>
      </c>
      <c r="AN31" s="14">
        <v>2.5571000000000002</v>
      </c>
      <c r="AO31" s="14">
        <v>5.1999999999999998E-3</v>
      </c>
      <c r="AP31" s="14">
        <v>0.22520000000000001</v>
      </c>
      <c r="AQ31" s="14">
        <v>5.0000000000000001E-4</v>
      </c>
      <c r="AR31" s="14">
        <v>2.1206</v>
      </c>
      <c r="AS31" s="14">
        <v>8.6300000000000002E-2</v>
      </c>
      <c r="AT31" s="14">
        <v>3.6499999999999998E-2</v>
      </c>
      <c r="AU31" s="14">
        <v>1.5E-3</v>
      </c>
      <c r="AV31" s="14">
        <v>39.411799999999999</v>
      </c>
      <c r="AW31" s="14">
        <v>0.12479999999999999</v>
      </c>
      <c r="AX31" s="14">
        <v>0.5101</v>
      </c>
      <c r="AY31" s="14">
        <v>1.6000000000000001E-3</v>
      </c>
      <c r="AZ31" s="14">
        <v>0.38746090031279745</v>
      </c>
      <c r="BA31" s="14">
        <v>13.975342465753425</v>
      </c>
      <c r="BB31" s="14">
        <v>0.86644712769849985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224</v>
      </c>
      <c r="C32" s="12">
        <v>9.6639999999999997</v>
      </c>
      <c r="D32" s="12">
        <v>224.40267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33.700000000000003</v>
      </c>
      <c r="Q32" s="56">
        <v>2.0099999999999998</v>
      </c>
      <c r="R32" s="56">
        <v>3.22</v>
      </c>
      <c r="S32" s="56">
        <v>43.11</v>
      </c>
      <c r="T32" s="56">
        <v>104.24</v>
      </c>
      <c r="U32" s="12">
        <v>2</v>
      </c>
      <c r="V32" s="12">
        <v>0</v>
      </c>
      <c r="W32" s="12">
        <v>2</v>
      </c>
      <c r="X32" s="12">
        <v>0</v>
      </c>
      <c r="Y32" s="12">
        <v>0</v>
      </c>
      <c r="Z32" s="12">
        <v>2</v>
      </c>
      <c r="AA32" s="12">
        <v>360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0.85860000000000003</v>
      </c>
      <c r="AK32" s="12">
        <v>2.0500000000000001E-2</v>
      </c>
      <c r="AL32" s="14">
        <v>2.8000000000000001E-2</v>
      </c>
      <c r="AM32" s="14">
        <v>6.9999999999999999E-4</v>
      </c>
      <c r="AN32" s="14">
        <v>2.1194999999999999</v>
      </c>
      <c r="AO32" s="14">
        <v>0.19270000000000001</v>
      </c>
      <c r="AP32" s="14">
        <v>0.187</v>
      </c>
      <c r="AQ32" s="14">
        <v>1.7000000000000001E-2</v>
      </c>
      <c r="AR32" s="14">
        <v>1.6132</v>
      </c>
      <c r="AS32" s="14">
        <v>0.1502</v>
      </c>
      <c r="AT32" s="14">
        <v>2.7799999999999998E-2</v>
      </c>
      <c r="AU32" s="14">
        <v>2.5999999999999999E-3</v>
      </c>
      <c r="AV32" s="14">
        <v>36.487400000000001</v>
      </c>
      <c r="AW32" s="14">
        <v>0.3453</v>
      </c>
      <c r="AX32" s="14">
        <v>0.47310000000000002</v>
      </c>
      <c r="AY32" s="14">
        <v>4.4999999999999997E-3</v>
      </c>
      <c r="AZ32" s="14">
        <v>0.43341917891228604</v>
      </c>
      <c r="BA32" s="14">
        <v>17.017985611510792</v>
      </c>
      <c r="BB32" s="14">
        <v>0.88899980035935322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224</v>
      </c>
      <c r="C33" s="12">
        <v>9.6560000000000006</v>
      </c>
      <c r="D33" s="12">
        <v>224.40233000000001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33.700000000000003</v>
      </c>
      <c r="Q33" s="56">
        <v>2.0099999999999998</v>
      </c>
      <c r="R33" s="56">
        <v>3.22</v>
      </c>
      <c r="S33" s="56">
        <v>43.21</v>
      </c>
      <c r="T33" s="56">
        <v>104.15</v>
      </c>
      <c r="U33" s="12">
        <v>2</v>
      </c>
      <c r="V33" s="12">
        <v>0</v>
      </c>
      <c r="W33" s="12">
        <v>2</v>
      </c>
      <c r="X33" s="12">
        <v>0</v>
      </c>
      <c r="Y33" s="12">
        <v>0</v>
      </c>
      <c r="Z33" s="12">
        <v>2</v>
      </c>
      <c r="AA33" s="12">
        <v>360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0.98560000000000003</v>
      </c>
      <c r="AK33" s="12">
        <v>7.9699999999999993E-2</v>
      </c>
      <c r="AL33" s="14">
        <v>3.2199999999999999E-2</v>
      </c>
      <c r="AM33" s="14">
        <v>2.5999999999999999E-3</v>
      </c>
      <c r="AN33" s="14">
        <v>2.3729</v>
      </c>
      <c r="AO33" s="14">
        <v>3.9399999999999998E-2</v>
      </c>
      <c r="AP33" s="14">
        <v>0.20979999999999999</v>
      </c>
      <c r="AQ33" s="14">
        <v>3.5000000000000001E-3</v>
      </c>
      <c r="AR33" s="14">
        <v>1.8634999999999999</v>
      </c>
      <c r="AS33" s="14">
        <v>5.4000000000000003E-3</v>
      </c>
      <c r="AT33" s="14">
        <v>3.2199999999999999E-2</v>
      </c>
      <c r="AU33" s="14">
        <v>1E-4</v>
      </c>
      <c r="AV33" s="14">
        <v>41.780999999999999</v>
      </c>
      <c r="AW33" s="14">
        <v>0.1976</v>
      </c>
      <c r="AX33" s="14">
        <v>0.54279999999999995</v>
      </c>
      <c r="AY33" s="14">
        <v>2.5999999999999999E-3</v>
      </c>
      <c r="AZ33" s="14">
        <v>0.44246611745947384</v>
      </c>
      <c r="BA33" s="14">
        <v>16.857142857142854</v>
      </c>
      <c r="BB33" s="14">
        <v>0.88800000000000001</v>
      </c>
      <c r="BC33" s="15"/>
      <c r="BD33" s="28"/>
    </row>
    <row r="34" spans="2:64" ht="13.5" customHeight="1" x14ac:dyDescent="0.2">
      <c r="B34" s="12">
        <v>224</v>
      </c>
      <c r="C34" s="12">
        <v>9.7409999999999997</v>
      </c>
      <c r="D34" s="12">
        <v>224.40586999999999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33.700000000000003</v>
      </c>
      <c r="Q34" s="56">
        <v>2.0099999999999998</v>
      </c>
      <c r="R34" s="56">
        <v>3.22</v>
      </c>
      <c r="S34" s="56">
        <v>42.17</v>
      </c>
      <c r="T34" s="56">
        <v>105.14</v>
      </c>
      <c r="U34" s="12">
        <v>2</v>
      </c>
      <c r="V34" s="12">
        <v>0</v>
      </c>
      <c r="W34" s="12">
        <v>2</v>
      </c>
      <c r="X34" s="12">
        <v>0</v>
      </c>
      <c r="Y34" s="12">
        <v>0</v>
      </c>
      <c r="Z34" s="12">
        <v>2</v>
      </c>
      <c r="AA34" s="12">
        <v>360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0.91369999999999996</v>
      </c>
      <c r="AK34" s="12">
        <v>3.0700000000000002E-2</v>
      </c>
      <c r="AL34" s="14">
        <v>2.93E-2</v>
      </c>
      <c r="AM34" s="14">
        <v>1E-3</v>
      </c>
      <c r="AN34" s="14">
        <v>2.1707999999999998</v>
      </c>
      <c r="AO34" s="14">
        <v>6.6E-3</v>
      </c>
      <c r="AP34" s="14">
        <v>0.18779999999999999</v>
      </c>
      <c r="AQ34" s="14">
        <v>5.9999999999999995E-4</v>
      </c>
      <c r="AR34" s="14">
        <v>1.67</v>
      </c>
      <c r="AS34" s="14">
        <v>6.93E-2</v>
      </c>
      <c r="AT34" s="14">
        <v>2.8299999999999999E-2</v>
      </c>
      <c r="AU34" s="14">
        <v>1.1999999999999999E-3</v>
      </c>
      <c r="AV34" s="14">
        <v>37.259</v>
      </c>
      <c r="AW34" s="14">
        <v>0.19339999999999999</v>
      </c>
      <c r="AX34" s="14">
        <v>0.47460000000000002</v>
      </c>
      <c r="AY34" s="14">
        <v>2.5000000000000001E-3</v>
      </c>
      <c r="AZ34" s="14">
        <v>0.43297101449275371</v>
      </c>
      <c r="BA34" s="14">
        <v>16.770318021201415</v>
      </c>
      <c r="BB34" s="14">
        <v>0.88745277391131439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224</v>
      </c>
      <c r="C35" s="12">
        <v>9.7479999999999993</v>
      </c>
      <c r="D35" s="12">
        <v>224.40617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33.700000000000003</v>
      </c>
      <c r="Q35" s="56">
        <v>2.0099999999999998</v>
      </c>
      <c r="R35" s="56">
        <v>3.22</v>
      </c>
      <c r="S35" s="56">
        <v>42.09</v>
      </c>
      <c r="T35" s="56">
        <v>105.22</v>
      </c>
      <c r="U35" s="12">
        <v>2</v>
      </c>
      <c r="V35" s="12">
        <v>0</v>
      </c>
      <c r="W35" s="12">
        <v>2</v>
      </c>
      <c r="X35" s="12">
        <v>0</v>
      </c>
      <c r="Y35" s="12">
        <v>0</v>
      </c>
      <c r="Z35" s="12">
        <v>2</v>
      </c>
      <c r="AA35" s="12">
        <v>360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0.88019999999999998</v>
      </c>
      <c r="AK35" s="12">
        <v>6.54E-2</v>
      </c>
      <c r="AL35" s="14">
        <v>2.8199999999999999E-2</v>
      </c>
      <c r="AM35" s="14">
        <v>2.0999999999999999E-3</v>
      </c>
      <c r="AN35" s="14">
        <v>2.1229</v>
      </c>
      <c r="AO35" s="14">
        <v>0.18640000000000001</v>
      </c>
      <c r="AP35" s="14">
        <v>0.18340000000000001</v>
      </c>
      <c r="AQ35" s="14">
        <v>1.61E-2</v>
      </c>
      <c r="AR35" s="14">
        <v>1.6355999999999999</v>
      </c>
      <c r="AS35" s="14">
        <v>8.4000000000000005E-2</v>
      </c>
      <c r="AT35" s="14">
        <v>2.7699999999999999E-2</v>
      </c>
      <c r="AU35" s="14">
        <v>1.4E-3</v>
      </c>
      <c r="AV35" s="14">
        <v>38.525799999999997</v>
      </c>
      <c r="AW35" s="14">
        <v>1.4642999999999999</v>
      </c>
      <c r="AX35" s="14">
        <v>0.49</v>
      </c>
      <c r="AY35" s="14">
        <v>1.8599999999999998E-2</v>
      </c>
      <c r="AZ35" s="14">
        <v>0.45530145530145527</v>
      </c>
      <c r="BA35" s="14">
        <v>17.689530685920577</v>
      </c>
      <c r="BB35" s="14">
        <v>0.89298821711415888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224</v>
      </c>
      <c r="C36" s="12">
        <v>9.7560000000000002</v>
      </c>
      <c r="D36" s="12">
        <v>224.40649999999999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33.700000000000003</v>
      </c>
      <c r="Q36" s="56">
        <v>2.0099999999999998</v>
      </c>
      <c r="R36" s="56">
        <v>3.22</v>
      </c>
      <c r="S36" s="56">
        <v>41.99</v>
      </c>
      <c r="T36" s="56">
        <v>105.31</v>
      </c>
      <c r="U36" s="12">
        <v>2</v>
      </c>
      <c r="V36" s="12">
        <v>0</v>
      </c>
      <c r="W36" s="12">
        <v>2</v>
      </c>
      <c r="X36" s="12">
        <v>0</v>
      </c>
      <c r="Y36" s="12">
        <v>0</v>
      </c>
      <c r="Z36" s="12">
        <v>2</v>
      </c>
      <c r="AA36" s="12">
        <v>360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1.1947000000000001</v>
      </c>
      <c r="AK36" s="12">
        <v>7.6200000000000004E-2</v>
      </c>
      <c r="AL36" s="14">
        <v>3.8100000000000002E-2</v>
      </c>
      <c r="AM36" s="14">
        <v>2.3999999999999998E-3</v>
      </c>
      <c r="AN36" s="14">
        <v>2.8184999999999998</v>
      </c>
      <c r="AO36" s="14">
        <v>2.4400000000000002E-2</v>
      </c>
      <c r="AP36" s="14">
        <v>0.24299999999999999</v>
      </c>
      <c r="AQ36" s="14">
        <v>2.0999999999999999E-3</v>
      </c>
      <c r="AR36" s="14">
        <v>2.3119000000000001</v>
      </c>
      <c r="AS36" s="14">
        <v>0.14530000000000001</v>
      </c>
      <c r="AT36" s="14">
        <v>3.9100000000000003E-2</v>
      </c>
      <c r="AU36" s="14">
        <v>2.5000000000000001E-3</v>
      </c>
      <c r="AV36" s="14">
        <v>45.215000000000003</v>
      </c>
      <c r="AW36" s="14">
        <v>0.19969999999999999</v>
      </c>
      <c r="AX36" s="14">
        <v>0.57399999999999995</v>
      </c>
      <c r="AY36" s="14">
        <v>2.5000000000000001E-3</v>
      </c>
      <c r="AZ36" s="14">
        <v>0.40514075887392897</v>
      </c>
      <c r="BA36" s="14">
        <v>14.680306905370841</v>
      </c>
      <c r="BB36" s="14">
        <v>0.87245147610503992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224</v>
      </c>
      <c r="C37" s="12">
        <v>9.7650000000000006</v>
      </c>
      <c r="D37" s="12">
        <v>224.40688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33.700000000000003</v>
      </c>
      <c r="Q37" s="56">
        <v>2.0099999999999998</v>
      </c>
      <c r="R37" s="56">
        <v>3.22</v>
      </c>
      <c r="S37" s="56">
        <v>41.88</v>
      </c>
      <c r="T37" s="56">
        <v>105.42</v>
      </c>
      <c r="U37" s="12">
        <v>2</v>
      </c>
      <c r="V37" s="12">
        <v>0</v>
      </c>
      <c r="W37" s="12">
        <v>2</v>
      </c>
      <c r="X37" s="12">
        <v>0</v>
      </c>
      <c r="Y37" s="12">
        <v>0</v>
      </c>
      <c r="Z37" s="12">
        <v>2</v>
      </c>
      <c r="AA37" s="12">
        <v>360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0.93589999999999995</v>
      </c>
      <c r="AK37" s="12">
        <v>6.4600000000000005E-2</v>
      </c>
      <c r="AL37" s="14">
        <v>2.98E-2</v>
      </c>
      <c r="AM37" s="14">
        <v>2.0999999999999999E-3</v>
      </c>
      <c r="AN37" s="14">
        <v>2.3736000000000002</v>
      </c>
      <c r="AO37" s="14">
        <v>0.19159999999999999</v>
      </c>
      <c r="AP37" s="14">
        <v>0.20419999999999999</v>
      </c>
      <c r="AQ37" s="14">
        <v>1.6500000000000001E-2</v>
      </c>
      <c r="AR37" s="14">
        <v>1.7764</v>
      </c>
      <c r="AS37" s="14">
        <v>0.10589999999999999</v>
      </c>
      <c r="AT37" s="14">
        <v>0.03</v>
      </c>
      <c r="AU37" s="14">
        <v>1.8E-3</v>
      </c>
      <c r="AV37" s="14">
        <v>44.2624</v>
      </c>
      <c r="AW37" s="14">
        <v>2.1133000000000002</v>
      </c>
      <c r="AX37" s="14">
        <v>0.56079999999999997</v>
      </c>
      <c r="AY37" s="14">
        <v>2.6800000000000001E-2</v>
      </c>
      <c r="AZ37" s="14">
        <v>0.46614379084967322</v>
      </c>
      <c r="BA37" s="14">
        <v>18.693333333333332</v>
      </c>
      <c r="BB37" s="14">
        <v>0.89844278943805</v>
      </c>
      <c r="BC37" s="15"/>
      <c r="BD37" s="28"/>
      <c r="BG37" s="30">
        <v>2</v>
      </c>
    </row>
    <row r="38" spans="2:64" ht="13.5" customHeight="1" x14ac:dyDescent="0.2">
      <c r="B38" s="12">
        <v>224</v>
      </c>
      <c r="C38" s="12">
        <v>9.7750000000000004</v>
      </c>
      <c r="D38" s="12">
        <v>224.40728999999999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33.700000000000003</v>
      </c>
      <c r="Q38" s="56">
        <v>2.0099999999999998</v>
      </c>
      <c r="R38" s="56">
        <v>3.22</v>
      </c>
      <c r="S38" s="56">
        <v>41.76</v>
      </c>
      <c r="T38" s="56">
        <v>105.54</v>
      </c>
      <c r="U38" s="12">
        <v>2</v>
      </c>
      <c r="V38" s="12">
        <v>0</v>
      </c>
      <c r="W38" s="12">
        <v>2</v>
      </c>
      <c r="X38" s="12">
        <v>0</v>
      </c>
      <c r="Y38" s="12">
        <v>0</v>
      </c>
      <c r="Z38" s="12">
        <v>2</v>
      </c>
      <c r="AA38" s="12">
        <v>360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1.2036</v>
      </c>
      <c r="AK38" s="12">
        <v>8.2000000000000007E-3</v>
      </c>
      <c r="AL38" s="14">
        <v>3.8300000000000001E-2</v>
      </c>
      <c r="AM38" s="14">
        <v>2.9999999999999997E-4</v>
      </c>
      <c r="AN38" s="14">
        <v>2.6631999999999998</v>
      </c>
      <c r="AO38" s="14">
        <v>2.5899999999999999E-2</v>
      </c>
      <c r="AP38" s="14">
        <v>0.22850000000000001</v>
      </c>
      <c r="AQ38" s="14">
        <v>2.2000000000000001E-3</v>
      </c>
      <c r="AR38" s="14">
        <v>2.4397000000000002</v>
      </c>
      <c r="AS38" s="14">
        <v>7.7299999999999994E-2</v>
      </c>
      <c r="AT38" s="14">
        <v>4.1099999999999998E-2</v>
      </c>
      <c r="AU38" s="14">
        <v>1.2999999999999999E-3</v>
      </c>
      <c r="AV38" s="14">
        <v>43.241100000000003</v>
      </c>
      <c r="AW38" s="14">
        <v>0.64270000000000005</v>
      </c>
      <c r="AX38" s="14">
        <v>0.54659999999999997</v>
      </c>
      <c r="AY38" s="14">
        <v>8.0999999999999996E-3</v>
      </c>
      <c r="AZ38" s="14">
        <v>0.41039865823764665</v>
      </c>
      <c r="BA38" s="14">
        <v>13.299270072992702</v>
      </c>
      <c r="BB38" s="14">
        <v>0.86013272077590597</v>
      </c>
      <c r="BC38" s="15"/>
      <c r="BD38" s="28"/>
      <c r="BG38" s="30">
        <v>3</v>
      </c>
      <c r="BH38" s="34"/>
    </row>
    <row r="39" spans="2:64" ht="13.5" customHeight="1" x14ac:dyDescent="0.2">
      <c r="B39" s="12">
        <v>224</v>
      </c>
      <c r="C39" s="12">
        <v>9.7870000000000008</v>
      </c>
      <c r="D39" s="12">
        <v>224.40779000000001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33.700000000000003</v>
      </c>
      <c r="Q39" s="56">
        <v>2.0099999999999998</v>
      </c>
      <c r="R39" s="56">
        <v>3.22</v>
      </c>
      <c r="S39" s="56">
        <v>41.62</v>
      </c>
      <c r="T39" s="56">
        <v>105.68</v>
      </c>
      <c r="U39" s="12">
        <v>2</v>
      </c>
      <c r="V39" s="12">
        <v>0</v>
      </c>
      <c r="W39" s="12">
        <v>2</v>
      </c>
      <c r="X39" s="12">
        <v>0</v>
      </c>
      <c r="Y39" s="12">
        <v>0</v>
      </c>
      <c r="Z39" s="12">
        <v>2</v>
      </c>
      <c r="AA39" s="12">
        <v>360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0.88649999999999995</v>
      </c>
      <c r="AK39" s="12">
        <v>3.2000000000000001E-2</v>
      </c>
      <c r="AL39" s="14">
        <v>2.81E-2</v>
      </c>
      <c r="AM39" s="14">
        <v>1E-3</v>
      </c>
      <c r="AN39" s="14">
        <v>2.2755999999999998</v>
      </c>
      <c r="AO39" s="14">
        <v>9.1999999999999998E-3</v>
      </c>
      <c r="AP39" s="14">
        <v>0.19470000000000001</v>
      </c>
      <c r="AQ39" s="14">
        <v>8.0000000000000004E-4</v>
      </c>
      <c r="AR39" s="14">
        <v>1.6463000000000001</v>
      </c>
      <c r="AS39" s="14">
        <v>3.5999999999999999E-3</v>
      </c>
      <c r="AT39" s="14">
        <v>2.76E-2</v>
      </c>
      <c r="AU39" s="14">
        <v>1E-4</v>
      </c>
      <c r="AV39" s="14">
        <v>41.701900000000002</v>
      </c>
      <c r="AW39" s="14">
        <v>1.0837000000000001</v>
      </c>
      <c r="AX39" s="14">
        <v>0.52569999999999995</v>
      </c>
      <c r="AY39" s="14">
        <v>1.37E-2</v>
      </c>
      <c r="AZ39" s="14">
        <v>0.45946696279844529</v>
      </c>
      <c r="BA39" s="14">
        <v>19.04710144927536</v>
      </c>
      <c r="BB39" s="14">
        <v>0.90023495391288633</v>
      </c>
      <c r="BC39" s="15"/>
      <c r="BD39" s="28"/>
    </row>
    <row r="40" spans="2:64" ht="13.5" customHeight="1" x14ac:dyDescent="0.2">
      <c r="B40" s="12">
        <v>224</v>
      </c>
      <c r="C40" s="12">
        <v>9.7949999999999999</v>
      </c>
      <c r="D40" s="12">
        <v>224.40812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33.700000000000003</v>
      </c>
      <c r="Q40" s="56">
        <v>2.0099999999999998</v>
      </c>
      <c r="R40" s="56">
        <v>3.22</v>
      </c>
      <c r="S40" s="56">
        <v>41.52</v>
      </c>
      <c r="T40" s="56">
        <v>105.78</v>
      </c>
      <c r="U40" s="12">
        <v>2</v>
      </c>
      <c r="V40" s="12">
        <v>0</v>
      </c>
      <c r="W40" s="12">
        <v>2</v>
      </c>
      <c r="X40" s="12">
        <v>0</v>
      </c>
      <c r="Y40" s="12">
        <v>0</v>
      </c>
      <c r="Z40" s="12">
        <v>2</v>
      </c>
      <c r="AA40" s="12">
        <v>360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1.0394000000000001</v>
      </c>
      <c r="AK40" s="12">
        <v>5.57E-2</v>
      </c>
      <c r="AL40" s="14">
        <v>3.2899999999999999E-2</v>
      </c>
      <c r="AM40" s="14">
        <v>1.8E-3</v>
      </c>
      <c r="AN40" s="14">
        <v>2.5217999999999998</v>
      </c>
      <c r="AO40" s="14">
        <v>6.1800000000000001E-2</v>
      </c>
      <c r="AP40" s="14">
        <v>0.21529999999999999</v>
      </c>
      <c r="AQ40" s="14">
        <v>5.3E-3</v>
      </c>
      <c r="AR40" s="14">
        <v>1.9574</v>
      </c>
      <c r="AS40" s="14">
        <v>6.7000000000000004E-2</v>
      </c>
      <c r="AT40" s="14">
        <v>3.2800000000000003E-2</v>
      </c>
      <c r="AU40" s="14">
        <v>1.1000000000000001E-3</v>
      </c>
      <c r="AV40" s="14">
        <v>41.1798</v>
      </c>
      <c r="AW40" s="14">
        <v>0.69059999999999999</v>
      </c>
      <c r="AX40" s="14">
        <v>0.51819999999999999</v>
      </c>
      <c r="AY40" s="14">
        <v>8.6999999999999994E-3</v>
      </c>
      <c r="AZ40" s="14">
        <v>0.4129516019086571</v>
      </c>
      <c r="BA40" s="14">
        <v>15.798780487804876</v>
      </c>
      <c r="BB40" s="14">
        <v>0.88094373865698727</v>
      </c>
      <c r="BC40" s="15"/>
      <c r="BD40" s="28"/>
    </row>
    <row r="41" spans="2:64" ht="13.5" customHeight="1" x14ac:dyDescent="0.2">
      <c r="B41" s="12">
        <v>224</v>
      </c>
      <c r="C41" s="12">
        <v>9.8059999999999992</v>
      </c>
      <c r="D41" s="12">
        <v>224.40858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33.700000000000003</v>
      </c>
      <c r="Q41" s="56">
        <v>2.0099999999999998</v>
      </c>
      <c r="R41" s="56">
        <v>3.22</v>
      </c>
      <c r="S41" s="56">
        <v>41.39</v>
      </c>
      <c r="T41" s="56">
        <v>105.91</v>
      </c>
      <c r="U41" s="12">
        <v>2</v>
      </c>
      <c r="V41" s="12">
        <v>0</v>
      </c>
      <c r="W41" s="12">
        <v>2</v>
      </c>
      <c r="X41" s="12">
        <v>0</v>
      </c>
      <c r="Y41" s="12">
        <v>0</v>
      </c>
      <c r="Z41" s="12">
        <v>2</v>
      </c>
      <c r="AA41" s="12">
        <v>360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1.1598999999999999</v>
      </c>
      <c r="AK41" s="12">
        <v>1.9900000000000001E-2</v>
      </c>
      <c r="AL41" s="14">
        <v>3.6600000000000001E-2</v>
      </c>
      <c r="AM41" s="14">
        <v>5.9999999999999995E-4</v>
      </c>
      <c r="AN41" s="14">
        <v>2.1695000000000002</v>
      </c>
      <c r="AO41" s="14">
        <v>0.16619999999999999</v>
      </c>
      <c r="AP41" s="14">
        <v>0.1847</v>
      </c>
      <c r="AQ41" s="14">
        <v>1.4200000000000001E-2</v>
      </c>
      <c r="AR41" s="14">
        <v>2.1970000000000001</v>
      </c>
      <c r="AS41" s="14">
        <v>0.1144</v>
      </c>
      <c r="AT41" s="14">
        <v>3.6700000000000003E-2</v>
      </c>
      <c r="AU41" s="14">
        <v>1.9E-3</v>
      </c>
      <c r="AV41" s="14">
        <v>34.5197</v>
      </c>
      <c r="AW41" s="14">
        <v>2.3628999999999998</v>
      </c>
      <c r="AX41" s="14">
        <v>0.43330000000000002</v>
      </c>
      <c r="AY41" s="14">
        <v>2.9700000000000001E-2</v>
      </c>
      <c r="AZ41" s="14">
        <v>0.40226537216828484</v>
      </c>
      <c r="BA41" s="14">
        <v>11.806539509536783</v>
      </c>
      <c r="BB41" s="14">
        <v>0.84382978723404256</v>
      </c>
      <c r="BC41" s="15"/>
      <c r="BD41" s="28"/>
    </row>
    <row r="42" spans="2:64" ht="13.5" customHeight="1" x14ac:dyDescent="0.2">
      <c r="B42" s="12">
        <v>224</v>
      </c>
      <c r="C42" s="12">
        <v>9.5660000000000007</v>
      </c>
      <c r="D42" s="12">
        <v>224.39858000000001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33.700000000000003</v>
      </c>
      <c r="Q42" s="56">
        <v>2.0099999999999998</v>
      </c>
      <c r="R42" s="56">
        <v>3.22</v>
      </c>
      <c r="S42" s="56">
        <v>44.3</v>
      </c>
      <c r="T42" s="56">
        <v>103.13</v>
      </c>
      <c r="U42" s="12">
        <v>2</v>
      </c>
      <c r="V42" s="12">
        <v>0</v>
      </c>
      <c r="W42" s="12">
        <v>2</v>
      </c>
      <c r="X42" s="12">
        <v>0</v>
      </c>
      <c r="Y42" s="12">
        <v>0</v>
      </c>
      <c r="Z42" s="12">
        <v>2</v>
      </c>
      <c r="AA42" s="12">
        <v>360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5.1910999999999996</v>
      </c>
      <c r="AK42" s="12">
        <v>3.0499999999999999E-2</v>
      </c>
      <c r="AL42" s="14">
        <v>0.17299999999999999</v>
      </c>
      <c r="AM42" s="14">
        <v>1E-3</v>
      </c>
      <c r="AN42" s="14">
        <v>2.2071000000000001</v>
      </c>
      <c r="AO42" s="14">
        <v>2.7000000000000001E-3</v>
      </c>
      <c r="AP42" s="14">
        <v>0.19980000000000001</v>
      </c>
      <c r="AQ42" s="14">
        <v>2.0000000000000001E-4</v>
      </c>
      <c r="AR42" s="14">
        <v>9.7111000000000001</v>
      </c>
      <c r="AS42" s="14">
        <v>2.9499999999999998E-2</v>
      </c>
      <c r="AT42" s="14">
        <v>0.1714</v>
      </c>
      <c r="AU42" s="14">
        <v>5.0000000000000001E-4</v>
      </c>
      <c r="AV42" s="14">
        <v>16.3218</v>
      </c>
      <c r="AW42" s="14">
        <v>0.22259999999999999</v>
      </c>
      <c r="AX42" s="14">
        <v>0.21659999999999999</v>
      </c>
      <c r="AY42" s="14">
        <v>3.0000000000000001E-3</v>
      </c>
      <c r="AZ42" s="14">
        <v>4.0345821325648373E-2</v>
      </c>
      <c r="BA42" s="14">
        <v>1.263710618436406</v>
      </c>
      <c r="BB42" s="14">
        <v>0.11649484536082472</v>
      </c>
      <c r="BC42" s="37"/>
      <c r="BD42" s="28"/>
    </row>
    <row r="43" spans="2:64" ht="13.5" customHeight="1" x14ac:dyDescent="0.2">
      <c r="B43" s="12">
        <v>224</v>
      </c>
      <c r="C43" s="12">
        <v>9.5730000000000004</v>
      </c>
      <c r="D43" s="12">
        <v>224.39887999999999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33.700000000000003</v>
      </c>
      <c r="Q43" s="56">
        <v>2.0099999999999998</v>
      </c>
      <c r="R43" s="56">
        <v>3.22</v>
      </c>
      <c r="S43" s="56">
        <v>44.22</v>
      </c>
      <c r="T43" s="56">
        <v>103.21</v>
      </c>
      <c r="U43" s="12">
        <v>2</v>
      </c>
      <c r="V43" s="12">
        <v>0</v>
      </c>
      <c r="W43" s="12">
        <v>2</v>
      </c>
      <c r="X43" s="12">
        <v>0</v>
      </c>
      <c r="Y43" s="12">
        <v>0</v>
      </c>
      <c r="Z43" s="12">
        <v>2</v>
      </c>
      <c r="AA43" s="12">
        <v>360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1.2541</v>
      </c>
      <c r="AK43" s="12">
        <v>8.2000000000000007E-3</v>
      </c>
      <c r="AL43" s="14">
        <v>4.1700000000000001E-2</v>
      </c>
      <c r="AM43" s="14">
        <v>2.9999999999999997E-4</v>
      </c>
      <c r="AN43" s="14">
        <v>2.3784000000000001</v>
      </c>
      <c r="AO43" s="14">
        <v>0.17899999999999999</v>
      </c>
      <c r="AP43" s="14">
        <v>0.21490000000000001</v>
      </c>
      <c r="AQ43" s="14">
        <v>1.6199999999999999E-2</v>
      </c>
      <c r="AR43" s="14">
        <v>2.3824999999999998</v>
      </c>
      <c r="AS43" s="14">
        <v>1.4800000000000001E-2</v>
      </c>
      <c r="AT43" s="14">
        <v>4.2000000000000003E-2</v>
      </c>
      <c r="AU43" s="14">
        <v>2.9999999999999997E-4</v>
      </c>
      <c r="AV43" s="14">
        <v>40.830399999999997</v>
      </c>
      <c r="AW43" s="14">
        <v>1.4144000000000001</v>
      </c>
      <c r="AX43" s="14">
        <v>0.54090000000000005</v>
      </c>
      <c r="AY43" s="14">
        <v>1.8700000000000001E-2</v>
      </c>
      <c r="AZ43" s="14">
        <v>0.43133103995766081</v>
      </c>
      <c r="BA43" s="14">
        <v>12.878571428571428</v>
      </c>
      <c r="BB43" s="14">
        <v>0.85589294904786417</v>
      </c>
      <c r="BC43" s="37"/>
      <c r="BD43" s="28"/>
    </row>
    <row r="44" spans="2:64" ht="13.5" customHeight="1" x14ac:dyDescent="0.2">
      <c r="B44" s="12">
        <v>224</v>
      </c>
      <c r="C44" s="12">
        <v>9.5809999999999995</v>
      </c>
      <c r="D44" s="12">
        <v>224.39921000000001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33.700000000000003</v>
      </c>
      <c r="Q44" s="56">
        <v>2.0099999999999998</v>
      </c>
      <c r="R44" s="56">
        <v>3.22</v>
      </c>
      <c r="S44" s="56">
        <v>44.12</v>
      </c>
      <c r="T44" s="56">
        <v>103.3</v>
      </c>
      <c r="U44" s="12">
        <v>2</v>
      </c>
      <c r="V44" s="12">
        <v>0</v>
      </c>
      <c r="W44" s="12">
        <v>2</v>
      </c>
      <c r="X44" s="12">
        <v>0</v>
      </c>
      <c r="Y44" s="12">
        <v>0</v>
      </c>
      <c r="Z44" s="12">
        <v>2</v>
      </c>
      <c r="AA44" s="12">
        <v>360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10.2371</v>
      </c>
      <c r="AK44" s="12">
        <v>0.1918</v>
      </c>
      <c r="AL44" s="14">
        <v>0.34</v>
      </c>
      <c r="AM44" s="14">
        <v>6.4000000000000003E-3</v>
      </c>
      <c r="AN44" s="14">
        <v>4.0561999999999996</v>
      </c>
      <c r="AO44" s="14">
        <v>7.8399999999999997E-2</v>
      </c>
      <c r="AP44" s="14">
        <v>0.36570000000000003</v>
      </c>
      <c r="AQ44" s="14">
        <v>7.1000000000000004E-3</v>
      </c>
      <c r="AR44" s="14">
        <v>19.189699999999998</v>
      </c>
      <c r="AS44" s="14">
        <v>0.15509999999999999</v>
      </c>
      <c r="AT44" s="14">
        <v>0.33739999999999998</v>
      </c>
      <c r="AU44" s="14">
        <v>2.7000000000000001E-3</v>
      </c>
      <c r="AV44" s="14">
        <v>30.521899999999999</v>
      </c>
      <c r="AW44" s="14">
        <v>0.2621</v>
      </c>
      <c r="AX44" s="14">
        <v>0.40360000000000001</v>
      </c>
      <c r="AY44" s="14">
        <v>3.5000000000000001E-3</v>
      </c>
      <c r="AZ44" s="14">
        <v>4.9265566099051063E-2</v>
      </c>
      <c r="BA44" s="14">
        <v>1.196206283343213</v>
      </c>
      <c r="BB44" s="14">
        <v>8.9338731443994651E-2</v>
      </c>
      <c r="BC44" s="37"/>
      <c r="BD44" s="28"/>
    </row>
    <row r="45" spans="2:64" ht="13.5" customHeight="1" x14ac:dyDescent="0.2">
      <c r="B45" s="12">
        <v>224</v>
      </c>
      <c r="C45" s="12">
        <v>9.5890000000000004</v>
      </c>
      <c r="D45" s="12">
        <v>224.39954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33.700000000000003</v>
      </c>
      <c r="Q45" s="56">
        <v>2.0099999999999998</v>
      </c>
      <c r="R45" s="56">
        <v>3.22</v>
      </c>
      <c r="S45" s="56">
        <v>44.02</v>
      </c>
      <c r="T45" s="56">
        <v>103.39</v>
      </c>
      <c r="U45" s="12">
        <v>2</v>
      </c>
      <c r="V45" s="12">
        <v>0</v>
      </c>
      <c r="W45" s="12">
        <v>2</v>
      </c>
      <c r="X45" s="12">
        <v>0</v>
      </c>
      <c r="Y45" s="12">
        <v>0</v>
      </c>
      <c r="Z45" s="12">
        <v>2</v>
      </c>
      <c r="AA45" s="12">
        <v>360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4.8297999999999996</v>
      </c>
      <c r="AK45" s="12">
        <v>0.95340000000000003</v>
      </c>
      <c r="AL45" s="14">
        <v>0.16009999999999999</v>
      </c>
      <c r="AM45" s="14">
        <v>3.1600000000000003E-2</v>
      </c>
      <c r="AN45" s="14">
        <v>2.8631000000000002</v>
      </c>
      <c r="AO45" s="14">
        <v>0.2505</v>
      </c>
      <c r="AP45" s="14">
        <v>0.2576</v>
      </c>
      <c r="AQ45" s="14">
        <v>2.2499999999999999E-2</v>
      </c>
      <c r="AR45" s="14">
        <v>9.1495999999999995</v>
      </c>
      <c r="AS45" s="14">
        <v>1.6351</v>
      </c>
      <c r="AT45" s="14">
        <v>0.16059999999999999</v>
      </c>
      <c r="AU45" s="14">
        <v>2.87E-2</v>
      </c>
      <c r="AV45" s="14">
        <v>30.842199999999998</v>
      </c>
      <c r="AW45" s="14">
        <v>0.70299999999999996</v>
      </c>
      <c r="AX45" s="14">
        <v>0.40699999999999997</v>
      </c>
      <c r="AY45" s="14">
        <v>9.2999999999999992E-3</v>
      </c>
      <c r="AZ45" s="14">
        <v>0.22479687029792353</v>
      </c>
      <c r="BA45" s="14">
        <v>2.5342465753424657</v>
      </c>
      <c r="BB45" s="14">
        <v>0.43410852713178294</v>
      </c>
      <c r="BC45" s="37"/>
      <c r="BD45" s="28"/>
    </row>
    <row r="46" spans="2:64" ht="13.5" customHeight="1" x14ac:dyDescent="0.2">
      <c r="B46" s="12">
        <v>224</v>
      </c>
      <c r="C46" s="12">
        <v>9.5990000000000002</v>
      </c>
      <c r="D46" s="12">
        <v>224.39995999999999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33.700000000000003</v>
      </c>
      <c r="Q46" s="56">
        <v>2.0099999999999998</v>
      </c>
      <c r="R46" s="56">
        <v>3.22</v>
      </c>
      <c r="S46" s="56">
        <v>43.9</v>
      </c>
      <c r="T46" s="56">
        <v>103.5</v>
      </c>
      <c r="U46" s="12">
        <v>2</v>
      </c>
      <c r="V46" s="12">
        <v>0</v>
      </c>
      <c r="W46" s="12">
        <v>2</v>
      </c>
      <c r="X46" s="12">
        <v>0</v>
      </c>
      <c r="Y46" s="12">
        <v>0</v>
      </c>
      <c r="Z46" s="12">
        <v>2</v>
      </c>
      <c r="AA46" s="12">
        <v>360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4.7481</v>
      </c>
      <c r="AK46" s="12">
        <v>9.3299999999999994E-2</v>
      </c>
      <c r="AL46" s="14">
        <v>0.15709999999999999</v>
      </c>
      <c r="AM46" s="14">
        <v>3.0999999999999999E-3</v>
      </c>
      <c r="AN46" s="14">
        <v>2.0102000000000002</v>
      </c>
      <c r="AO46" s="14">
        <v>2.1299999999999999E-2</v>
      </c>
      <c r="AP46" s="14">
        <v>0.1804</v>
      </c>
      <c r="AQ46" s="14">
        <v>1.9E-3</v>
      </c>
      <c r="AR46" s="14">
        <v>8.9489000000000001</v>
      </c>
      <c r="AS46" s="14">
        <v>0.18190000000000001</v>
      </c>
      <c r="AT46" s="14">
        <v>0.15670000000000001</v>
      </c>
      <c r="AU46" s="14">
        <v>3.2000000000000002E-3</v>
      </c>
      <c r="AV46" s="14">
        <v>14.2979</v>
      </c>
      <c r="AW46" s="14">
        <v>0.2122</v>
      </c>
      <c r="AX46" s="14">
        <v>0.18820000000000001</v>
      </c>
      <c r="AY46" s="14">
        <v>2.8E-3</v>
      </c>
      <c r="AZ46" s="14">
        <v>2.1161150298426482E-2</v>
      </c>
      <c r="BA46" s="14">
        <v>1.2010210593490747</v>
      </c>
      <c r="BB46" s="14">
        <v>9.1330820527689191E-2</v>
      </c>
      <c r="BC46" s="37"/>
      <c r="BD46" s="28"/>
    </row>
    <row r="47" spans="2:64" ht="13.5" customHeight="1" x14ac:dyDescent="0.2">
      <c r="B47" s="12">
        <v>224</v>
      </c>
      <c r="C47" s="12">
        <v>9.6069999999999993</v>
      </c>
      <c r="D47" s="12">
        <v>224.40029000000001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33.700000000000003</v>
      </c>
      <c r="Q47" s="56">
        <v>2.0099999999999998</v>
      </c>
      <c r="R47" s="56">
        <v>3.22</v>
      </c>
      <c r="S47" s="56">
        <v>43.8</v>
      </c>
      <c r="T47" s="56">
        <v>103.59</v>
      </c>
      <c r="U47" s="12">
        <v>2</v>
      </c>
      <c r="V47" s="12">
        <v>0</v>
      </c>
      <c r="W47" s="12">
        <v>2</v>
      </c>
      <c r="X47" s="12">
        <v>0</v>
      </c>
      <c r="Y47" s="12">
        <v>0</v>
      </c>
      <c r="Z47" s="12">
        <v>2</v>
      </c>
      <c r="AA47" s="12">
        <v>360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1.2472000000000001</v>
      </c>
      <c r="AK47" s="12">
        <v>0.10970000000000001</v>
      </c>
      <c r="AL47" s="14">
        <v>4.1200000000000001E-2</v>
      </c>
      <c r="AM47" s="14">
        <v>3.5999999999999999E-3</v>
      </c>
      <c r="AN47" s="14">
        <v>2.3559999999999999</v>
      </c>
      <c r="AO47" s="14">
        <v>0.1177</v>
      </c>
      <c r="AP47" s="14">
        <v>0.21099999999999999</v>
      </c>
      <c r="AQ47" s="14">
        <v>1.0500000000000001E-2</v>
      </c>
      <c r="AR47" s="14">
        <v>2.3668999999999998</v>
      </c>
      <c r="AS47" s="14">
        <v>0.1368</v>
      </c>
      <c r="AT47" s="14">
        <v>4.1399999999999999E-2</v>
      </c>
      <c r="AU47" s="14">
        <v>2.3999999999999998E-3</v>
      </c>
      <c r="AV47" s="14">
        <v>39.856999999999999</v>
      </c>
      <c r="AW47" s="14">
        <v>2.6665999999999999</v>
      </c>
      <c r="AX47" s="14">
        <v>0.52380000000000004</v>
      </c>
      <c r="AY47" s="14">
        <v>3.5000000000000003E-2</v>
      </c>
      <c r="AZ47" s="14">
        <v>0.42569406641262941</v>
      </c>
      <c r="BA47" s="14">
        <v>12.65217391304348</v>
      </c>
      <c r="BB47" s="14">
        <v>0.85350318471337583</v>
      </c>
      <c r="BC47" s="37"/>
      <c r="BD47" s="28"/>
    </row>
    <row r="48" spans="2:64" ht="13.5" customHeight="1" x14ac:dyDescent="0.2">
      <c r="B48" s="12">
        <v>224</v>
      </c>
      <c r="C48" s="12">
        <v>9.6180000000000003</v>
      </c>
      <c r="D48" s="12">
        <v>224.40074999999999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33.700000000000003</v>
      </c>
      <c r="Q48" s="56">
        <v>2.0099999999999998</v>
      </c>
      <c r="R48" s="56">
        <v>3.22</v>
      </c>
      <c r="S48" s="56">
        <v>43.67</v>
      </c>
      <c r="T48" s="56">
        <v>103.71</v>
      </c>
      <c r="U48" s="12">
        <v>2</v>
      </c>
      <c r="V48" s="12">
        <v>0</v>
      </c>
      <c r="W48" s="12">
        <v>2</v>
      </c>
      <c r="X48" s="12">
        <v>0</v>
      </c>
      <c r="Y48" s="12">
        <v>0</v>
      </c>
      <c r="Z48" s="12">
        <v>2</v>
      </c>
      <c r="AA48" s="12">
        <v>360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10.2187</v>
      </c>
      <c r="AK48" s="12">
        <v>2.4400000000000002E-2</v>
      </c>
      <c r="AL48" s="14">
        <v>0.33650000000000002</v>
      </c>
      <c r="AM48" s="14">
        <v>8.0000000000000004E-4</v>
      </c>
      <c r="AN48" s="14">
        <v>4.0563000000000002</v>
      </c>
      <c r="AO48" s="14">
        <v>1.6E-2</v>
      </c>
      <c r="AP48" s="14">
        <v>0.36220000000000002</v>
      </c>
      <c r="AQ48" s="14">
        <v>1.4E-3</v>
      </c>
      <c r="AR48" s="14">
        <v>19.065899999999999</v>
      </c>
      <c r="AS48" s="14">
        <v>8.4900000000000003E-2</v>
      </c>
      <c r="AT48" s="14">
        <v>0.33239999999999997</v>
      </c>
      <c r="AU48" s="14">
        <v>1.5E-3</v>
      </c>
      <c r="AV48" s="14">
        <v>30.272300000000001</v>
      </c>
      <c r="AW48" s="14">
        <v>0.3286</v>
      </c>
      <c r="AX48" s="14">
        <v>0.39679999999999999</v>
      </c>
      <c r="AY48" s="14">
        <v>4.3E-3</v>
      </c>
      <c r="AZ48" s="14">
        <v>4.5586297760210753E-2</v>
      </c>
      <c r="BA48" s="14">
        <v>1.1937424789410349</v>
      </c>
      <c r="BB48" s="14">
        <v>8.8315962698848074E-2</v>
      </c>
      <c r="BC48" s="37"/>
      <c r="BD48" s="28"/>
    </row>
    <row r="49" spans="2:54" ht="13.5" customHeight="1" x14ac:dyDescent="0.2">
      <c r="B49" s="12">
        <v>224</v>
      </c>
      <c r="C49" s="12">
        <v>9.6270000000000007</v>
      </c>
      <c r="D49" s="12">
        <v>224.40112999999999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33.700000000000003</v>
      </c>
      <c r="Q49" s="56">
        <v>2.0099999999999998</v>
      </c>
      <c r="R49" s="56">
        <v>3.22</v>
      </c>
      <c r="S49" s="56">
        <v>43.56</v>
      </c>
      <c r="T49" s="56">
        <v>103.81</v>
      </c>
      <c r="U49" s="12">
        <v>2</v>
      </c>
      <c r="V49" s="12">
        <v>0</v>
      </c>
      <c r="W49" s="12">
        <v>2</v>
      </c>
      <c r="X49" s="12">
        <v>0</v>
      </c>
      <c r="Y49" s="12">
        <v>0</v>
      </c>
      <c r="Z49" s="12">
        <v>2</v>
      </c>
      <c r="AA49" s="12">
        <v>360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4.8974000000000002</v>
      </c>
      <c r="AK49" s="12">
        <v>0.25679999999999997</v>
      </c>
      <c r="AL49" s="14">
        <v>0.161</v>
      </c>
      <c r="AM49" s="14">
        <v>8.3999999999999995E-3</v>
      </c>
      <c r="AN49" s="14">
        <v>2.6903000000000001</v>
      </c>
      <c r="AO49" s="14">
        <v>0.15939999999999999</v>
      </c>
      <c r="AP49" s="14">
        <v>0.2397</v>
      </c>
      <c r="AQ49" s="14">
        <v>1.4200000000000001E-2</v>
      </c>
      <c r="AR49" s="14">
        <v>9.5502000000000002</v>
      </c>
      <c r="AS49" s="14">
        <v>0.43630000000000002</v>
      </c>
      <c r="AT49" s="14">
        <v>0.16619999999999999</v>
      </c>
      <c r="AU49" s="14">
        <v>7.6E-3</v>
      </c>
      <c r="AV49" s="14">
        <v>29.009799999999998</v>
      </c>
      <c r="AW49" s="14">
        <v>0.91310000000000002</v>
      </c>
      <c r="AX49" s="14">
        <v>0.37940000000000002</v>
      </c>
      <c r="AY49" s="14">
        <v>1.1900000000000001E-2</v>
      </c>
      <c r="AZ49" s="14">
        <v>0.22565013729607497</v>
      </c>
      <c r="BA49" s="14">
        <v>2.2827918170878463</v>
      </c>
      <c r="BB49" s="14">
        <v>0.3907624633431086</v>
      </c>
    </row>
    <row r="50" spans="2:54" ht="13.5" customHeight="1" x14ac:dyDescent="0.2">
      <c r="B50" s="12">
        <v>224</v>
      </c>
      <c r="C50" s="12">
        <v>9.5229999999999997</v>
      </c>
      <c r="D50" s="12">
        <v>224.39679000000001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33.700000000000003</v>
      </c>
      <c r="Q50" s="56">
        <v>2.0099999999999998</v>
      </c>
      <c r="R50" s="56">
        <v>3.22</v>
      </c>
      <c r="S50" s="56">
        <v>44.83</v>
      </c>
      <c r="T50" s="56">
        <v>102.65</v>
      </c>
      <c r="U50" s="12">
        <v>2</v>
      </c>
      <c r="V50" s="12">
        <v>0</v>
      </c>
      <c r="W50" s="12">
        <v>2</v>
      </c>
      <c r="X50" s="12">
        <v>0</v>
      </c>
      <c r="Y50" s="12">
        <v>0</v>
      </c>
      <c r="Z50" s="12">
        <v>2</v>
      </c>
      <c r="AA50" s="12">
        <v>360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8.0908999999999995</v>
      </c>
      <c r="AK50" s="12">
        <v>3.6299999999999999E-2</v>
      </c>
      <c r="AL50" s="14">
        <v>0.27239999999999998</v>
      </c>
      <c r="AM50" s="14">
        <v>1.1999999999999999E-3</v>
      </c>
      <c r="AN50" s="14">
        <v>3.2301000000000002</v>
      </c>
      <c r="AO50" s="14">
        <v>8.9999999999999998E-4</v>
      </c>
      <c r="AP50" s="14">
        <v>0.29570000000000002</v>
      </c>
      <c r="AQ50" s="14">
        <v>1E-4</v>
      </c>
      <c r="AR50" s="14">
        <v>15</v>
      </c>
      <c r="AS50" s="14">
        <v>2.6800000000000001E-2</v>
      </c>
      <c r="AT50" s="14">
        <v>0.26729999999999998</v>
      </c>
      <c r="AU50" s="14">
        <v>5.0000000000000001E-4</v>
      </c>
      <c r="AV50" s="14">
        <v>24.485800000000001</v>
      </c>
      <c r="AW50" s="14">
        <v>2.0799999999999999E-2</v>
      </c>
      <c r="AX50" s="14">
        <v>0.32829999999999998</v>
      </c>
      <c r="AY50" s="14">
        <v>2.9999999999999997E-4</v>
      </c>
      <c r="AZ50" s="14">
        <v>5.2243589743589683E-2</v>
      </c>
      <c r="BA50" s="14">
        <v>1.2282080059857838</v>
      </c>
      <c r="BB50" s="14">
        <v>0.10241773002014776</v>
      </c>
    </row>
    <row r="51" spans="2:54" ht="13.5" customHeight="1" x14ac:dyDescent="0.2">
      <c r="B51" s="12">
        <v>224</v>
      </c>
      <c r="C51" s="12">
        <v>9.3030000000000008</v>
      </c>
      <c r="D51" s="12">
        <v>224.38762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33.700000000000003</v>
      </c>
      <c r="Q51" s="56">
        <v>2.0099999999999998</v>
      </c>
      <c r="R51" s="56">
        <v>3.22</v>
      </c>
      <c r="S51" s="56">
        <v>47.54</v>
      </c>
      <c r="T51" s="56">
        <v>100.32</v>
      </c>
      <c r="U51" s="12">
        <v>2</v>
      </c>
      <c r="V51" s="12">
        <v>0</v>
      </c>
      <c r="W51" s="12">
        <v>2</v>
      </c>
      <c r="X51" s="12">
        <v>0</v>
      </c>
      <c r="Y51" s="12">
        <v>0</v>
      </c>
      <c r="Z51" s="12">
        <v>2</v>
      </c>
      <c r="AA51" s="12">
        <v>360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19.392499999999998</v>
      </c>
      <c r="AK51" s="55">
        <v>1.4999999999999999E-2</v>
      </c>
      <c r="AL51" s="55">
        <v>0.6865</v>
      </c>
      <c r="AM51" s="55">
        <v>5.0000000000000001E-4</v>
      </c>
      <c r="AN51" s="55">
        <v>7.0225000000000009</v>
      </c>
      <c r="AO51" s="55">
        <v>5.0000000000000001E-3</v>
      </c>
      <c r="AP51" s="55">
        <v>0.67799999999999994</v>
      </c>
      <c r="AQ51" s="55">
        <v>5.0000000000000001E-4</v>
      </c>
      <c r="AR51" s="55">
        <v>36.359000000000002</v>
      </c>
      <c r="AS51" s="55">
        <v>1.1000000000000001E-2</v>
      </c>
      <c r="AT51" s="55">
        <v>0.6845</v>
      </c>
      <c r="AU51" s="55">
        <v>0</v>
      </c>
      <c r="AV51" s="55">
        <v>46.878999999999998</v>
      </c>
      <c r="AW51" s="55">
        <v>2.9100000000000001E-2</v>
      </c>
      <c r="AX51" s="55">
        <v>0.65900000000000003</v>
      </c>
      <c r="AY51" s="55">
        <v>4.0000000000000002E-4</v>
      </c>
      <c r="AZ51" s="14">
        <v>-1.4210919970082204E-2</v>
      </c>
      <c r="BA51" s="14">
        <v>24.06866325785245</v>
      </c>
      <c r="BB51" s="14">
        <v>-1.8980275400074405E-2</v>
      </c>
    </row>
    <row r="52" spans="2:54" ht="13.5" customHeight="1" x14ac:dyDescent="0.2">
      <c r="B52" s="12">
        <v>224</v>
      </c>
      <c r="C52" s="12">
        <v>9.2940000000000005</v>
      </c>
      <c r="D52" s="12">
        <v>224.38724999999999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33.700000000000003</v>
      </c>
      <c r="Q52" s="56">
        <v>2.0099999999999998</v>
      </c>
      <c r="R52" s="56">
        <v>3.22</v>
      </c>
      <c r="S52" s="56">
        <v>47.65</v>
      </c>
      <c r="T52" s="56">
        <v>100.23</v>
      </c>
      <c r="U52" s="12">
        <v>2</v>
      </c>
      <c r="V52" s="12">
        <v>0</v>
      </c>
      <c r="W52" s="12">
        <v>2</v>
      </c>
      <c r="X52" s="12">
        <v>0</v>
      </c>
      <c r="Y52" s="12">
        <v>0</v>
      </c>
      <c r="Z52" s="12">
        <v>2</v>
      </c>
      <c r="AA52" s="12">
        <v>360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28.0886</v>
      </c>
      <c r="AK52" s="12">
        <v>3.0300000000000001E-2</v>
      </c>
      <c r="AL52" s="14">
        <v>0.99680000000000002</v>
      </c>
      <c r="AM52" s="14">
        <v>1.1000000000000001E-3</v>
      </c>
      <c r="AN52" s="14">
        <v>10.296200000000001</v>
      </c>
      <c r="AO52" s="14">
        <v>1.9E-3</v>
      </c>
      <c r="AP52" s="14">
        <v>0.99660000000000004</v>
      </c>
      <c r="AQ52" s="14">
        <v>2.0000000000000001E-4</v>
      </c>
      <c r="AR52" s="14">
        <v>52.833199999999998</v>
      </c>
      <c r="AS52" s="14">
        <v>3.5900000000000001E-2</v>
      </c>
      <c r="AT52" s="14">
        <v>0.99680000000000002</v>
      </c>
      <c r="AU52" s="14">
        <v>6.9999999999999999E-4</v>
      </c>
      <c r="AV52" s="14">
        <v>70.753299999999996</v>
      </c>
      <c r="AW52" s="14">
        <v>1.2500000000000001E-2</v>
      </c>
      <c r="AX52" s="14">
        <v>0.99660000000000004</v>
      </c>
      <c r="AY52" s="14">
        <v>2.0000000000000001E-4</v>
      </c>
      <c r="AZ52" s="38">
        <v>0.74592810566382273</v>
      </c>
      <c r="BA52" s="38">
        <v>1.3391825594512541</v>
      </c>
      <c r="BB52" s="38">
        <v>0.14500046526117333</v>
      </c>
    </row>
    <row r="53" spans="2:54" ht="13.5" customHeight="1" x14ac:dyDescent="0.2">
      <c r="B53" s="12">
        <v>224</v>
      </c>
      <c r="C53" s="12">
        <v>9.5139999999999993</v>
      </c>
      <c r="D53" s="12">
        <v>224.39642000000001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33.700000000000003</v>
      </c>
      <c r="Q53" s="56">
        <v>2.0099999999999998</v>
      </c>
      <c r="R53" s="56">
        <v>3.22</v>
      </c>
      <c r="S53" s="56">
        <v>44.94</v>
      </c>
      <c r="T53" s="56">
        <v>102.56</v>
      </c>
      <c r="U53" s="12">
        <v>2</v>
      </c>
      <c r="V53" s="12">
        <v>0</v>
      </c>
      <c r="W53" s="12">
        <v>2</v>
      </c>
      <c r="X53" s="12">
        <v>0</v>
      </c>
      <c r="Y53" s="12">
        <v>0</v>
      </c>
      <c r="Z53" s="12">
        <v>2</v>
      </c>
      <c r="AA53" s="12">
        <v>360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29.7346</v>
      </c>
      <c r="AK53" s="12">
        <v>6.4999999999999997E-3</v>
      </c>
      <c r="AL53" s="14">
        <v>1.0031000000000001</v>
      </c>
      <c r="AM53" s="14">
        <v>2.0000000000000001E-4</v>
      </c>
      <c r="AN53" s="14">
        <v>10.9282</v>
      </c>
      <c r="AO53" s="14">
        <v>1.2500000000000001E-2</v>
      </c>
      <c r="AP53" s="14">
        <v>1.0028999999999999</v>
      </c>
      <c r="AQ53" s="14">
        <v>1.1000000000000001E-3</v>
      </c>
      <c r="AR53" s="14">
        <v>56.161099999999998</v>
      </c>
      <c r="AS53" s="14">
        <v>1.5599999999999999E-2</v>
      </c>
      <c r="AT53" s="14">
        <v>1.0031000000000001</v>
      </c>
      <c r="AU53" s="14">
        <v>2.9999999999999997E-4</v>
      </c>
      <c r="AV53" s="14">
        <v>74.640799999999999</v>
      </c>
      <c r="AW53" s="14">
        <v>0.1182</v>
      </c>
      <c r="AX53" s="14">
        <v>1.0028999999999999</v>
      </c>
      <c r="AY53" s="14">
        <v>1.6000000000000001E-3</v>
      </c>
      <c r="AZ53" s="38">
        <v>0.74457572251633175</v>
      </c>
      <c r="BA53" s="38">
        <v>1.3290480421501716</v>
      </c>
      <c r="BB53" s="38">
        <v>0.1412800578584868</v>
      </c>
    </row>
    <row r="54" spans="2:54" ht="13.5" customHeight="1" x14ac:dyDescent="0.2">
      <c r="B54" s="12">
        <v>224</v>
      </c>
      <c r="C54" s="12">
        <v>9.8309999999999995</v>
      </c>
      <c r="D54" s="12">
        <v>224.40962999999999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33.700000000000003</v>
      </c>
      <c r="Q54" s="56">
        <v>2.0099999999999998</v>
      </c>
      <c r="R54" s="56">
        <v>3.22</v>
      </c>
      <c r="S54" s="56">
        <v>41.08</v>
      </c>
      <c r="T54" s="56">
        <v>106.22</v>
      </c>
      <c r="U54" s="12">
        <v>2</v>
      </c>
      <c r="V54" s="12">
        <v>0</v>
      </c>
      <c r="W54" s="12">
        <v>2</v>
      </c>
      <c r="X54" s="12">
        <v>0</v>
      </c>
      <c r="Y54" s="12">
        <v>0</v>
      </c>
      <c r="Z54" s="12">
        <v>2</v>
      </c>
      <c r="AA54" s="12">
        <v>360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32.199100000000001</v>
      </c>
      <c r="AK54" s="12">
        <v>4.3E-3</v>
      </c>
      <c r="AL54" s="14">
        <v>1.0114000000000001</v>
      </c>
      <c r="AM54" s="14">
        <v>1E-4</v>
      </c>
      <c r="AN54" s="14">
        <v>11.9514</v>
      </c>
      <c r="AO54" s="14">
        <v>3.2000000000000002E-3</v>
      </c>
      <c r="AP54" s="14">
        <v>1.0113000000000001</v>
      </c>
      <c r="AQ54" s="14">
        <v>2.9999999999999997E-4</v>
      </c>
      <c r="AR54" s="14">
        <v>60.841200000000001</v>
      </c>
      <c r="AS54" s="14">
        <v>6.6E-3</v>
      </c>
      <c r="AT54" s="14">
        <v>1.0114000000000001</v>
      </c>
      <c r="AU54" s="14">
        <v>1E-4</v>
      </c>
      <c r="AV54" s="14">
        <v>81.020200000000003</v>
      </c>
      <c r="AW54" s="14">
        <v>8.6400000000000005E-2</v>
      </c>
      <c r="AX54" s="14">
        <v>1.0113000000000001</v>
      </c>
      <c r="AY54" s="14">
        <v>1.1000000000000001E-3</v>
      </c>
      <c r="AZ54" s="38">
        <v>0.74290213355476309</v>
      </c>
      <c r="BA54" s="38">
        <v>1.3316666995391282</v>
      </c>
      <c r="BB54" s="38">
        <v>0.14224447242167357</v>
      </c>
    </row>
  </sheetData>
  <autoFilter ref="B9:BB54" xr:uid="{9CC27D69-3E22-46AD-8B41-9369D997F52B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1C87-2307-47E8-A21C-DDFE50F93198}">
  <sheetPr codeName="Sheet43"/>
  <dimension ref="A1:BT54"/>
  <sheetViews>
    <sheetView workbookViewId="0">
      <selection activeCell="A43" sqref="A43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226</v>
      </c>
      <c r="C10" s="12">
        <v>9.3510000000000009</v>
      </c>
      <c r="D10" s="12">
        <v>226.38963000000001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34</v>
      </c>
      <c r="Q10" s="56">
        <v>1.81</v>
      </c>
      <c r="R10" s="56">
        <v>3.5</v>
      </c>
      <c r="S10" s="56">
        <v>47.2</v>
      </c>
      <c r="T10" s="56">
        <v>101.59</v>
      </c>
      <c r="U10" s="12">
        <v>2</v>
      </c>
      <c r="V10" s="12">
        <v>0</v>
      </c>
      <c r="W10" s="12">
        <v>2</v>
      </c>
      <c r="X10" s="12">
        <v>2</v>
      </c>
      <c r="Y10" s="12">
        <v>1</v>
      </c>
      <c r="Z10" s="12">
        <v>2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0.81859999999999999</v>
      </c>
      <c r="AK10" s="12">
        <v>8.2000000000000007E-3</v>
      </c>
      <c r="AL10" s="14">
        <v>2.9000000000000001E-2</v>
      </c>
      <c r="AM10" s="14">
        <v>2.9999999999999997E-4</v>
      </c>
      <c r="AN10" s="14">
        <v>1.7536</v>
      </c>
      <c r="AO10" s="14">
        <v>9.8199999999999996E-2</v>
      </c>
      <c r="AP10" s="14">
        <v>0.1701</v>
      </c>
      <c r="AQ10" s="14">
        <v>9.4999999999999998E-3</v>
      </c>
      <c r="AR10" s="14">
        <v>1.5202</v>
      </c>
      <c r="AS10" s="14">
        <v>0.16</v>
      </c>
      <c r="AT10" s="14">
        <v>2.87E-2</v>
      </c>
      <c r="AU10" s="14">
        <v>3.0000000000000001E-3</v>
      </c>
      <c r="AV10" s="14">
        <v>34.161900000000003</v>
      </c>
      <c r="AW10" s="14">
        <v>1.9239999999999999</v>
      </c>
      <c r="AX10" s="14">
        <v>0.48530000000000001</v>
      </c>
      <c r="AY10" s="14">
        <v>2.7300000000000001E-2</v>
      </c>
      <c r="AZ10" s="14">
        <v>0.48092767775404338</v>
      </c>
      <c r="BA10" s="14">
        <v>16.909407665505228</v>
      </c>
      <c r="BB10" s="14">
        <v>0.88832684824902719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3.1271875000000005E-2</v>
      </c>
      <c r="BH10" s="16">
        <f>DSTDEV(PlotSort,"PhxRed",$BG$35:$BG$38)/SQRT($BF10)</f>
        <v>5.7391613089581247E-4</v>
      </c>
      <c r="BI10" s="16">
        <f>DAVERAGE(PlotSort,"PhxRedEdge",$BG$35:$BG$38)</f>
        <v>0.20014687499999997</v>
      </c>
      <c r="BJ10" s="16">
        <f>DSTDEV(PlotSort,"PhxRedEdge",$BG$35:$BG$38)/SQRT($BF10)</f>
        <v>3.3880630837062925E-3</v>
      </c>
      <c r="BK10" s="16">
        <f>DAVERAGE(PlotSort,"TMRed",$BG$35:$BG$38)</f>
        <v>3.2434375000000001E-2</v>
      </c>
      <c r="BL10" s="16">
        <f>DSTDEV(PlotSort,"TMRed",$BG$35:$BG$38)/SQRT($BF10)</f>
        <v>7.3882275274915477E-4</v>
      </c>
      <c r="BM10" s="16">
        <f>DAVERAGE(PlotSort,"TMNIR",$BG$35:$BG$38)</f>
        <v>0.50878125000000007</v>
      </c>
      <c r="BN10" s="16">
        <f>DSTDEV(PlotSort,"TMNIR",$BG$35:$BG$38)/SQRT($BF10)</f>
        <v>7.5003890188088066E-3</v>
      </c>
      <c r="BO10" s="16">
        <f>DAVERAGE(PlotSort,"NRR",$BG$35:$BG$38)</f>
        <v>0.43547699885193447</v>
      </c>
      <c r="BP10" s="16">
        <f>DSTDEV(PlotSort,"NRR",$BG$35:$BG$38)/SQRT($BF10)</f>
        <v>4.2960207467121298E-3</v>
      </c>
      <c r="BQ10" s="16">
        <f>DAVERAGE(PlotSort,"rvi",$BG$35:$BG$38)</f>
        <v>15.88514082076291</v>
      </c>
      <c r="BR10" s="16">
        <f>DSTDEV(PlotSort,"rvi",$BG$35:$BG$38)/SQRT($BF10)</f>
        <v>0.35853627438846741</v>
      </c>
      <c r="BS10" s="17">
        <f>DAVERAGE(PlotSort,"ndvi",$BG$35:$BG$38)</f>
        <v>0.8798383042038096</v>
      </c>
      <c r="BT10" s="16">
        <f>DSTDEV(PlotSort,"ndvi",$BG$35:$BG$38)/SQRT($BF10)</f>
        <v>2.6481457763565643E-3</v>
      </c>
    </row>
    <row r="11" spans="1:72" ht="13.5" customHeight="1" x14ac:dyDescent="0.2">
      <c r="B11" s="12">
        <v>226</v>
      </c>
      <c r="C11" s="12">
        <v>9.3350000000000009</v>
      </c>
      <c r="D11" s="12">
        <v>226.38896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34</v>
      </c>
      <c r="Q11" s="56">
        <v>1.81</v>
      </c>
      <c r="R11" s="56">
        <v>3.5</v>
      </c>
      <c r="S11" s="56">
        <v>47.39</v>
      </c>
      <c r="T11" s="56">
        <v>101.42</v>
      </c>
      <c r="U11" s="12">
        <v>2</v>
      </c>
      <c r="V11" s="12">
        <v>0</v>
      </c>
      <c r="W11" s="12">
        <v>2</v>
      </c>
      <c r="X11" s="12">
        <v>2</v>
      </c>
      <c r="Y11" s="12">
        <v>1</v>
      </c>
      <c r="Z11" s="12">
        <v>2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0.7923</v>
      </c>
      <c r="AK11" s="12">
        <v>0.1227</v>
      </c>
      <c r="AL11" s="14">
        <v>2.8199999999999999E-2</v>
      </c>
      <c r="AM11" s="14">
        <v>4.4000000000000003E-3</v>
      </c>
      <c r="AN11" s="14">
        <v>1.8079000000000001</v>
      </c>
      <c r="AO11" s="14">
        <v>0.22209999999999999</v>
      </c>
      <c r="AP11" s="14">
        <v>0.1762</v>
      </c>
      <c r="AQ11" s="14">
        <v>2.1700000000000001E-2</v>
      </c>
      <c r="AR11" s="14">
        <v>1.5596000000000001</v>
      </c>
      <c r="AS11" s="14">
        <v>3.1300000000000001E-2</v>
      </c>
      <c r="AT11" s="14">
        <v>2.9600000000000001E-2</v>
      </c>
      <c r="AU11" s="14">
        <v>5.9999999999999995E-4</v>
      </c>
      <c r="AV11" s="14">
        <v>32.587400000000002</v>
      </c>
      <c r="AW11" s="14">
        <v>0.29120000000000001</v>
      </c>
      <c r="AX11" s="14">
        <v>0.46500000000000002</v>
      </c>
      <c r="AY11" s="14">
        <v>4.1999999999999997E-3</v>
      </c>
      <c r="AZ11" s="14">
        <v>0.45040548970679983</v>
      </c>
      <c r="BA11" s="14">
        <v>15.70945945945946</v>
      </c>
      <c r="BB11" s="14">
        <v>0.88030731904569348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3.0599999999999999E-2</v>
      </c>
      <c r="BH11" s="16">
        <f>DSTDEV(PlotSort,"PhxRed",$BG$31:$BG$32)/SQRT($BF11)</f>
        <v>7.137343109775981E-4</v>
      </c>
      <c r="BI11" s="16">
        <f>DAVERAGE(PlotSort,"PhxRedEdge",$BG$31:$BG$32)</f>
        <v>0.20143749999999999</v>
      </c>
      <c r="BJ11" s="16">
        <f>DSTDEV(PlotSort,"PhxRedEdge",$BG$31:$BG$32)/SQRT($BF11)</f>
        <v>3.9669664627605145E-3</v>
      </c>
      <c r="BK11" s="16">
        <f>DAVERAGE(PlotSort,"TMRed",$BG$31:$BG$32)</f>
        <v>3.1912500000000003E-2</v>
      </c>
      <c r="BL11" s="16">
        <f>DSTDEV(PlotSort,"TMRed",$BG$31:$BG$32)/SQRT($BF11)</f>
        <v>1.0304074841213709E-3</v>
      </c>
      <c r="BM11" s="16">
        <f>DAVERAGE(PlotSort,"TMNIR",$BG$31:$BG$32)</f>
        <v>0.51514375000000001</v>
      </c>
      <c r="BN11" s="16">
        <f>DSTDEV(PlotSort,"TMNIR",$BG$31:$BG$32)/SQRT($BF11)</f>
        <v>7.5203721580672659E-3</v>
      </c>
      <c r="BO11" s="16">
        <f>DAVERAGE(PlotSort,"NRR",$BG$31:$BG$32)</f>
        <v>0.43801102291247129</v>
      </c>
      <c r="BP11" s="16">
        <f>DSTDEV(PlotSort,"NRR",$BG$31:$BG$32)/SQRT($BF11)</f>
        <v>6.3955642810213644E-3</v>
      </c>
      <c r="BQ11" s="16">
        <f>DAVERAGE(PlotSort,"rvi",$BG$31:$BG$32)</f>
        <v>16.364119074038921</v>
      </c>
      <c r="BR11" s="16">
        <f>DSTDEV(PlotSort,"rvi",$BG$31:$BG$32)/SQRT($BF11)</f>
        <v>0.52382049953657817</v>
      </c>
      <c r="BS11" s="17">
        <f>DAVERAGE(PlotSort,"ndvi",$BG$31:$BG$32)</f>
        <v>0.8832229361435131</v>
      </c>
      <c r="BT11" s="16">
        <f>DSTDEV(PlotSort,"ndvi",$BG$31:$BG$32)/SQRT($BF11)</f>
        <v>3.5859553024452455E-3</v>
      </c>
    </row>
    <row r="12" spans="1:72" ht="13.5" customHeight="1" x14ac:dyDescent="0.2">
      <c r="B12" s="12">
        <v>226</v>
      </c>
      <c r="C12" s="12">
        <v>9.3260000000000005</v>
      </c>
      <c r="D12" s="12">
        <v>226.38857999999999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34</v>
      </c>
      <c r="Q12" s="56">
        <v>1.81</v>
      </c>
      <c r="R12" s="56">
        <v>3.5</v>
      </c>
      <c r="S12" s="56">
        <v>47.5</v>
      </c>
      <c r="T12" s="56">
        <v>101.32</v>
      </c>
      <c r="U12" s="12">
        <v>2</v>
      </c>
      <c r="V12" s="12">
        <v>0</v>
      </c>
      <c r="W12" s="12">
        <v>2</v>
      </c>
      <c r="X12" s="12">
        <v>2</v>
      </c>
      <c r="Y12" s="12">
        <v>1</v>
      </c>
      <c r="Z12" s="12">
        <v>2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0.84609999999999996</v>
      </c>
      <c r="AK12" s="12">
        <v>2.1000000000000001E-2</v>
      </c>
      <c r="AL12" s="14">
        <v>3.0200000000000001E-2</v>
      </c>
      <c r="AM12" s="14">
        <v>6.9999999999999999E-4</v>
      </c>
      <c r="AN12" s="14">
        <v>2.1421000000000001</v>
      </c>
      <c r="AO12" s="14">
        <v>7.8700000000000006E-2</v>
      </c>
      <c r="AP12" s="14">
        <v>0.2094</v>
      </c>
      <c r="AQ12" s="14">
        <v>7.7000000000000002E-3</v>
      </c>
      <c r="AR12" s="14">
        <v>1.5989</v>
      </c>
      <c r="AS12" s="14">
        <v>0.19309999999999999</v>
      </c>
      <c r="AT12" s="14">
        <v>3.04E-2</v>
      </c>
      <c r="AU12" s="14">
        <v>3.7000000000000002E-3</v>
      </c>
      <c r="AV12" s="14">
        <v>41.115400000000001</v>
      </c>
      <c r="AW12" s="14">
        <v>2.4834999999999998</v>
      </c>
      <c r="AX12" s="14">
        <v>0.58819999999999995</v>
      </c>
      <c r="AY12" s="14">
        <v>3.5499999999999997E-2</v>
      </c>
      <c r="AZ12" s="14">
        <v>0.47492477432296881</v>
      </c>
      <c r="BA12" s="14">
        <v>19.348684210526315</v>
      </c>
      <c r="BB12" s="14">
        <v>0.90171354671839643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3.194375E-2</v>
      </c>
      <c r="BH12" s="16">
        <f>DSTDEV(PlotSort,"PhxRed",$BH$31:$BH$32)/SQRT($BF12)</f>
        <v>8.8984871139237301E-4</v>
      </c>
      <c r="BI12" s="16">
        <f>DAVERAGE(PlotSort,"PhxRedEdge",$BH$31:$BH$32)</f>
        <v>0.19885624999999998</v>
      </c>
      <c r="BJ12" s="16">
        <f>DSTDEV(PlotSort,"PhxRedEdge",$BH$31:$BH$32)/SQRT($BF12)</f>
        <v>5.6113721491123066E-3</v>
      </c>
      <c r="BK12" s="16">
        <f>DAVERAGE(PlotSort,"TMRed",$BH$31:$BH$32)</f>
        <v>3.2956249999999999E-2</v>
      </c>
      <c r="BL12" s="16">
        <f>DSTDEV(PlotSort,"TMRed",$BH$31:$BH$32)/SQRT($BF12)</f>
        <v>1.0761803113326317E-3</v>
      </c>
      <c r="BM12" s="16">
        <f>DAVERAGE(PlotSort,"TMNIR",$BH$31:$BH$32)</f>
        <v>0.50241874999999991</v>
      </c>
      <c r="BN12" s="16">
        <f>DSTDEV(PlotSort,"TMNIR",$BH$31:$BH$32)/SQRT($BF12)</f>
        <v>1.306026805094407E-2</v>
      </c>
      <c r="BO12" s="16">
        <f>DAVERAGE(PlotSort,"NRR",$BH$31:$BH$32)</f>
        <v>0.43294297479139771</v>
      </c>
      <c r="BP12" s="16">
        <f>DSTDEV(PlotSort,"NRR",$BH$31:$BH$32)/SQRT($BF12)</f>
        <v>5.875758395953788E-3</v>
      </c>
      <c r="BQ12" s="16">
        <f>DAVERAGE(PlotSort,"rvi",$BH$31:$BH$32)</f>
        <v>15.406162567486904</v>
      </c>
      <c r="BR12" s="16">
        <f>DSTDEV(PlotSort,"rvi",$BH$31:$BH$32)/SQRT($BF12)</f>
        <v>0.47576836471840173</v>
      </c>
      <c r="BS12" s="17">
        <f>DAVERAGE(PlotSort,"ndvi",$BH$31:$BH$32)</f>
        <v>0.87645367226410653</v>
      </c>
      <c r="BT12" s="16">
        <f>DSTDEV(PlotSort,"ndvi",$BH$31:$BH$32)/SQRT($BF12)</f>
        <v>3.8208927148353691E-3</v>
      </c>
    </row>
    <row r="13" spans="1:72" ht="13.5" customHeight="1" x14ac:dyDescent="0.2">
      <c r="B13" s="12">
        <v>226</v>
      </c>
      <c r="C13" s="12">
        <v>9.3170000000000002</v>
      </c>
      <c r="D13" s="12">
        <v>226.38820999999999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34</v>
      </c>
      <c r="Q13" s="56">
        <v>1.81</v>
      </c>
      <c r="R13" s="56">
        <v>3.5</v>
      </c>
      <c r="S13" s="56">
        <v>47.61</v>
      </c>
      <c r="T13" s="56">
        <v>101.23</v>
      </c>
      <c r="U13" s="12">
        <v>2</v>
      </c>
      <c r="V13" s="12">
        <v>0</v>
      </c>
      <c r="W13" s="12">
        <v>2</v>
      </c>
      <c r="X13" s="12">
        <v>2</v>
      </c>
      <c r="Y13" s="12">
        <v>1</v>
      </c>
      <c r="Z13" s="12">
        <v>2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0.88109999999999999</v>
      </c>
      <c r="AK13" s="12">
        <v>9.9599999999999994E-2</v>
      </c>
      <c r="AL13" s="14">
        <v>3.15E-2</v>
      </c>
      <c r="AM13" s="14">
        <v>3.5999999999999999E-3</v>
      </c>
      <c r="AN13" s="14">
        <v>1.8591</v>
      </c>
      <c r="AO13" s="14">
        <v>0.1356</v>
      </c>
      <c r="AP13" s="14">
        <v>0.1822</v>
      </c>
      <c r="AQ13" s="14">
        <v>1.3299999999999999E-2</v>
      </c>
      <c r="AR13" s="14">
        <v>1.552</v>
      </c>
      <c r="AS13" s="14">
        <v>0.1095</v>
      </c>
      <c r="AT13" s="14">
        <v>2.9600000000000001E-2</v>
      </c>
      <c r="AU13" s="14">
        <v>2.0999999999999999E-3</v>
      </c>
      <c r="AV13" s="14">
        <v>30.047699999999999</v>
      </c>
      <c r="AW13" s="14">
        <v>0.72589999999999999</v>
      </c>
      <c r="AX13" s="14">
        <v>0.43090000000000001</v>
      </c>
      <c r="AY13" s="14">
        <v>1.04E-2</v>
      </c>
      <c r="AZ13" s="14">
        <v>0.40564345131299956</v>
      </c>
      <c r="BA13" s="14">
        <v>14.557432432432432</v>
      </c>
      <c r="BB13" s="14">
        <v>0.87144408251900107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2.9912500000000002E-2</v>
      </c>
      <c r="BH13" s="16">
        <f>DSTDEV(PlotSort,"PhxRed",$BJ$35:$BJ$36)/SQRT($BF13)</f>
        <v>7.4819723812832753E-4</v>
      </c>
      <c r="BI13" s="16">
        <f>DAVERAGE(PlotSort,"PhxRedEdge",$BJ$35:$BJ$36)</f>
        <v>0.19521250000000001</v>
      </c>
      <c r="BJ13" s="16">
        <f>DSTDEV(PlotSort,"PhxRedEdge",$BJ$35:$BJ$36)/SQRT($BF13)</f>
        <v>6.2464114697960782E-3</v>
      </c>
      <c r="BK13" s="16">
        <f>DAVERAGE(PlotSort,"TMRed",$BJ$35:$BJ$36)</f>
        <v>3.1025E-2</v>
      </c>
      <c r="BL13" s="16">
        <f>DSTDEV(PlotSort,"TMRed",$BJ$35:$BJ$36)/SQRT($BF13)</f>
        <v>1.2223732771013233E-3</v>
      </c>
      <c r="BM13" s="16">
        <f>DAVERAGE(PlotSort,"TMNIR",$BJ$35:$BJ$36)</f>
        <v>0.50375000000000003</v>
      </c>
      <c r="BN13" s="16">
        <f>DSTDEV(PlotSort,"TMNIR",$BJ$35:$BJ$36)/SQRT($BF13)</f>
        <v>1.2316814871200609E-2</v>
      </c>
      <c r="BO13" s="16">
        <f>DAVERAGE(PlotSort,"NRR",$BJ$35:$BJ$36)</f>
        <v>0.4418548696613066</v>
      </c>
      <c r="BP13" s="16">
        <f>DSTDEV(PlotSort,"NRR",$BJ$35:$BJ$36)/SQRT($BF13)</f>
        <v>6.4547785050351313E-3</v>
      </c>
      <c r="BQ13" s="16">
        <f>DAVERAGE(PlotSort,"rvi",$BJ$35:$BJ$36)</f>
        <v>16.405955495329128</v>
      </c>
      <c r="BR13" s="16">
        <f>DSTDEV(PlotSort,"rvi",$BJ$35:$BJ$36)/SQRT($BF13)</f>
        <v>0.74451558233643844</v>
      </c>
      <c r="BS13" s="17">
        <f>DAVERAGE(PlotSort,"ndvi",$BJ$35:$BJ$36)</f>
        <v>0.88380918077874393</v>
      </c>
      <c r="BT13" s="16">
        <f>DSTDEV(PlotSort,"ndvi",$BJ$35:$BJ$36)/SQRT($BF13)</f>
        <v>4.3276492863425749E-3</v>
      </c>
    </row>
    <row r="14" spans="1:72" ht="13.5" customHeight="1" x14ac:dyDescent="0.2">
      <c r="B14" s="12">
        <v>226</v>
      </c>
      <c r="C14" s="12">
        <v>9.3079999999999998</v>
      </c>
      <c r="D14" s="12">
        <v>226.38783000000001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34</v>
      </c>
      <c r="Q14" s="56">
        <v>1.81</v>
      </c>
      <c r="R14" s="56">
        <v>3.5</v>
      </c>
      <c r="S14" s="56">
        <v>47.73</v>
      </c>
      <c r="T14" s="56">
        <v>101.14</v>
      </c>
      <c r="U14" s="12">
        <v>2</v>
      </c>
      <c r="V14" s="12">
        <v>0</v>
      </c>
      <c r="W14" s="12">
        <v>2</v>
      </c>
      <c r="X14" s="12">
        <v>2</v>
      </c>
      <c r="Y14" s="12">
        <v>1</v>
      </c>
      <c r="Z14" s="12">
        <v>2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1.0539000000000001</v>
      </c>
      <c r="AK14" s="12">
        <v>2.92E-2</v>
      </c>
      <c r="AL14" s="14">
        <v>3.78E-2</v>
      </c>
      <c r="AM14" s="14">
        <v>1E-3</v>
      </c>
      <c r="AN14" s="14">
        <v>2.3504</v>
      </c>
      <c r="AO14" s="14">
        <v>5.8200000000000002E-2</v>
      </c>
      <c r="AP14" s="14">
        <v>0.23100000000000001</v>
      </c>
      <c r="AQ14" s="14">
        <v>5.7000000000000002E-3</v>
      </c>
      <c r="AR14" s="14">
        <v>2.0750000000000002</v>
      </c>
      <c r="AS14" s="14">
        <v>9.6100000000000005E-2</v>
      </c>
      <c r="AT14" s="14">
        <v>3.9600000000000003E-2</v>
      </c>
      <c r="AU14" s="14">
        <v>1.8E-3</v>
      </c>
      <c r="AV14" s="14">
        <v>35.597099999999998</v>
      </c>
      <c r="AW14" s="14">
        <v>0.3765</v>
      </c>
      <c r="AX14" s="14">
        <v>0.51180000000000003</v>
      </c>
      <c r="AY14" s="14">
        <v>5.4000000000000003E-3</v>
      </c>
      <c r="AZ14" s="14">
        <v>0.37802907915993544</v>
      </c>
      <c r="BA14" s="14">
        <v>12.924242424242424</v>
      </c>
      <c r="BB14" s="14">
        <v>0.85636561479869422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3.02375E-2</v>
      </c>
      <c r="BH14" s="16">
        <f>DSTDEV(PlotSort,"PhxRed",$BK$35:$BK$36)/SQRT($BF14)</f>
        <v>5.7372140451616407E-4</v>
      </c>
      <c r="BI14" s="16">
        <f>DAVERAGE(PlotSort,"PhxRedEdge",$BK$35:$BK$36)</f>
        <v>0.19118125000000002</v>
      </c>
      <c r="BJ14" s="16">
        <f>DSTDEV(PlotSort,"PhxRedEdge",$BK$35:$BK$36)/SQRT($BF14)</f>
        <v>3.3106673389464358E-3</v>
      </c>
      <c r="BK14" s="16">
        <f>DAVERAGE(PlotSort,"TMRed",$BK$35:$BK$36)</f>
        <v>3.1000000000000003E-2</v>
      </c>
      <c r="BL14" s="16">
        <f>DSTDEV(PlotSort,"TMRed",$BK$35:$BK$36)/SQRT($BF14)</f>
        <v>7.6332605527825836E-4</v>
      </c>
      <c r="BM14" s="16">
        <f>DAVERAGE(PlotSort,"TMNIR",$BK$35:$BK$36)</f>
        <v>0.48796874999999995</v>
      </c>
      <c r="BN14" s="16">
        <f>DSTDEV(PlotSort,"TMNIR",$BK$35:$BK$36)/SQRT($BF14)</f>
        <v>8.0190903409198058E-3</v>
      </c>
      <c r="BO14" s="16">
        <f>DAVERAGE(PlotSort,"NRR",$BK$35:$BK$36)</f>
        <v>0.43689164927851365</v>
      </c>
      <c r="BP14" s="16">
        <f>DSTDEV(PlotSort,"NRR",$BK$35:$BK$36)/SQRT($BF14)</f>
        <v>4.6530975300614801E-3</v>
      </c>
      <c r="BQ14" s="16">
        <f>DAVERAGE(PlotSort,"rvi",$BK$35:$BK$36)</f>
        <v>15.887852719868725</v>
      </c>
      <c r="BR14" s="16">
        <f>DSTDEV(PlotSort,"rvi",$BK$35:$BK$36)/SQRT($BF14)</f>
        <v>0.46377403625748648</v>
      </c>
      <c r="BS14" s="17">
        <f>DAVERAGE(PlotSort,"ndvi",$BK$35:$BK$36)</f>
        <v>0.88004629677817381</v>
      </c>
      <c r="BT14" s="16">
        <f>DSTDEV(PlotSort,"ndvi",$BK$35:$BK$36)/SQRT($BF14)</f>
        <v>3.7484885392450582E-3</v>
      </c>
    </row>
    <row r="15" spans="1:72" ht="13.5" customHeight="1" x14ac:dyDescent="0.2">
      <c r="B15" s="12">
        <v>226</v>
      </c>
      <c r="C15" s="12">
        <v>9.3000000000000007</v>
      </c>
      <c r="D15" s="12">
        <v>226.38749999999999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34</v>
      </c>
      <c r="Q15" s="56">
        <v>1.81</v>
      </c>
      <c r="R15" s="56">
        <v>3.5</v>
      </c>
      <c r="S15" s="56">
        <v>47.82</v>
      </c>
      <c r="T15" s="56">
        <v>101.05</v>
      </c>
      <c r="U15" s="12">
        <v>2</v>
      </c>
      <c r="V15" s="12">
        <v>0</v>
      </c>
      <c r="W15" s="12">
        <v>2</v>
      </c>
      <c r="X15" s="12">
        <v>2</v>
      </c>
      <c r="Y15" s="12">
        <v>1</v>
      </c>
      <c r="Z15" s="12">
        <v>2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0.80810000000000004</v>
      </c>
      <c r="AK15" s="12">
        <v>6.5000000000000002E-2</v>
      </c>
      <c r="AL15" s="14">
        <v>2.9100000000000001E-2</v>
      </c>
      <c r="AM15" s="14">
        <v>2.3E-3</v>
      </c>
      <c r="AN15" s="14">
        <v>2.0301999999999998</v>
      </c>
      <c r="AO15" s="14">
        <v>0.21379999999999999</v>
      </c>
      <c r="AP15" s="14">
        <v>0.2</v>
      </c>
      <c r="AQ15" s="14">
        <v>2.1100000000000001E-2</v>
      </c>
      <c r="AR15" s="14">
        <v>1.4522999999999999</v>
      </c>
      <c r="AS15" s="14">
        <v>7.8700000000000006E-2</v>
      </c>
      <c r="AT15" s="14">
        <v>2.7799999999999998E-2</v>
      </c>
      <c r="AU15" s="14">
        <v>1.5E-3</v>
      </c>
      <c r="AV15" s="14">
        <v>35.776000000000003</v>
      </c>
      <c r="AW15" s="14">
        <v>1.4955000000000001</v>
      </c>
      <c r="AX15" s="14">
        <v>0.51549999999999996</v>
      </c>
      <c r="AY15" s="14">
        <v>2.1499999999999998E-2</v>
      </c>
      <c r="AZ15" s="14">
        <v>0.44095038434661066</v>
      </c>
      <c r="BA15" s="14">
        <v>18.543165467625897</v>
      </c>
      <c r="BB15" s="14">
        <v>0.89766243327811512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3.4700000000000002E-2</v>
      </c>
      <c r="BH15" s="16">
        <f>DSTDEV(PlotSort,"PhxRed",$BL$35:$BL$36)/SQRT($BF15)</f>
        <v>1.271107503602384E-3</v>
      </c>
      <c r="BI15" s="16">
        <f>DAVERAGE(PlotSort,"PhxRedEdge",$BL$35:$BL$36)</f>
        <v>0.2230125</v>
      </c>
      <c r="BJ15" s="16">
        <f>DSTDEV(PlotSort,"PhxRedEdge",$BL$35:$BL$36)/SQRT($BF15)</f>
        <v>4.0267603736928326E-3</v>
      </c>
      <c r="BK15" s="16">
        <f>DAVERAGE(PlotSort,"TMRed",$BL$35:$BL$36)</f>
        <v>3.6712500000000002E-2</v>
      </c>
      <c r="BL15" s="16">
        <f>DSTDEV(PlotSort,"TMRed",$BL$35:$BL$36)/SQRT($BF15)</f>
        <v>1.480520842232798E-3</v>
      </c>
      <c r="BM15" s="16">
        <f>DAVERAGE(PlotSort,"TMNIR",$BL$35:$BL$36)</f>
        <v>0.55543750000000003</v>
      </c>
      <c r="BN15" s="16">
        <f>DSTDEV(PlotSort,"TMNIR",$BL$35:$BL$36)/SQRT($BF15)</f>
        <v>1.1440419221527047E-2</v>
      </c>
      <c r="BO15" s="16">
        <f>DAVERAGE(PlotSort,"NRR",$BL$35:$BL$36)</f>
        <v>0.42626982718940393</v>
      </c>
      <c r="BP15" s="16">
        <f>DSTDEV(PlotSort,"NRR",$BL$35:$BL$36)/SQRT($BF15)</f>
        <v>1.3190245922390043E-2</v>
      </c>
      <c r="BQ15" s="16">
        <f>DAVERAGE(PlotSort,"rvi",$BL$35:$BL$36)</f>
        <v>15.358902347985071</v>
      </c>
      <c r="BR15" s="16">
        <f>DSTDEV(PlotSort,"rvi",$BL$35:$BL$36)/SQRT($BF15)</f>
        <v>0.85013274716657239</v>
      </c>
      <c r="BS15" s="17">
        <f>DAVERAGE(PlotSort,"ndvi",$BL$35:$BL$36)</f>
        <v>0.87545144248014806</v>
      </c>
      <c r="BT15" s="16">
        <f>DSTDEV(PlotSort,"ndvi",$BL$35:$BL$36)/SQRT($BF15)</f>
        <v>6.3452801794389767E-3</v>
      </c>
    </row>
    <row r="16" spans="1:72" ht="13.5" customHeight="1" x14ac:dyDescent="0.2">
      <c r="B16" s="12">
        <v>226</v>
      </c>
      <c r="C16" s="12">
        <v>9.2919999999999998</v>
      </c>
      <c r="D16" s="12">
        <v>226.38717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34</v>
      </c>
      <c r="Q16" s="56">
        <v>1.81</v>
      </c>
      <c r="R16" s="56">
        <v>3.5</v>
      </c>
      <c r="S16" s="56">
        <v>47.92</v>
      </c>
      <c r="T16" s="56">
        <v>100.97</v>
      </c>
      <c r="U16" s="12">
        <v>2</v>
      </c>
      <c r="V16" s="12">
        <v>0</v>
      </c>
      <c r="W16" s="12">
        <v>2</v>
      </c>
      <c r="X16" s="12">
        <v>2</v>
      </c>
      <c r="Y16" s="12">
        <v>1</v>
      </c>
      <c r="Z16" s="12">
        <v>2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0.7923</v>
      </c>
      <c r="AK16" s="12">
        <v>8.6E-3</v>
      </c>
      <c r="AL16" s="14">
        <v>2.86E-2</v>
      </c>
      <c r="AM16" s="14">
        <v>2.9999999999999997E-4</v>
      </c>
      <c r="AN16" s="14">
        <v>1.7924</v>
      </c>
      <c r="AO16" s="14">
        <v>5.3600000000000002E-2</v>
      </c>
      <c r="AP16" s="14">
        <v>0.17699999999999999</v>
      </c>
      <c r="AQ16" s="14">
        <v>5.3E-3</v>
      </c>
      <c r="AR16" s="14">
        <v>1.6055999999999999</v>
      </c>
      <c r="AS16" s="14">
        <v>8.3599999999999994E-2</v>
      </c>
      <c r="AT16" s="14">
        <v>3.0800000000000001E-2</v>
      </c>
      <c r="AU16" s="14">
        <v>1.6000000000000001E-3</v>
      </c>
      <c r="AV16" s="14">
        <v>32.017400000000002</v>
      </c>
      <c r="AW16" s="14">
        <v>4.99E-2</v>
      </c>
      <c r="AX16" s="14">
        <v>0.46239999999999998</v>
      </c>
      <c r="AY16" s="14">
        <v>6.9999999999999999E-4</v>
      </c>
      <c r="AZ16" s="14">
        <v>0.44635595871129186</v>
      </c>
      <c r="BA16" s="14">
        <v>15.012987012987011</v>
      </c>
      <c r="BB16" s="14">
        <v>0.87510137875101379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3.2549999999999996E-2</v>
      </c>
      <c r="BH16" s="16">
        <f>DSTDEV(PlotSort,"PhxRed",$BI$31:$BI$32)/SQRT($BF16)</f>
        <v>9.0032401574840451E-4</v>
      </c>
      <c r="BI16" s="16">
        <f>DAVERAGE(PlotSort,"PhxRedEdge",$BI$31:$BI$32)</f>
        <v>0.20306250000000003</v>
      </c>
      <c r="BJ16" s="16">
        <f>DSTDEV(PlotSort,"PhxRedEdge",$BI$31:$BI$32)/SQRT($BF16)</f>
        <v>5.5725882301971624E-3</v>
      </c>
      <c r="BK16" s="16">
        <f>DAVERAGE(PlotSort,"TMRed",$BI$31:$BI$32)</f>
        <v>3.4312499999999996E-2</v>
      </c>
      <c r="BL16" s="16">
        <f>DSTDEV(PlotSort,"TMRed",$BI$31:$BI$32)/SQRT($BF16)</f>
        <v>1.0139803992188408E-3</v>
      </c>
      <c r="BM16" s="16">
        <f>DAVERAGE(PlotSort,"TMNIR",$BI$31:$BI$32)</f>
        <v>0.49473125000000007</v>
      </c>
      <c r="BN16" s="16">
        <f>DSTDEV(PlotSort,"TMNIR",$BI$31:$BI$32)/SQRT($BF16)</f>
        <v>1.0260842715350755E-2</v>
      </c>
      <c r="BO16" s="16">
        <f>DAVERAGE(PlotSort,"NRR",$BI$31:$BI$32)</f>
        <v>0.41876053514541267</v>
      </c>
      <c r="BP16" s="16">
        <f>DSTDEV(PlotSort,"NRR",$BI$31:$BI$32)/SQRT($BF16)</f>
        <v>5.3039954765726986E-3</v>
      </c>
      <c r="BQ16" s="16">
        <f>DAVERAGE(PlotSort,"rvi",$BI$31:$BI$32)</f>
        <v>14.541285276519572</v>
      </c>
      <c r="BR16" s="16">
        <f>DSTDEV(PlotSort,"rvi",$BI$31:$BI$32)/SQRT($BF16)</f>
        <v>0.38090003535006239</v>
      </c>
      <c r="BS16" s="17">
        <f>DAVERAGE(PlotSort,"ndvi",$BI$31:$BI$32)</f>
        <v>0.87006915545354135</v>
      </c>
      <c r="BT16" s="16">
        <f>DSTDEV(PlotSort,"ndvi",$BI$31:$BI$32)/SQRT($BF16)</f>
        <v>3.3993492475302709E-3</v>
      </c>
    </row>
    <row r="17" spans="2:72" ht="13.5" customHeight="1" x14ac:dyDescent="0.2">
      <c r="B17" s="12">
        <v>226</v>
      </c>
      <c r="C17" s="12">
        <v>9.2840000000000007</v>
      </c>
      <c r="D17" s="12">
        <v>226.38683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34</v>
      </c>
      <c r="Q17" s="56">
        <v>1.81</v>
      </c>
      <c r="R17" s="56">
        <v>3.5</v>
      </c>
      <c r="S17" s="56">
        <v>48.02</v>
      </c>
      <c r="T17" s="56">
        <v>100.89</v>
      </c>
      <c r="U17" s="12">
        <v>2</v>
      </c>
      <c r="V17" s="12">
        <v>0</v>
      </c>
      <c r="W17" s="12">
        <v>2</v>
      </c>
      <c r="X17" s="12">
        <v>2</v>
      </c>
      <c r="Y17" s="12">
        <v>1</v>
      </c>
      <c r="Z17" s="12">
        <v>2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0.82320000000000004</v>
      </c>
      <c r="AK17" s="12">
        <v>1.9699999999999999E-2</v>
      </c>
      <c r="AL17" s="14">
        <v>2.9700000000000001E-2</v>
      </c>
      <c r="AM17" s="14">
        <v>6.9999999999999999E-4</v>
      </c>
      <c r="AN17" s="14">
        <v>2.0657000000000001</v>
      </c>
      <c r="AO17" s="14">
        <v>1.4E-3</v>
      </c>
      <c r="AP17" s="14">
        <v>0.20449999999999999</v>
      </c>
      <c r="AQ17" s="14">
        <v>1E-4</v>
      </c>
      <c r="AR17" s="14">
        <v>1.6194999999999999</v>
      </c>
      <c r="AS17" s="14">
        <v>6.1699999999999998E-2</v>
      </c>
      <c r="AT17" s="14">
        <v>3.1199999999999999E-2</v>
      </c>
      <c r="AU17" s="14">
        <v>1.1999999999999999E-3</v>
      </c>
      <c r="AV17" s="14">
        <v>37.0261</v>
      </c>
      <c r="AW17" s="14">
        <v>0.59489999999999998</v>
      </c>
      <c r="AX17" s="14">
        <v>0.53590000000000004</v>
      </c>
      <c r="AY17" s="14">
        <v>8.6E-3</v>
      </c>
      <c r="AZ17" s="14">
        <v>0.44759589411129119</v>
      </c>
      <c r="BA17" s="14">
        <v>17.176282051282055</v>
      </c>
      <c r="BB17" s="14">
        <v>0.88996649620878154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2.999375E-2</v>
      </c>
      <c r="BH17" s="16">
        <f>DSTDEV(PlotSort,"PhxRed",$BJ$31:$BJ$32)/SQRT($BF17)</f>
        <v>5.7709536690221316E-4</v>
      </c>
      <c r="BI17" s="16">
        <f>DAVERAGE(PlotSort,"PhxRedEdge",$BJ$31:$BJ$32)</f>
        <v>0.19723124999999997</v>
      </c>
      <c r="BJ17" s="16">
        <f>DSTDEV(PlotSort,"PhxRedEdge",$BJ$31:$BJ$32)/SQRT($BF17)</f>
        <v>3.9063059995985989E-3</v>
      </c>
      <c r="BK17" s="16">
        <f>DAVERAGE(PlotSort,"TMRed",$BJ$31:$BJ$32)</f>
        <v>3.0556250000000004E-2</v>
      </c>
      <c r="BL17" s="16">
        <f>DSTDEV(PlotSort,"TMRed",$BJ$31:$BJ$32)/SQRT($BF17)</f>
        <v>8.7048687286674987E-4</v>
      </c>
      <c r="BM17" s="16">
        <f>DAVERAGE(PlotSort,"TMNIR",$BJ$31:$BJ$32)</f>
        <v>0.52283124999999997</v>
      </c>
      <c r="BN17" s="16">
        <f>DSTDEV(PlotSort,"TMNIR",$BJ$31:$BJ$32)/SQRT($BF17)</f>
        <v>1.0045839598020995E-2</v>
      </c>
      <c r="BO17" s="16">
        <f>DAVERAGE(PlotSort,"NRR",$BJ$31:$BJ$32)</f>
        <v>0.45219346255845633</v>
      </c>
      <c r="BP17" s="16">
        <f>DSTDEV(PlotSort,"NRR",$BJ$31:$BJ$32)/SQRT($BF17)</f>
        <v>3.3004384147942776E-3</v>
      </c>
      <c r="BQ17" s="16">
        <f>DAVERAGE(PlotSort,"rvi",$BJ$31:$BJ$32)</f>
        <v>17.22899636500625</v>
      </c>
      <c r="BR17" s="16">
        <f>DSTDEV(PlotSort,"rvi",$BJ$31:$BJ$32)/SQRT($BF17)</f>
        <v>0.38138555484916253</v>
      </c>
      <c r="BS17" s="17">
        <f>DAVERAGE(PlotSort,"ndvi",$BJ$31:$BJ$32)</f>
        <v>0.88960745295407828</v>
      </c>
      <c r="BT17" s="16">
        <f>DSTDEV(PlotSort,"ndvi",$BJ$31:$BJ$32)/SQRT($BF17)</f>
        <v>2.1691742064014765E-3</v>
      </c>
    </row>
    <row r="18" spans="2:72" ht="13.5" customHeight="1" x14ac:dyDescent="0.2">
      <c r="B18" s="12">
        <v>226</v>
      </c>
      <c r="C18" s="12">
        <v>9.3640000000000008</v>
      </c>
      <c r="D18" s="12">
        <v>226.39017000000001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34</v>
      </c>
      <c r="Q18" s="56">
        <v>1.81</v>
      </c>
      <c r="R18" s="56">
        <v>3.5</v>
      </c>
      <c r="S18" s="56">
        <v>47.04</v>
      </c>
      <c r="T18" s="56">
        <v>101.72</v>
      </c>
      <c r="U18" s="12">
        <v>2</v>
      </c>
      <c r="V18" s="12">
        <v>0</v>
      </c>
      <c r="W18" s="12">
        <v>2</v>
      </c>
      <c r="X18" s="12">
        <v>2</v>
      </c>
      <c r="Y18" s="12">
        <v>1</v>
      </c>
      <c r="Z18" s="12">
        <v>2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1.1228</v>
      </c>
      <c r="AK18" s="12">
        <v>3.0200000000000001E-2</v>
      </c>
      <c r="AL18" s="14">
        <v>3.9699999999999999E-2</v>
      </c>
      <c r="AM18" s="14">
        <v>1.1000000000000001E-3</v>
      </c>
      <c r="AN18" s="14">
        <v>2.4428999999999998</v>
      </c>
      <c r="AO18" s="14">
        <v>8.6099999999999996E-2</v>
      </c>
      <c r="AP18" s="14">
        <v>0.23599999999999999</v>
      </c>
      <c r="AQ18" s="14">
        <v>8.3000000000000001E-3</v>
      </c>
      <c r="AR18" s="14">
        <v>2.1103000000000001</v>
      </c>
      <c r="AS18" s="14">
        <v>6.5299999999999997E-2</v>
      </c>
      <c r="AT18" s="14">
        <v>3.9699999999999999E-2</v>
      </c>
      <c r="AU18" s="14">
        <v>1.1999999999999999E-3</v>
      </c>
      <c r="AV18" s="14">
        <v>38.448799999999999</v>
      </c>
      <c r="AW18" s="14">
        <v>0.3952</v>
      </c>
      <c r="AX18" s="14">
        <v>0.54420000000000002</v>
      </c>
      <c r="AY18" s="14">
        <v>5.5999999999999999E-3</v>
      </c>
      <c r="AZ18" s="14">
        <v>0.39502691617533969</v>
      </c>
      <c r="BA18" s="14">
        <v>13.707808564231739</v>
      </c>
      <c r="BB18" s="14">
        <v>0.86401781126905308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3.0956250000000008E-2</v>
      </c>
      <c r="BH18" s="16">
        <f>DSTDEV(PlotSort,"PhxRed",$BH$35:$BH$36)/SQRT($BF18)</f>
        <v>9.3963506879000632E-4</v>
      </c>
      <c r="BI18" s="16">
        <f>DAVERAGE(PlotSort,"PhxRedEdge",$BH$35:$BH$36)</f>
        <v>0.19801249999999998</v>
      </c>
      <c r="BJ18" s="16">
        <f>DSTDEV(PlotSort,"PhxRedEdge",$BH$35:$BH$36)/SQRT($BF18)</f>
        <v>5.0405511851383871E-3</v>
      </c>
      <c r="BK18" s="16">
        <f>DAVERAGE(PlotSort,"TMRed",$BH$35:$BH$36)</f>
        <v>3.1375E-2</v>
      </c>
      <c r="BL18" s="16">
        <f>DSTDEV(PlotSort,"TMRed",$BH$35:$BH$36)/SQRT($BF18)</f>
        <v>1.0879836089451595E-3</v>
      </c>
      <c r="BM18" s="16">
        <f>DAVERAGE(PlotSort,"TMNIR",$BH$35:$BH$36)</f>
        <v>0.50575000000000003</v>
      </c>
      <c r="BN18" s="16">
        <f>DSTDEV(PlotSort,"TMNIR",$BH$35:$BH$36)/SQRT($BF18)</f>
        <v>1.1476036627105486E-2</v>
      </c>
      <c r="BO18" s="16">
        <f>DAVERAGE(PlotSort,"NRR",$BH$35:$BH$36)</f>
        <v>0.43726604210749598</v>
      </c>
      <c r="BP18" s="16">
        <f>DSTDEV(PlotSort,"NRR",$BH$35:$BH$36)/SQRT($BF18)</f>
        <v>7.2332372518572902E-3</v>
      </c>
      <c r="BQ18" s="16">
        <f>DAVERAGE(PlotSort,"rvi",$BH$35:$BH$36)</f>
        <v>16.330110282558305</v>
      </c>
      <c r="BR18" s="16">
        <f>DSTDEV(PlotSort,"rvi",$BH$35:$BH$36)/SQRT($BF18)</f>
        <v>0.54242680841847746</v>
      </c>
      <c r="BS18" s="17">
        <f>DAVERAGE(PlotSort,"ndvi",$BH$35:$BH$36)</f>
        <v>0.88294518093277619</v>
      </c>
      <c r="BT18" s="16">
        <f>DSTDEV(PlotSort,"ndvi",$BH$35:$BH$36)/SQRT($BF18)</f>
        <v>3.5470612583165875E-3</v>
      </c>
    </row>
    <row r="19" spans="2:72" ht="13.5" customHeight="1" x14ac:dyDescent="0.2">
      <c r="B19" s="12">
        <v>226</v>
      </c>
      <c r="C19" s="12">
        <v>9.3729999999999993</v>
      </c>
      <c r="D19" s="12">
        <v>226.39053999999999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34</v>
      </c>
      <c r="Q19" s="56">
        <v>1.81</v>
      </c>
      <c r="R19" s="56">
        <v>3.5</v>
      </c>
      <c r="S19" s="56">
        <v>46.92</v>
      </c>
      <c r="T19" s="56">
        <v>101.82</v>
      </c>
      <c r="U19" s="12">
        <v>2</v>
      </c>
      <c r="V19" s="12">
        <v>0</v>
      </c>
      <c r="W19" s="12">
        <v>2</v>
      </c>
      <c r="X19" s="12">
        <v>2</v>
      </c>
      <c r="Y19" s="12">
        <v>1</v>
      </c>
      <c r="Z19" s="12">
        <v>2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0.76529999999999998</v>
      </c>
      <c r="AK19" s="12">
        <v>1.5299999999999999E-2</v>
      </c>
      <c r="AL19" s="14">
        <v>2.7E-2</v>
      </c>
      <c r="AM19" s="14">
        <v>5.0000000000000001E-4</v>
      </c>
      <c r="AN19" s="14">
        <v>1.8305</v>
      </c>
      <c r="AO19" s="14">
        <v>2.06E-2</v>
      </c>
      <c r="AP19" s="14">
        <v>0.1764</v>
      </c>
      <c r="AQ19" s="14">
        <v>2E-3</v>
      </c>
      <c r="AR19" s="14">
        <v>1.417</v>
      </c>
      <c r="AS19" s="14">
        <v>0.12740000000000001</v>
      </c>
      <c r="AT19" s="14">
        <v>2.6599999999999999E-2</v>
      </c>
      <c r="AU19" s="14">
        <v>2.3999999999999998E-3</v>
      </c>
      <c r="AV19" s="14">
        <v>33.839500000000001</v>
      </c>
      <c r="AW19" s="14">
        <v>1.0358000000000001</v>
      </c>
      <c r="AX19" s="14">
        <v>0.4778</v>
      </c>
      <c r="AY19" s="14">
        <v>1.46E-2</v>
      </c>
      <c r="AZ19" s="14">
        <v>0.46071537756037911</v>
      </c>
      <c r="BA19" s="14">
        <v>17.962406015037594</v>
      </c>
      <c r="BB19" s="14">
        <v>0.89452815226011106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3.1587499999999998E-2</v>
      </c>
      <c r="BH19" s="16">
        <f>DSTDEV(PlotSort,"PhxRed",$BI$35:$BI$36)/SQRT($BF19)</f>
        <v>6.8208473325044692E-4</v>
      </c>
      <c r="BI19" s="16">
        <f>DAVERAGE(PlotSort,"PhxRedEdge",$BI$35:$BI$36)</f>
        <v>0.20228124999999997</v>
      </c>
      <c r="BJ19" s="16">
        <f>DSTDEV(PlotSort,"PhxRedEdge",$BI$35:$BI$36)/SQRT($BF19)</f>
        <v>4.6294547802630068E-3</v>
      </c>
      <c r="BK19" s="16">
        <f>DAVERAGE(PlotSort,"TMRed",$BI$35:$BI$36)</f>
        <v>3.3493750000000003E-2</v>
      </c>
      <c r="BL19" s="16">
        <f>DSTDEV(PlotSort,"TMRed",$BI$35:$BI$36)/SQRT($BF19)</f>
        <v>9.6066247758165991E-4</v>
      </c>
      <c r="BM19" s="16">
        <f>DAVERAGE(PlotSort,"TMNIR",$BI$35:$BI$36)</f>
        <v>0.51181249999999989</v>
      </c>
      <c r="BN19" s="16">
        <f>DSTDEV(PlotSort,"TMNIR",$BI$35:$BI$36)/SQRT($BF19)</f>
        <v>9.9799585628732278E-3</v>
      </c>
      <c r="BO19" s="16">
        <f>DAVERAGE(PlotSort,"NRR",$BI$35:$BI$36)</f>
        <v>0.43368795559637291</v>
      </c>
      <c r="BP19" s="16">
        <f>DSTDEV(PlotSort,"NRR",$BI$35:$BI$36)/SQRT($BF19)</f>
        <v>4.851543226767091E-3</v>
      </c>
      <c r="BQ19" s="16">
        <f>DAVERAGE(PlotSort,"rvi",$BI$35:$BI$36)</f>
        <v>15.44017135896752</v>
      </c>
      <c r="BR19" s="16">
        <f>DSTDEV(PlotSort,"rvi",$BI$35:$BI$36)/SQRT($BF19)</f>
        <v>0.45902751130475067</v>
      </c>
      <c r="BS19" s="17">
        <f>DAVERAGE(PlotSort,"ndvi",$BI$35:$BI$36)</f>
        <v>0.87673142747484345</v>
      </c>
      <c r="BT19" s="16">
        <f>DSTDEV(PlotSort,"ndvi",$BI$35:$BI$36)/SQRT($BF19)</f>
        <v>3.8880663206280713E-3</v>
      </c>
    </row>
    <row r="20" spans="2:72" ht="13.5" customHeight="1" x14ac:dyDescent="0.2">
      <c r="B20" s="12">
        <v>226</v>
      </c>
      <c r="C20" s="12">
        <v>9.3800000000000008</v>
      </c>
      <c r="D20" s="12">
        <v>226.39082999999999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34</v>
      </c>
      <c r="Q20" s="56">
        <v>1.81</v>
      </c>
      <c r="R20" s="56">
        <v>3.5</v>
      </c>
      <c r="S20" s="56">
        <v>46.84</v>
      </c>
      <c r="T20" s="56">
        <v>101.89</v>
      </c>
      <c r="U20" s="12">
        <v>2</v>
      </c>
      <c r="V20" s="12">
        <v>0</v>
      </c>
      <c r="W20" s="12">
        <v>2</v>
      </c>
      <c r="X20" s="12">
        <v>2</v>
      </c>
      <c r="Y20" s="12">
        <v>1</v>
      </c>
      <c r="Z20" s="12">
        <v>2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0.84330000000000005</v>
      </c>
      <c r="AK20" s="12">
        <v>0.13350000000000001</v>
      </c>
      <c r="AL20" s="14">
        <v>2.9700000000000001E-2</v>
      </c>
      <c r="AM20" s="14">
        <v>4.7000000000000002E-3</v>
      </c>
      <c r="AN20" s="14">
        <v>2.0301</v>
      </c>
      <c r="AO20" s="14">
        <v>0.32819999999999999</v>
      </c>
      <c r="AP20" s="14">
        <v>0.19520000000000001</v>
      </c>
      <c r="AQ20" s="14">
        <v>3.1600000000000003E-2</v>
      </c>
      <c r="AR20" s="14">
        <v>1.6194999999999999</v>
      </c>
      <c r="AS20" s="14">
        <v>0.17699999999999999</v>
      </c>
      <c r="AT20" s="14">
        <v>3.0300000000000001E-2</v>
      </c>
      <c r="AU20" s="14">
        <v>3.3E-3</v>
      </c>
      <c r="AV20" s="14">
        <v>36.582999999999998</v>
      </c>
      <c r="AW20" s="14">
        <v>3.2717999999999998</v>
      </c>
      <c r="AX20" s="14">
        <v>0.51559999999999995</v>
      </c>
      <c r="AY20" s="14">
        <v>4.6100000000000002E-2</v>
      </c>
      <c r="AZ20" s="14">
        <v>0.45075970737197513</v>
      </c>
      <c r="BA20" s="14">
        <v>17.016501650165015</v>
      </c>
      <c r="BB20" s="14">
        <v>0.8889906576296025</v>
      </c>
      <c r="BC20" s="15"/>
    </row>
    <row r="21" spans="2:72" ht="13.5" customHeight="1" x14ac:dyDescent="0.2">
      <c r="B21" s="12">
        <v>226</v>
      </c>
      <c r="C21" s="12">
        <v>9.3889999999999993</v>
      </c>
      <c r="D21" s="12">
        <v>226.39121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34</v>
      </c>
      <c r="Q21" s="56">
        <v>1.81</v>
      </c>
      <c r="R21" s="56">
        <v>3.5</v>
      </c>
      <c r="S21" s="56">
        <v>46.73</v>
      </c>
      <c r="T21" s="56">
        <v>101.99</v>
      </c>
      <c r="U21" s="12">
        <v>2</v>
      </c>
      <c r="V21" s="12">
        <v>0</v>
      </c>
      <c r="W21" s="12">
        <v>2</v>
      </c>
      <c r="X21" s="12">
        <v>2</v>
      </c>
      <c r="Y21" s="12">
        <v>1</v>
      </c>
      <c r="Z21" s="12">
        <v>2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0.99860000000000004</v>
      </c>
      <c r="AK21" s="12">
        <v>0.1225</v>
      </c>
      <c r="AL21" s="14">
        <v>3.5099999999999999E-2</v>
      </c>
      <c r="AM21" s="14">
        <v>4.3E-3</v>
      </c>
      <c r="AN21" s="14">
        <v>2.2879</v>
      </c>
      <c r="AO21" s="14">
        <v>8.1699999999999995E-2</v>
      </c>
      <c r="AP21" s="14">
        <v>0.21940000000000001</v>
      </c>
      <c r="AQ21" s="14">
        <v>7.7999999999999996E-3</v>
      </c>
      <c r="AR21" s="14">
        <v>2.0194999999999999</v>
      </c>
      <c r="AS21" s="14">
        <v>0.29370000000000002</v>
      </c>
      <c r="AT21" s="14">
        <v>3.7699999999999997E-2</v>
      </c>
      <c r="AU21" s="14">
        <v>5.4999999999999997E-3</v>
      </c>
      <c r="AV21" s="14">
        <v>42.744</v>
      </c>
      <c r="AW21" s="14">
        <v>0.89649999999999996</v>
      </c>
      <c r="AX21" s="14">
        <v>0.60089999999999999</v>
      </c>
      <c r="AY21" s="14">
        <v>1.26E-2</v>
      </c>
      <c r="AZ21" s="14">
        <v>0.46507375350481522</v>
      </c>
      <c r="BA21" s="14">
        <v>15.938992042440319</v>
      </c>
      <c r="BB21" s="14">
        <v>0.88192922016912012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0.2656</v>
      </c>
      <c r="BH21" s="16"/>
      <c r="BI21" s="16">
        <f>DAVERAGE(PlotSort2,"PhxRedEdge",$BM$31:$BM$32)</f>
        <v>0.28689999999999999</v>
      </c>
      <c r="BJ21" s="16"/>
      <c r="BK21" s="16">
        <f>DAVERAGE(PlotSort2,"TMRed",$BM$31:$BM$32)</f>
        <v>0.2636</v>
      </c>
      <c r="BL21" s="16"/>
      <c r="BM21" s="16">
        <f>DAVERAGE(PlotSort2,"TMNIR",$BM$31:$BM$32)</f>
        <v>0.32250000000000001</v>
      </c>
      <c r="BN21" s="16"/>
      <c r="BO21" s="16">
        <f>DAVERAGE(PlotSort2,"NRR",$BM$31:$BM$32)</f>
        <v>5.8418116179849072E-2</v>
      </c>
      <c r="BP21" s="16"/>
      <c r="BQ21" s="16">
        <f>DAVERAGE(PlotSort2,"rvi",$BM$31:$BM$32)</f>
        <v>1.2234446130500758</v>
      </c>
      <c r="BR21" s="16"/>
      <c r="BS21" s="17">
        <f>DAVERAGE(PlotSort2,"ndvi",$BM$31:$BM$32)</f>
        <v>0.10049479610987887</v>
      </c>
      <c r="BT21" s="16"/>
    </row>
    <row r="22" spans="2:72" ht="13.5" customHeight="1" x14ac:dyDescent="0.2">
      <c r="B22" s="12">
        <v>226</v>
      </c>
      <c r="C22" s="12">
        <v>9.3970000000000002</v>
      </c>
      <c r="D22" s="12">
        <v>226.39153999999999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34</v>
      </c>
      <c r="Q22" s="56">
        <v>1.81</v>
      </c>
      <c r="R22" s="56">
        <v>3.5</v>
      </c>
      <c r="S22" s="56">
        <v>46.63</v>
      </c>
      <c r="T22" s="56">
        <v>102.07</v>
      </c>
      <c r="U22" s="12">
        <v>2</v>
      </c>
      <c r="V22" s="12">
        <v>0</v>
      </c>
      <c r="W22" s="12">
        <v>2</v>
      </c>
      <c r="X22" s="12">
        <v>2</v>
      </c>
      <c r="Y22" s="12">
        <v>1</v>
      </c>
      <c r="Z22" s="12">
        <v>2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0.72660000000000002</v>
      </c>
      <c r="AK22" s="12">
        <v>3.7600000000000001E-2</v>
      </c>
      <c r="AL22" s="14">
        <v>2.5499999999999998E-2</v>
      </c>
      <c r="AM22" s="14">
        <v>1.2999999999999999E-3</v>
      </c>
      <c r="AN22" s="14">
        <v>2.0886</v>
      </c>
      <c r="AO22" s="14">
        <v>5.3900000000000003E-2</v>
      </c>
      <c r="AP22" s="14">
        <v>0.19980000000000001</v>
      </c>
      <c r="AQ22" s="14">
        <v>5.1999999999999998E-3</v>
      </c>
      <c r="AR22" s="14">
        <v>1.2963</v>
      </c>
      <c r="AS22" s="14">
        <v>4.8999999999999998E-3</v>
      </c>
      <c r="AT22" s="14">
        <v>2.41E-2</v>
      </c>
      <c r="AU22" s="14">
        <v>1E-4</v>
      </c>
      <c r="AV22" s="14">
        <v>36.275199999999998</v>
      </c>
      <c r="AW22" s="14">
        <v>1.2001999999999999</v>
      </c>
      <c r="AX22" s="14">
        <v>0.50880000000000003</v>
      </c>
      <c r="AY22" s="14">
        <v>1.6799999999999999E-2</v>
      </c>
      <c r="AZ22" s="14">
        <v>0.43607112616426763</v>
      </c>
      <c r="BA22" s="14">
        <v>21.112033195020746</v>
      </c>
      <c r="BB22" s="14">
        <v>0.90955151060236439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0.34140000000000004</v>
      </c>
      <c r="BH22" s="16">
        <f>DSTDEV(PlotSort2,"PhxRed",$BN$31:$BN$32)/SQRT($BF22)</f>
        <v>2.9999999999999472E-4</v>
      </c>
      <c r="BI22" s="16">
        <f>DAVERAGE(PlotSort2,"PhxRedEdge",$BN$31:$BN$32)</f>
        <v>0.36599999999999999</v>
      </c>
      <c r="BJ22" s="16">
        <f>DSTDEV(PlotSort2,"PhxRedEdge",$BN$31:$BN$32)/SQRT($BF22)</f>
        <v>2.000000000000057E-4</v>
      </c>
      <c r="BK22" s="16">
        <f>DAVERAGE(PlotSort2,"TMRed",$BN$31:$BN$32)</f>
        <v>0.33739999999999998</v>
      </c>
      <c r="BL22" s="16">
        <f>DSTDEV(PlotSort2,"TMRed",$BN$31:$BN$32)/SQRT($BF22)</f>
        <v>1.5000000000000013E-3</v>
      </c>
      <c r="BM22" s="16">
        <f>DAVERAGE(PlotSort2,"TMNIR",$BN$31:$BN$32)</f>
        <v>0.40275</v>
      </c>
      <c r="BN22" s="16">
        <f>DSTDEV(PlotSort2,"TMNIR",$BN$31:$BN$32)/SQRT($BF22)</f>
        <v>2.4500000000000073E-3</v>
      </c>
      <c r="BO22" s="16">
        <f>DAVERAGE(PlotSort2,"NRR",$BN$31:$BN$32)</f>
        <v>4.7795356762380649E-2</v>
      </c>
      <c r="BP22" s="16">
        <f>DSTDEV(PlotSort2,"NRR",$BN$31:$BN$32)/SQRT($BF22)</f>
        <v>2.7620712905101689E-3</v>
      </c>
      <c r="BQ22" s="16">
        <f>DAVERAGE(PlotSort2,"rvi",$BN$31:$BN$32)</f>
        <v>1.1936783286838293</v>
      </c>
      <c r="BR22" s="16">
        <f>DSTDEV(PlotSort2,"rvi",$BN$31:$BN$32)/SQRT($BF22)</f>
        <v>1.9546013840375793E-3</v>
      </c>
      <c r="BS22" s="17">
        <f>DAVERAGE(PlotSort2,"ndvi",$BN$31:$BN$32)</f>
        <v>8.8288578290119379E-2</v>
      </c>
      <c r="BT22" s="16">
        <f>DSTDEV(PlotSort2,"ndvi",$BN$31:$BN$32)/SQRT($BF22)</f>
        <v>8.1234900459910969E-4</v>
      </c>
    </row>
    <row r="23" spans="2:72" ht="13.5" customHeight="1" x14ac:dyDescent="0.2">
      <c r="B23" s="12">
        <v>226</v>
      </c>
      <c r="C23" s="12">
        <v>9.4060000000000006</v>
      </c>
      <c r="D23" s="12">
        <v>226.39192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34</v>
      </c>
      <c r="Q23" s="56">
        <v>1.81</v>
      </c>
      <c r="R23" s="56">
        <v>3.5</v>
      </c>
      <c r="S23" s="56">
        <v>46.52</v>
      </c>
      <c r="T23" s="56">
        <v>102.17</v>
      </c>
      <c r="U23" s="12">
        <v>2</v>
      </c>
      <c r="V23" s="12">
        <v>0</v>
      </c>
      <c r="W23" s="12">
        <v>2</v>
      </c>
      <c r="X23" s="12">
        <v>2</v>
      </c>
      <c r="Y23" s="12">
        <v>1</v>
      </c>
      <c r="Z23" s="12">
        <v>2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0.87870000000000004</v>
      </c>
      <c r="AK23" s="12">
        <v>1.12E-2</v>
      </c>
      <c r="AL23" s="14">
        <v>3.0700000000000002E-2</v>
      </c>
      <c r="AM23" s="14">
        <v>4.0000000000000002E-4</v>
      </c>
      <c r="AN23" s="14">
        <v>1.8979999999999999</v>
      </c>
      <c r="AO23" s="14">
        <v>4.1700000000000001E-2</v>
      </c>
      <c r="AP23" s="14">
        <v>0.18110000000000001</v>
      </c>
      <c r="AQ23" s="14">
        <v>4.0000000000000001E-3</v>
      </c>
      <c r="AR23" s="14">
        <v>1.6874</v>
      </c>
      <c r="AS23" s="14">
        <v>3.1300000000000001E-2</v>
      </c>
      <c r="AT23" s="14">
        <v>3.1300000000000001E-2</v>
      </c>
      <c r="AU23" s="14">
        <v>5.9999999999999995E-4</v>
      </c>
      <c r="AV23" s="14">
        <v>32.635199999999998</v>
      </c>
      <c r="AW23" s="14">
        <v>0.84240000000000004</v>
      </c>
      <c r="AX23" s="14">
        <v>0.45669999999999999</v>
      </c>
      <c r="AY23" s="14">
        <v>1.18E-2</v>
      </c>
      <c r="AZ23" s="14">
        <v>0.43211037942928809</v>
      </c>
      <c r="BA23" s="14">
        <v>14.591054313099042</v>
      </c>
      <c r="BB23" s="14">
        <v>0.87172131147540988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0.1598</v>
      </c>
      <c r="BH23" s="16">
        <f>DSTDEV(PlotSort2,"PhxRed",$BR$31:$BR$32)/SQRT($BF23)</f>
        <v>1.0800000000000002E-2</v>
      </c>
      <c r="BI23" s="16">
        <f>DAVERAGE(PlotSort2,"PhxRedEdge",$BR$31:$BR$32)</f>
        <v>0.24685000000000001</v>
      </c>
      <c r="BJ23" s="16">
        <f>DSTDEV(PlotSort2,"PhxRedEdge",$BR$31:$BR$32)/SQRT($BF23)</f>
        <v>9.6500000000000058E-3</v>
      </c>
      <c r="BK23" s="16">
        <f>DAVERAGE(PlotSort2,"TMRed",$BR$31:$BR$32)</f>
        <v>0.16344999999999998</v>
      </c>
      <c r="BL23" s="16">
        <f>DSTDEV(PlotSort2,"TMRed",$BR$31:$BR$32)/SQRT($BF23)</f>
        <v>9.5499999999999873E-3</v>
      </c>
      <c r="BM23" s="16">
        <f>DAVERAGE(PlotSort2,"TMNIR",$BR$31:$BR$32)</f>
        <v>0.38900000000000001</v>
      </c>
      <c r="BN23" s="16">
        <f>DSTDEV(PlotSort2,"TMNIR",$BR$31:$BR$32)/SQRT($BF23)</f>
        <v>1.7600000000000005E-2</v>
      </c>
      <c r="BO23" s="16">
        <f>DAVERAGE(PlotSort2,"NRR",$BR$31:$BR$32)</f>
        <v>0.22343355552270372</v>
      </c>
      <c r="BP23" s="16">
        <f>DSTDEV(PlotSort2,"NRR",$BR$31:$BR$32)/SQRT($BF23)</f>
        <v>2.9274759959209279E-3</v>
      </c>
      <c r="BQ23" s="16">
        <f>DAVERAGE(PlotSort2,"rvi",$BR$31:$BR$32)</f>
        <v>2.3817721889824108</v>
      </c>
      <c r="BR23" s="16">
        <f>DSTDEV(PlotSort2,"rvi",$BR$31:$BR$32)/SQRT($BF23)</f>
        <v>3.1483171641370378E-2</v>
      </c>
      <c r="BS23" s="17">
        <f>DAVERAGE(PlotSort2,"ndvi",$BR$31:$BR$32)</f>
        <v>0.40854284587058409</v>
      </c>
      <c r="BT23" s="16">
        <f>DSTDEV(PlotSort2,"ndvi",$BR$31:$BR$32)/SQRT($BF23)</f>
        <v>5.5062689209636195E-3</v>
      </c>
    </row>
    <row r="24" spans="2:72" ht="13.5" customHeight="1" x14ac:dyDescent="0.2">
      <c r="B24" s="12">
        <v>226</v>
      </c>
      <c r="C24" s="12">
        <v>9.4149999999999991</v>
      </c>
      <c r="D24" s="12">
        <v>226.39229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34</v>
      </c>
      <c r="Q24" s="56">
        <v>1.81</v>
      </c>
      <c r="R24" s="56">
        <v>3.5</v>
      </c>
      <c r="S24" s="56">
        <v>46.41</v>
      </c>
      <c r="T24" s="56">
        <v>102.27</v>
      </c>
      <c r="U24" s="12">
        <v>2</v>
      </c>
      <c r="V24" s="12">
        <v>0</v>
      </c>
      <c r="W24" s="12">
        <v>2</v>
      </c>
      <c r="X24" s="12">
        <v>2</v>
      </c>
      <c r="Y24" s="12">
        <v>1</v>
      </c>
      <c r="Z24" s="12">
        <v>2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0.9204</v>
      </c>
      <c r="AK24" s="12">
        <v>2.1399999999999999E-2</v>
      </c>
      <c r="AL24" s="14">
        <v>3.2099999999999997E-2</v>
      </c>
      <c r="AM24" s="14">
        <v>6.9999999999999999E-4</v>
      </c>
      <c r="AN24" s="14">
        <v>2.2378999999999998</v>
      </c>
      <c r="AO24" s="14">
        <v>0.1817</v>
      </c>
      <c r="AP24" s="14">
        <v>0.21290000000000001</v>
      </c>
      <c r="AQ24" s="14">
        <v>1.7299999999999999E-2</v>
      </c>
      <c r="AR24" s="14">
        <v>1.7065999999999999</v>
      </c>
      <c r="AS24" s="14">
        <v>9.2499999999999999E-2</v>
      </c>
      <c r="AT24" s="14">
        <v>3.1600000000000003E-2</v>
      </c>
      <c r="AU24" s="14">
        <v>1.6999999999999999E-3</v>
      </c>
      <c r="AV24" s="14">
        <v>36.308500000000002</v>
      </c>
      <c r="AW24" s="14">
        <v>0.65100000000000002</v>
      </c>
      <c r="AX24" s="14">
        <v>0.50680000000000003</v>
      </c>
      <c r="AY24" s="14">
        <v>9.1000000000000004E-3</v>
      </c>
      <c r="AZ24" s="14">
        <v>0.40836459635959432</v>
      </c>
      <c r="BA24" s="14">
        <v>16.037974683544302</v>
      </c>
      <c r="BB24" s="14">
        <v>0.88261515601783069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0.71099999999999997</v>
      </c>
      <c r="BH24" s="16"/>
      <c r="BI24" s="16">
        <f>DAVERAGE(PlotSort2,"PhxRedEdge",$BP$31:$BP$32)</f>
        <v>0.69799999999999995</v>
      </c>
      <c r="BJ24" s="16"/>
      <c r="BK24" s="16">
        <f>DAVERAGE(PlotSort2,"TMRed",$BP$31:$BP$32)</f>
        <v>0.71</v>
      </c>
      <c r="BL24" s="16"/>
      <c r="BM24" s="16">
        <f>DAVERAGE(PlotSort2,"TMNIR",$BP$31:$BP$32)</f>
        <v>0.67579999999999996</v>
      </c>
      <c r="BN24" s="16"/>
      <c r="BO24" s="16">
        <f>DAVERAGE(PlotSort2,"NRR",$BP$31:$BP$32)</f>
        <v>-1.6159557431940603E-2</v>
      </c>
      <c r="BP24" s="16"/>
      <c r="BQ24" s="16">
        <f>DAVERAGE(PlotSort2,"rvi",$BP$31:$BP$32)</f>
        <v>23.795774647887328</v>
      </c>
      <c r="BR24" s="16"/>
      <c r="BS24" s="17">
        <f>DAVERAGE(PlotSort2,"ndvi",$BP$31:$BP$32)</f>
        <v>-2.4678885842112867E-2</v>
      </c>
      <c r="BT24" s="16"/>
    </row>
    <row r="25" spans="2:72" ht="13.5" customHeight="1" x14ac:dyDescent="0.2">
      <c r="B25" s="12">
        <v>226</v>
      </c>
      <c r="C25" s="12">
        <v>9.4239999999999995</v>
      </c>
      <c r="D25" s="12">
        <v>226.39267000000001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34</v>
      </c>
      <c r="Q25" s="56">
        <v>1.81</v>
      </c>
      <c r="R25" s="56">
        <v>3.5</v>
      </c>
      <c r="S25" s="56">
        <v>46.3</v>
      </c>
      <c r="T25" s="56">
        <v>102.36</v>
      </c>
      <c r="U25" s="12">
        <v>2</v>
      </c>
      <c r="V25" s="12">
        <v>0</v>
      </c>
      <c r="W25" s="12">
        <v>2</v>
      </c>
      <c r="X25" s="12">
        <v>2</v>
      </c>
      <c r="Y25" s="12">
        <v>1</v>
      </c>
      <c r="Z25" s="12">
        <v>2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0.90329999999999999</v>
      </c>
      <c r="AK25" s="12">
        <v>3.2800000000000003E-2</v>
      </c>
      <c r="AL25" s="14">
        <v>3.1399999999999997E-2</v>
      </c>
      <c r="AM25" s="14">
        <v>1.1000000000000001E-3</v>
      </c>
      <c r="AN25" s="14">
        <v>2.0762</v>
      </c>
      <c r="AO25" s="14">
        <v>0.1502</v>
      </c>
      <c r="AP25" s="14">
        <v>0.19700000000000001</v>
      </c>
      <c r="AQ25" s="14">
        <v>1.43E-2</v>
      </c>
      <c r="AR25" s="14">
        <v>1.7876000000000001</v>
      </c>
      <c r="AS25" s="14">
        <v>7.1999999999999998E-3</v>
      </c>
      <c r="AT25" s="14">
        <v>3.3000000000000002E-2</v>
      </c>
      <c r="AU25" s="14">
        <v>1E-4</v>
      </c>
      <c r="AV25" s="14">
        <v>34.918999999999997</v>
      </c>
      <c r="AW25" s="14">
        <v>1.4331</v>
      </c>
      <c r="AX25" s="14">
        <v>0.48620000000000002</v>
      </c>
      <c r="AY25" s="14">
        <v>0.02</v>
      </c>
      <c r="AZ25" s="14">
        <v>0.42330210772833726</v>
      </c>
      <c r="BA25" s="14">
        <v>14.733333333333333</v>
      </c>
      <c r="BB25" s="14">
        <v>0.87288135593220351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1.0017666666666667</v>
      </c>
      <c r="BH25" s="16">
        <f>DSTDEV(PlotSort2,"PhxRed",$BQ$31:$BQ$32)/SQRT($BF25)</f>
        <v>4.458076316579229E-3</v>
      </c>
      <c r="BI25" s="16">
        <f>DAVERAGE(PlotSort2,"PhxRedEdge",$BQ$31:$BQ$32)</f>
        <v>1.0016</v>
      </c>
      <c r="BJ25" s="16">
        <f>DSTDEV(PlotSort2,"PhxRedEdge",$BQ$31:$BQ$32)/SQRT($BF25)</f>
        <v>4.4881324995295693E-3</v>
      </c>
      <c r="BK25" s="16">
        <f>DAVERAGE(PlotSort2,"TMRed",$BQ$31:$BQ$32)</f>
        <v>1.0017666666666667</v>
      </c>
      <c r="BL25" s="16">
        <f>DSTDEV(PlotSort2,"TMRed",$BQ$31:$BQ$32)/SQRT($BF25)</f>
        <v>4.458076316579229E-3</v>
      </c>
      <c r="BM25" s="16">
        <f>DAVERAGE(PlotSort2,"TMNIR",$BQ$31:$BQ$32)</f>
        <v>1.0016</v>
      </c>
      <c r="BN25" s="16">
        <f>DSTDEV(PlotSort2,"TMNIR",$BQ$31:$BQ$32)/SQRT($BF25)</f>
        <v>4.4881324995295693E-3</v>
      </c>
      <c r="BO25" s="16">
        <f>DAVERAGE(PlotSort2,"NRR",$BQ$31:$BQ$32)</f>
        <v>0.74396392979882719</v>
      </c>
      <c r="BP25" s="16">
        <f>DSTDEV(PlotSort2,"NRR",$BQ$31:$BQ$32)/SQRT($BF25)</f>
        <v>7.0005334122523119E-4</v>
      </c>
      <c r="BQ25" s="16">
        <f>DAVERAGE(PlotSort2,"rvi",$BQ$31:$BQ$32)</f>
        <v>1.3270281406642388</v>
      </c>
      <c r="BR25" s="16">
        <f>DSTDEV(PlotSort2,"rvi",$BQ$31:$BQ$32)/SQRT($BF25)</f>
        <v>1.2288991177932128E-3</v>
      </c>
      <c r="BS25" s="17">
        <f>DAVERAGE(PlotSort2,"ndvi",$BQ$31:$BQ$32)</f>
        <v>0.14053419466087827</v>
      </c>
      <c r="BT25" s="16">
        <f>DSTDEV(PlotSort2,"ndvi",$BQ$31:$BQ$32)/SQRT($BF25)</f>
        <v>4.5364292856759101E-4</v>
      </c>
    </row>
    <row r="26" spans="2:72" ht="13.5" customHeight="1" x14ac:dyDescent="0.2">
      <c r="B26" s="12">
        <v>226</v>
      </c>
      <c r="C26" s="12">
        <v>9.6750000000000007</v>
      </c>
      <c r="D26" s="12">
        <v>226.40313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34</v>
      </c>
      <c r="Q26" s="56">
        <v>1.81</v>
      </c>
      <c r="R26" s="56">
        <v>3.5</v>
      </c>
      <c r="S26" s="56">
        <v>43.24</v>
      </c>
      <c r="T26" s="56">
        <v>105.18</v>
      </c>
      <c r="U26" s="12">
        <v>2</v>
      </c>
      <c r="V26" s="12">
        <v>0</v>
      </c>
      <c r="W26" s="12">
        <v>2</v>
      </c>
      <c r="X26" s="12">
        <v>2</v>
      </c>
      <c r="Y26" s="12">
        <v>1</v>
      </c>
      <c r="Z26" s="12">
        <v>2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0.90659999999999996</v>
      </c>
      <c r="AK26" s="12">
        <v>5.0000000000000001E-3</v>
      </c>
      <c r="AL26" s="14">
        <v>2.98E-2</v>
      </c>
      <c r="AM26" s="14">
        <v>2.0000000000000001E-4</v>
      </c>
      <c r="AN26" s="14">
        <v>2.0926</v>
      </c>
      <c r="AO26" s="14">
        <v>4.5499999999999999E-2</v>
      </c>
      <c r="AP26" s="14">
        <v>0.18640000000000001</v>
      </c>
      <c r="AQ26" s="14">
        <v>4.0000000000000001E-3</v>
      </c>
      <c r="AR26" s="14">
        <v>1.8818999999999999</v>
      </c>
      <c r="AS26" s="14">
        <v>5.5E-2</v>
      </c>
      <c r="AT26" s="14">
        <v>3.27E-2</v>
      </c>
      <c r="AU26" s="14">
        <v>1E-3</v>
      </c>
      <c r="AV26" s="14">
        <v>36.040199999999999</v>
      </c>
      <c r="AW26" s="14">
        <v>0.1082</v>
      </c>
      <c r="AX26" s="14">
        <v>0.47299999999999998</v>
      </c>
      <c r="AY26" s="14">
        <v>1.4E-3</v>
      </c>
      <c r="AZ26" s="14">
        <v>0.43463754928723075</v>
      </c>
      <c r="BA26" s="14">
        <v>14.464831804281346</v>
      </c>
      <c r="BB26" s="14">
        <v>0.8706743128336959</v>
      </c>
      <c r="BC26" s="15"/>
    </row>
    <row r="27" spans="2:72" ht="13.5" customHeight="1" x14ac:dyDescent="0.2">
      <c r="B27" s="12">
        <v>226</v>
      </c>
      <c r="C27" s="12">
        <v>9.6560000000000006</v>
      </c>
      <c r="D27" s="12">
        <v>226.40233000000001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34</v>
      </c>
      <c r="Q27" s="56">
        <v>1.81</v>
      </c>
      <c r="R27" s="56">
        <v>3.5</v>
      </c>
      <c r="S27" s="56">
        <v>43.47</v>
      </c>
      <c r="T27" s="56">
        <v>104.96</v>
      </c>
      <c r="U27" s="12">
        <v>2</v>
      </c>
      <c r="V27" s="12">
        <v>0</v>
      </c>
      <c r="W27" s="12">
        <v>2</v>
      </c>
      <c r="X27" s="12">
        <v>2</v>
      </c>
      <c r="Y27" s="12">
        <v>1</v>
      </c>
      <c r="Z27" s="12">
        <v>2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0.89249999999999996</v>
      </c>
      <c r="AK27" s="12">
        <v>8.2500000000000004E-2</v>
      </c>
      <c r="AL27" s="14">
        <v>2.9399999999999999E-2</v>
      </c>
      <c r="AM27" s="14">
        <v>2.7000000000000001E-3</v>
      </c>
      <c r="AN27" s="14">
        <v>2.3405</v>
      </c>
      <c r="AO27" s="14">
        <v>7.0900000000000005E-2</v>
      </c>
      <c r="AP27" s="14">
        <v>0.2094</v>
      </c>
      <c r="AQ27" s="14">
        <v>6.3E-3</v>
      </c>
      <c r="AR27" s="14">
        <v>1.7991999999999999</v>
      </c>
      <c r="AS27" s="14">
        <v>0.12609999999999999</v>
      </c>
      <c r="AT27" s="14">
        <v>3.1399999999999997E-2</v>
      </c>
      <c r="AU27" s="14">
        <v>2.2000000000000001E-3</v>
      </c>
      <c r="AV27" s="14">
        <v>38.192999999999998</v>
      </c>
      <c r="AW27" s="14">
        <v>2.7435</v>
      </c>
      <c r="AX27" s="14">
        <v>0.50339999999999996</v>
      </c>
      <c r="AY27" s="14">
        <v>3.6200000000000003E-2</v>
      </c>
      <c r="AZ27" s="14">
        <v>0.41245791245791236</v>
      </c>
      <c r="BA27" s="14">
        <v>16.03184713375796</v>
      </c>
      <c r="BB27" s="14">
        <v>0.88257292445774127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0.1598</v>
      </c>
      <c r="BH27" s="16">
        <f>DSTDEV(PlotSort2,"PhxRed",$BR$31:$BR$32)/SQRT($BF27)</f>
        <v>1.0800000000000002E-2</v>
      </c>
      <c r="BI27" s="16">
        <f>DAVERAGE(PlotSort2,"PhxRedEdge",$BR$31:$BR$32)</f>
        <v>0.24685000000000001</v>
      </c>
      <c r="BJ27" s="16">
        <f>DSTDEV(PlotSort2,"PhxRedEdge",$BR$31:$BR$32)/SQRT($BF27)</f>
        <v>9.6500000000000058E-3</v>
      </c>
      <c r="BK27" s="16">
        <f>DAVERAGE(PlotSort2,"TMRed",$BR$31:$BR$32)</f>
        <v>0.16344999999999998</v>
      </c>
      <c r="BL27" s="16">
        <f>DSTDEV(PlotSort2,"TMRed",$BR$31:$BR$32)/SQRT($BF27)</f>
        <v>9.5499999999999873E-3</v>
      </c>
      <c r="BM27" s="16">
        <f>DAVERAGE(PlotSort2,"TMNIR",$BR$31:$BR$32)</f>
        <v>0.38900000000000001</v>
      </c>
      <c r="BN27" s="16">
        <f>DSTDEV(PlotSort2,"TMNIR",$BR$31:$BR$32)/SQRT($BF27)</f>
        <v>1.7600000000000005E-2</v>
      </c>
      <c r="BO27" s="16">
        <f>DAVERAGE(PlotSort2,"NRR",$BR$31:$BR$32)</f>
        <v>0.22343355552270372</v>
      </c>
      <c r="BP27" s="16">
        <f>DSTDEV(PlotSort2,"NRR",$BR$31:$BR$32)/SQRT($BF27)</f>
        <v>2.9274759959209279E-3</v>
      </c>
      <c r="BQ27" s="16">
        <f>DAVERAGE(PlotSort2,"rvi",$BR$31:$BR$32)</f>
        <v>2.3817721889824108</v>
      </c>
      <c r="BR27" s="16">
        <f>DSTDEV(PlotSort2,"rvi",$BR$31:$BR$32)/SQRT($BF27)</f>
        <v>3.1483171641370378E-2</v>
      </c>
      <c r="BS27" s="17">
        <f>DAVERAGE(PlotSort2,"ndvi",$BR$31:$BR$32)</f>
        <v>0.40854284587058409</v>
      </c>
      <c r="BT27" s="16">
        <f>DSTDEV(PlotSort2,"ndvi",$BR$31:$BR$32)/SQRT($BF27)</f>
        <v>5.5062689209636195E-3</v>
      </c>
    </row>
    <row r="28" spans="2:72" ht="13.5" customHeight="1" x14ac:dyDescent="0.2">
      <c r="B28" s="12">
        <v>226</v>
      </c>
      <c r="C28" s="12">
        <v>9.6470000000000002</v>
      </c>
      <c r="D28" s="12">
        <v>226.40196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34</v>
      </c>
      <c r="Q28" s="56">
        <v>1.81</v>
      </c>
      <c r="R28" s="56">
        <v>3.5</v>
      </c>
      <c r="S28" s="56">
        <v>43.58</v>
      </c>
      <c r="T28" s="56">
        <v>104.86</v>
      </c>
      <c r="U28" s="12">
        <v>2</v>
      </c>
      <c r="V28" s="12">
        <v>0</v>
      </c>
      <c r="W28" s="12">
        <v>2</v>
      </c>
      <c r="X28" s="12">
        <v>2</v>
      </c>
      <c r="Y28" s="12">
        <v>1</v>
      </c>
      <c r="Z28" s="12">
        <v>2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0.94089999999999996</v>
      </c>
      <c r="AK28" s="12">
        <v>6.0000000000000001E-3</v>
      </c>
      <c r="AL28" s="14">
        <v>3.1099999999999999E-2</v>
      </c>
      <c r="AM28" s="14">
        <v>2.0000000000000001E-4</v>
      </c>
      <c r="AN28" s="14">
        <v>2.532</v>
      </c>
      <c r="AO28" s="14">
        <v>0.1119</v>
      </c>
      <c r="AP28" s="14">
        <v>0.22700000000000001</v>
      </c>
      <c r="AQ28" s="14">
        <v>0.01</v>
      </c>
      <c r="AR28" s="14">
        <v>1.974</v>
      </c>
      <c r="AS28" s="14">
        <v>0.156</v>
      </c>
      <c r="AT28" s="14">
        <v>3.4599999999999999E-2</v>
      </c>
      <c r="AU28" s="14">
        <v>2.7000000000000001E-3</v>
      </c>
      <c r="AV28" s="14">
        <v>43.085099999999997</v>
      </c>
      <c r="AW28" s="14">
        <v>1.4746999999999999</v>
      </c>
      <c r="AX28" s="14">
        <v>0.56899999999999995</v>
      </c>
      <c r="AY28" s="14">
        <v>1.95E-2</v>
      </c>
      <c r="AZ28" s="14">
        <v>0.42964824120603018</v>
      </c>
      <c r="BA28" s="14">
        <v>16.445086705202311</v>
      </c>
      <c r="BB28" s="14">
        <v>0.88535453943008624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4.2499999999999996E-2</v>
      </c>
      <c r="BH28" s="16">
        <f>DSTDEV(PlotSort2,"PhxRed",$BS$31:$BS$32)/SQRT($BF28)</f>
        <v>1.9000000000000022E-3</v>
      </c>
      <c r="BI28" s="16">
        <f>DAVERAGE(PlotSort2,"PhxRedEdge",$BS$31:$BS$32)</f>
        <v>0.19814999999999999</v>
      </c>
      <c r="BJ28" s="16">
        <f>DSTDEV(PlotSort2,"PhxRedEdge",$BS$31:$BS$32)/SQRT($BF28)</f>
        <v>8.2499999999999934E-3</v>
      </c>
      <c r="BK28" s="16">
        <f>DAVERAGE(PlotSort2,"TMRed",$BS$31:$BS$32)</f>
        <v>4.3549999999999998E-2</v>
      </c>
      <c r="BL28" s="16">
        <f>DSTDEV(PlotSort2,"TMRed",$BS$31:$BS$32)/SQRT($BF28)</f>
        <v>1.7500000000000013E-3</v>
      </c>
      <c r="BM28" s="16">
        <f>DAVERAGE(PlotSort2,"TMNIR",$BS$31:$BS$32)</f>
        <v>0.48734999999999995</v>
      </c>
      <c r="BN28" s="16">
        <f>DSTDEV(PlotSort2,"TMNIR",$BS$31:$BS$32)/SQRT($BF28)</f>
        <v>1.8149999999999972E-2</v>
      </c>
      <c r="BO28" s="16">
        <f>DAVERAGE(PlotSort2,"NRR",$BS$31:$BS$32)</f>
        <v>0.4219514754153702</v>
      </c>
      <c r="BP28" s="16">
        <f>DSTDEV(PlotSort2,"NRR",$BS$31:$BS$32)/SQRT($BF28)</f>
        <v>1.8081968650121014E-3</v>
      </c>
      <c r="BQ28" s="16">
        <f>DAVERAGE(PlotSort2,"rvi",$BS$31:$BS$32)</f>
        <v>11.191910390063057</v>
      </c>
      <c r="BR28" s="16">
        <f>DSTDEV(PlotSort2,"rvi",$BS$31:$BS$32)/SQRT($BF28)</f>
        <v>3.2969992712064133E-2</v>
      </c>
      <c r="BS28" s="17">
        <f>DAVERAGE(PlotSort2,"ndvi",$BS$31:$BS$32)</f>
        <v>0.83595559989597046</v>
      </c>
      <c r="BT28" s="16">
        <f>DSTDEV(PlotSort2,"ndvi",$BS$31:$BS$32)/SQRT($BF28)</f>
        <v>4.4361732516445818E-4</v>
      </c>
    </row>
    <row r="29" spans="2:72" ht="13.5" customHeight="1" x14ac:dyDescent="0.2">
      <c r="B29" s="12">
        <v>226</v>
      </c>
      <c r="C29" s="12">
        <v>9.6359999999999992</v>
      </c>
      <c r="D29" s="12">
        <v>226.4015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34</v>
      </c>
      <c r="Q29" s="56">
        <v>1.81</v>
      </c>
      <c r="R29" s="56">
        <v>3.5</v>
      </c>
      <c r="S29" s="56">
        <v>43.71</v>
      </c>
      <c r="T29" s="56">
        <v>104.73</v>
      </c>
      <c r="U29" s="12">
        <v>2</v>
      </c>
      <c r="V29" s="12">
        <v>0</v>
      </c>
      <c r="W29" s="12">
        <v>2</v>
      </c>
      <c r="X29" s="12">
        <v>2</v>
      </c>
      <c r="Y29" s="12">
        <v>1</v>
      </c>
      <c r="Z29" s="12">
        <v>2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0.86719999999999997</v>
      </c>
      <c r="AK29" s="12">
        <v>0.1056</v>
      </c>
      <c r="AL29" s="14">
        <v>2.87E-2</v>
      </c>
      <c r="AM29" s="14">
        <v>3.5000000000000001E-3</v>
      </c>
      <c r="AN29" s="14">
        <v>2.1779999999999999</v>
      </c>
      <c r="AO29" s="14">
        <v>0.115</v>
      </c>
      <c r="AP29" s="14">
        <v>0.1958</v>
      </c>
      <c r="AQ29" s="14">
        <v>1.03E-2</v>
      </c>
      <c r="AR29" s="14">
        <v>1.7536</v>
      </c>
      <c r="AS29" s="14">
        <v>3.49E-2</v>
      </c>
      <c r="AT29" s="14">
        <v>3.0800000000000001E-2</v>
      </c>
      <c r="AU29" s="14">
        <v>5.9999999999999995E-4</v>
      </c>
      <c r="AV29" s="14">
        <v>39.106099999999998</v>
      </c>
      <c r="AW29" s="14">
        <v>1.6266</v>
      </c>
      <c r="AX29" s="14">
        <v>0.51780000000000004</v>
      </c>
      <c r="AY29" s="14">
        <v>2.1499999999999998E-2</v>
      </c>
      <c r="AZ29" s="14">
        <v>0.45123318385650235</v>
      </c>
      <c r="BA29" s="14">
        <v>16.811688311688311</v>
      </c>
      <c r="BB29" s="14">
        <v>0.88771418155304405</v>
      </c>
      <c r="BC29" s="15"/>
      <c r="BD29" s="28"/>
    </row>
    <row r="30" spans="2:72" ht="13.5" customHeight="1" x14ac:dyDescent="0.2">
      <c r="B30" s="12">
        <v>226</v>
      </c>
      <c r="C30" s="12">
        <v>9.6280000000000001</v>
      </c>
      <c r="D30" s="12">
        <v>226.40117000000001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34</v>
      </c>
      <c r="Q30" s="56">
        <v>1.81</v>
      </c>
      <c r="R30" s="56">
        <v>3.5</v>
      </c>
      <c r="S30" s="56">
        <v>43.81</v>
      </c>
      <c r="T30" s="56">
        <v>104.64</v>
      </c>
      <c r="U30" s="12">
        <v>2</v>
      </c>
      <c r="V30" s="12">
        <v>0</v>
      </c>
      <c r="W30" s="12">
        <v>2</v>
      </c>
      <c r="X30" s="12">
        <v>2</v>
      </c>
      <c r="Y30" s="12">
        <v>1</v>
      </c>
      <c r="Z30" s="12">
        <v>2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0.98819999999999997</v>
      </c>
      <c r="AK30" s="12">
        <v>1.6199999999999999E-2</v>
      </c>
      <c r="AL30" s="14">
        <v>3.2800000000000003E-2</v>
      </c>
      <c r="AM30" s="14">
        <v>5.0000000000000001E-4</v>
      </c>
      <c r="AN30" s="14">
        <v>2.5255000000000001</v>
      </c>
      <c r="AO30" s="14">
        <v>2E-3</v>
      </c>
      <c r="AP30" s="14">
        <v>0.22750000000000001</v>
      </c>
      <c r="AQ30" s="14">
        <v>2.0000000000000001E-4</v>
      </c>
      <c r="AR30" s="14">
        <v>2.0169000000000001</v>
      </c>
      <c r="AS30" s="14">
        <v>8.5400000000000004E-2</v>
      </c>
      <c r="AT30" s="14">
        <v>3.5499999999999997E-2</v>
      </c>
      <c r="AU30" s="14">
        <v>1.5E-3</v>
      </c>
      <c r="AV30" s="14">
        <v>44.108499999999999</v>
      </c>
      <c r="AW30" s="14">
        <v>1.1835</v>
      </c>
      <c r="AX30" s="14">
        <v>0.58499999999999996</v>
      </c>
      <c r="AY30" s="14">
        <v>1.5699999999999999E-2</v>
      </c>
      <c r="AZ30" s="14">
        <v>0.43999999999999989</v>
      </c>
      <c r="BA30" s="14">
        <v>16.47887323943662</v>
      </c>
      <c r="BB30" s="14">
        <v>0.88557614826752629</v>
      </c>
      <c r="BC30" s="15"/>
      <c r="BD30" s="28"/>
      <c r="BF30" s="29" t="s">
        <v>175</v>
      </c>
    </row>
    <row r="31" spans="2:72" ht="13.5" customHeight="1" x14ac:dyDescent="0.2">
      <c r="B31" s="12">
        <v>226</v>
      </c>
      <c r="C31" s="12">
        <v>9.6159999999999997</v>
      </c>
      <c r="D31" s="12">
        <v>226.40066999999999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34</v>
      </c>
      <c r="Q31" s="56">
        <v>1.81</v>
      </c>
      <c r="R31" s="56">
        <v>3.5</v>
      </c>
      <c r="S31" s="56">
        <v>43.95</v>
      </c>
      <c r="T31" s="56">
        <v>104.5</v>
      </c>
      <c r="U31" s="12">
        <v>2</v>
      </c>
      <c r="V31" s="12">
        <v>0</v>
      </c>
      <c r="W31" s="12">
        <v>2</v>
      </c>
      <c r="X31" s="12">
        <v>2</v>
      </c>
      <c r="Y31" s="12">
        <v>1</v>
      </c>
      <c r="Z31" s="12">
        <v>2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1.0193000000000001</v>
      </c>
      <c r="AK31" s="12">
        <v>4.2099999999999999E-2</v>
      </c>
      <c r="AL31" s="14">
        <v>3.39E-2</v>
      </c>
      <c r="AM31" s="14">
        <v>1.4E-3</v>
      </c>
      <c r="AN31" s="14">
        <v>2.2786</v>
      </c>
      <c r="AO31" s="14">
        <v>4.9599999999999998E-2</v>
      </c>
      <c r="AP31" s="14">
        <v>0.20580000000000001</v>
      </c>
      <c r="AQ31" s="14">
        <v>4.4999999999999997E-3</v>
      </c>
      <c r="AR31" s="14">
        <v>2.0964</v>
      </c>
      <c r="AS31" s="14">
        <v>6.4799999999999996E-2</v>
      </c>
      <c r="AT31" s="14">
        <v>3.6999999999999998E-2</v>
      </c>
      <c r="AU31" s="14">
        <v>1.1000000000000001E-3</v>
      </c>
      <c r="AV31" s="14">
        <v>37.229900000000001</v>
      </c>
      <c r="AW31" s="14">
        <v>0.51170000000000004</v>
      </c>
      <c r="AX31" s="14">
        <v>0.49519999999999997</v>
      </c>
      <c r="AY31" s="14">
        <v>6.7999999999999996E-3</v>
      </c>
      <c r="AZ31" s="14">
        <v>0.41283880171184023</v>
      </c>
      <c r="BA31" s="14">
        <v>13.383783783783784</v>
      </c>
      <c r="BB31" s="14">
        <v>0.86095452837279218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226</v>
      </c>
      <c r="C32" s="12">
        <v>9.6080000000000005</v>
      </c>
      <c r="D32" s="12">
        <v>226.40033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34</v>
      </c>
      <c r="Q32" s="56">
        <v>1.81</v>
      </c>
      <c r="R32" s="56">
        <v>3.5</v>
      </c>
      <c r="S32" s="56">
        <v>44.05</v>
      </c>
      <c r="T32" s="56">
        <v>104.41</v>
      </c>
      <c r="U32" s="12">
        <v>2</v>
      </c>
      <c r="V32" s="12">
        <v>0</v>
      </c>
      <c r="W32" s="12">
        <v>2</v>
      </c>
      <c r="X32" s="12">
        <v>2</v>
      </c>
      <c r="Y32" s="12">
        <v>1</v>
      </c>
      <c r="Z32" s="12">
        <v>2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0.95230000000000004</v>
      </c>
      <c r="AK32" s="12">
        <v>5.7200000000000001E-2</v>
      </c>
      <c r="AL32" s="14">
        <v>3.1699999999999999E-2</v>
      </c>
      <c r="AM32" s="14">
        <v>1.9E-3</v>
      </c>
      <c r="AN32" s="14">
        <v>2.1387999999999998</v>
      </c>
      <c r="AO32" s="14">
        <v>2.8899999999999999E-2</v>
      </c>
      <c r="AP32" s="14">
        <v>0.19359999999999999</v>
      </c>
      <c r="AQ32" s="14">
        <v>2.5999999999999999E-3</v>
      </c>
      <c r="AR32" s="14">
        <v>1.784</v>
      </c>
      <c r="AS32" s="14">
        <v>0.1171</v>
      </c>
      <c r="AT32" s="14">
        <v>3.15E-2</v>
      </c>
      <c r="AU32" s="14">
        <v>2.0999999999999999E-3</v>
      </c>
      <c r="AV32" s="14">
        <v>37.616799999999998</v>
      </c>
      <c r="AW32" s="14">
        <v>0.50749999999999995</v>
      </c>
      <c r="AX32" s="14">
        <v>0.50119999999999998</v>
      </c>
      <c r="AY32" s="14">
        <v>6.7999999999999996E-3</v>
      </c>
      <c r="AZ32" s="14">
        <v>0.44271732872769143</v>
      </c>
      <c r="BA32" s="14">
        <v>15.91111111111111</v>
      </c>
      <c r="BB32" s="14">
        <v>0.88173455978975046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226</v>
      </c>
      <c r="C33" s="12">
        <v>9.5990000000000002</v>
      </c>
      <c r="D33" s="12">
        <v>226.39995999999999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34</v>
      </c>
      <c r="Q33" s="56">
        <v>1.81</v>
      </c>
      <c r="R33" s="56">
        <v>3.5</v>
      </c>
      <c r="S33" s="56">
        <v>44.16</v>
      </c>
      <c r="T33" s="56">
        <v>104.3</v>
      </c>
      <c r="U33" s="12">
        <v>2</v>
      </c>
      <c r="V33" s="12">
        <v>0</v>
      </c>
      <c r="W33" s="12">
        <v>2</v>
      </c>
      <c r="X33" s="12">
        <v>2</v>
      </c>
      <c r="Y33" s="12">
        <v>1</v>
      </c>
      <c r="Z33" s="12">
        <v>2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0.89249999999999996</v>
      </c>
      <c r="AK33" s="12">
        <v>4.19E-2</v>
      </c>
      <c r="AL33" s="14">
        <v>2.98E-2</v>
      </c>
      <c r="AM33" s="14">
        <v>1.4E-3</v>
      </c>
      <c r="AN33" s="14">
        <v>2.2412000000000001</v>
      </c>
      <c r="AO33" s="14">
        <v>3.3500000000000002E-2</v>
      </c>
      <c r="AP33" s="14">
        <v>0.20330000000000001</v>
      </c>
      <c r="AQ33" s="14">
        <v>3.0000000000000001E-3</v>
      </c>
      <c r="AR33" s="14">
        <v>1.7588999999999999</v>
      </c>
      <c r="AS33" s="14">
        <v>2.41E-2</v>
      </c>
      <c r="AT33" s="14">
        <v>3.1099999999999999E-2</v>
      </c>
      <c r="AU33" s="14">
        <v>4.0000000000000002E-4</v>
      </c>
      <c r="AV33" s="14">
        <v>40.82</v>
      </c>
      <c r="AW33" s="14">
        <v>0.16639999999999999</v>
      </c>
      <c r="AX33" s="14">
        <v>0.54500000000000004</v>
      </c>
      <c r="AY33" s="14">
        <v>2.2000000000000001E-3</v>
      </c>
      <c r="AZ33" s="14">
        <v>0.4566350394226914</v>
      </c>
      <c r="BA33" s="14">
        <v>17.524115755627012</v>
      </c>
      <c r="BB33" s="14">
        <v>0.89203263322339865</v>
      </c>
      <c r="BC33" s="15"/>
      <c r="BD33" s="28"/>
    </row>
    <row r="34" spans="2:64" ht="13.5" customHeight="1" x14ac:dyDescent="0.2">
      <c r="B34" s="12">
        <v>226</v>
      </c>
      <c r="C34" s="12">
        <v>9.6890000000000001</v>
      </c>
      <c r="D34" s="12">
        <v>226.40370999999999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34</v>
      </c>
      <c r="Q34" s="56">
        <v>1.81</v>
      </c>
      <c r="R34" s="56">
        <v>3.5</v>
      </c>
      <c r="S34" s="56">
        <v>43.07</v>
      </c>
      <c r="T34" s="56">
        <v>105.35</v>
      </c>
      <c r="U34" s="12">
        <v>2</v>
      </c>
      <c r="V34" s="12">
        <v>0</v>
      </c>
      <c r="W34" s="12">
        <v>2</v>
      </c>
      <c r="X34" s="12">
        <v>2</v>
      </c>
      <c r="Y34" s="12">
        <v>1</v>
      </c>
      <c r="Z34" s="12">
        <v>2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0.94410000000000005</v>
      </c>
      <c r="AK34" s="12">
        <v>6.3E-3</v>
      </c>
      <c r="AL34" s="14">
        <v>3.09E-2</v>
      </c>
      <c r="AM34" s="14">
        <v>2.0000000000000001E-4</v>
      </c>
      <c r="AN34" s="14">
        <v>2.0586000000000002</v>
      </c>
      <c r="AO34" s="14">
        <v>5.9299999999999999E-2</v>
      </c>
      <c r="AP34" s="14">
        <v>0.18279999999999999</v>
      </c>
      <c r="AQ34" s="14">
        <v>5.3E-3</v>
      </c>
      <c r="AR34" s="14">
        <v>1.788</v>
      </c>
      <c r="AS34" s="14">
        <v>9.3399999999999997E-2</v>
      </c>
      <c r="AT34" s="14">
        <v>3.1E-2</v>
      </c>
      <c r="AU34" s="14">
        <v>1.6000000000000001E-3</v>
      </c>
      <c r="AV34" s="14">
        <v>36.6205</v>
      </c>
      <c r="AW34" s="14">
        <v>2.3816000000000002</v>
      </c>
      <c r="AX34" s="14">
        <v>0.47910000000000003</v>
      </c>
      <c r="AY34" s="14">
        <v>3.1199999999999999E-2</v>
      </c>
      <c r="AZ34" s="14">
        <v>0.44765070252303973</v>
      </c>
      <c r="BA34" s="14">
        <v>15.45483870967742</v>
      </c>
      <c r="BB34" s="14">
        <v>0.87845520486179196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226</v>
      </c>
      <c r="C35" s="12">
        <v>9.6969999999999992</v>
      </c>
      <c r="D35" s="12">
        <v>226.40404000000001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34</v>
      </c>
      <c r="Q35" s="56">
        <v>1.81</v>
      </c>
      <c r="R35" s="56">
        <v>3.5</v>
      </c>
      <c r="S35" s="56">
        <v>42.97</v>
      </c>
      <c r="T35" s="56">
        <v>105.44</v>
      </c>
      <c r="U35" s="12">
        <v>2</v>
      </c>
      <c r="V35" s="12">
        <v>0</v>
      </c>
      <c r="W35" s="12">
        <v>2</v>
      </c>
      <c r="X35" s="12">
        <v>2</v>
      </c>
      <c r="Y35" s="12">
        <v>1</v>
      </c>
      <c r="Z35" s="12">
        <v>2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0.84460000000000002</v>
      </c>
      <c r="AK35" s="12">
        <v>4.4499999999999998E-2</v>
      </c>
      <c r="AL35" s="14">
        <v>2.76E-2</v>
      </c>
      <c r="AM35" s="14">
        <v>1.5E-3</v>
      </c>
      <c r="AN35" s="14">
        <v>2.0257000000000001</v>
      </c>
      <c r="AO35" s="14">
        <v>1.5599999999999999E-2</v>
      </c>
      <c r="AP35" s="14">
        <v>0.17949999999999999</v>
      </c>
      <c r="AQ35" s="14">
        <v>1.4E-3</v>
      </c>
      <c r="AR35" s="14">
        <v>1.5381</v>
      </c>
      <c r="AS35" s="14">
        <v>1.0699999999999999E-2</v>
      </c>
      <c r="AT35" s="14">
        <v>2.6599999999999999E-2</v>
      </c>
      <c r="AU35" s="14">
        <v>2.0000000000000001E-4</v>
      </c>
      <c r="AV35" s="14">
        <v>36.693300000000001</v>
      </c>
      <c r="AW35" s="14">
        <v>0.312</v>
      </c>
      <c r="AX35" s="14">
        <v>0.47920000000000001</v>
      </c>
      <c r="AY35" s="14">
        <v>4.1000000000000003E-3</v>
      </c>
      <c r="AZ35" s="14">
        <v>0.45498709579474722</v>
      </c>
      <c r="BA35" s="14">
        <v>18.015037593984964</v>
      </c>
      <c r="BB35" s="14">
        <v>0.89482008699090543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226</v>
      </c>
      <c r="C36" s="12">
        <v>9.7050000000000001</v>
      </c>
      <c r="D36" s="12">
        <v>226.40437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34</v>
      </c>
      <c r="Q36" s="56">
        <v>1.81</v>
      </c>
      <c r="R36" s="56">
        <v>3.5</v>
      </c>
      <c r="S36" s="56">
        <v>42.87</v>
      </c>
      <c r="T36" s="56">
        <v>105.53</v>
      </c>
      <c r="U36" s="12">
        <v>2</v>
      </c>
      <c r="V36" s="12">
        <v>0</v>
      </c>
      <c r="W36" s="12">
        <v>2</v>
      </c>
      <c r="X36" s="12">
        <v>2</v>
      </c>
      <c r="Y36" s="12">
        <v>1</v>
      </c>
      <c r="Z36" s="12">
        <v>2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1.0633999999999999</v>
      </c>
      <c r="AK36" s="12">
        <v>6.4199999999999993E-2</v>
      </c>
      <c r="AL36" s="14">
        <v>3.4700000000000002E-2</v>
      </c>
      <c r="AM36" s="14">
        <v>2.0999999999999999E-3</v>
      </c>
      <c r="AN36" s="14">
        <v>2.5994999999999999</v>
      </c>
      <c r="AO36" s="14">
        <v>1.4E-3</v>
      </c>
      <c r="AP36" s="14">
        <v>0.22989999999999999</v>
      </c>
      <c r="AQ36" s="14">
        <v>1E-4</v>
      </c>
      <c r="AR36" s="14">
        <v>2.1652999999999998</v>
      </c>
      <c r="AS36" s="14">
        <v>0.1381</v>
      </c>
      <c r="AT36" s="14">
        <v>3.7400000000000003E-2</v>
      </c>
      <c r="AU36" s="14">
        <v>2.3999999999999998E-3</v>
      </c>
      <c r="AV36" s="14">
        <v>41.876600000000003</v>
      </c>
      <c r="AW36" s="14">
        <v>0.84030000000000005</v>
      </c>
      <c r="AX36" s="14">
        <v>0.54590000000000005</v>
      </c>
      <c r="AY36" s="14">
        <v>1.0999999999999999E-2</v>
      </c>
      <c r="AZ36" s="14">
        <v>0.40732147460685747</v>
      </c>
      <c r="BA36" s="14">
        <v>14.596256684491978</v>
      </c>
      <c r="BB36" s="14">
        <v>0.87176410080576039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226</v>
      </c>
      <c r="C37" s="12">
        <v>9.7170000000000005</v>
      </c>
      <c r="D37" s="12">
        <v>226.40486999999999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34</v>
      </c>
      <c r="Q37" s="56">
        <v>1.81</v>
      </c>
      <c r="R37" s="56">
        <v>3.5</v>
      </c>
      <c r="S37" s="56">
        <v>42.73</v>
      </c>
      <c r="T37" s="56">
        <v>105.68</v>
      </c>
      <c r="U37" s="12">
        <v>2</v>
      </c>
      <c r="V37" s="12">
        <v>0</v>
      </c>
      <c r="W37" s="12">
        <v>2</v>
      </c>
      <c r="X37" s="12">
        <v>2</v>
      </c>
      <c r="Y37" s="12">
        <v>1</v>
      </c>
      <c r="Z37" s="12">
        <v>2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0.9446</v>
      </c>
      <c r="AK37" s="12">
        <v>2.92E-2</v>
      </c>
      <c r="AL37" s="14">
        <v>3.0700000000000002E-2</v>
      </c>
      <c r="AM37" s="14">
        <v>8.9999999999999998E-4</v>
      </c>
      <c r="AN37" s="14">
        <v>2.2835000000000001</v>
      </c>
      <c r="AO37" s="14">
        <v>3.1199999999999999E-2</v>
      </c>
      <c r="AP37" s="14">
        <v>0.2014</v>
      </c>
      <c r="AQ37" s="14">
        <v>2.8E-3</v>
      </c>
      <c r="AR37" s="14">
        <v>1.8604000000000001</v>
      </c>
      <c r="AS37" s="14">
        <v>8.6300000000000002E-2</v>
      </c>
      <c r="AT37" s="14">
        <v>3.2099999999999997E-2</v>
      </c>
      <c r="AU37" s="14">
        <v>1.5E-3</v>
      </c>
      <c r="AV37" s="14">
        <v>40.944800000000001</v>
      </c>
      <c r="AW37" s="14">
        <v>0.66139999999999999</v>
      </c>
      <c r="AX37" s="14">
        <v>0.53239999999999998</v>
      </c>
      <c r="AY37" s="14">
        <v>8.6E-3</v>
      </c>
      <c r="AZ37" s="14">
        <v>0.45107658762605607</v>
      </c>
      <c r="BA37" s="14">
        <v>16.585669781931465</v>
      </c>
      <c r="BB37" s="14">
        <v>0.88627103631532322</v>
      </c>
      <c r="BC37" s="15"/>
      <c r="BD37" s="28"/>
      <c r="BG37" s="30">
        <v>2</v>
      </c>
    </row>
    <row r="38" spans="2:64" ht="13.5" customHeight="1" x14ac:dyDescent="0.2">
      <c r="B38" s="12">
        <v>226</v>
      </c>
      <c r="C38" s="12">
        <v>9.73</v>
      </c>
      <c r="D38" s="12">
        <v>226.40541999999999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34</v>
      </c>
      <c r="Q38" s="56">
        <v>1.81</v>
      </c>
      <c r="R38" s="56">
        <v>3.5</v>
      </c>
      <c r="S38" s="56">
        <v>42.57</v>
      </c>
      <c r="T38" s="56">
        <v>105.83</v>
      </c>
      <c r="U38" s="12">
        <v>2</v>
      </c>
      <c r="V38" s="12">
        <v>0</v>
      </c>
      <c r="W38" s="12">
        <v>2</v>
      </c>
      <c r="X38" s="12">
        <v>2</v>
      </c>
      <c r="Y38" s="12">
        <v>1</v>
      </c>
      <c r="Z38" s="12">
        <v>2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1.1565000000000001</v>
      </c>
      <c r="AK38" s="12">
        <v>6.0900000000000003E-2</v>
      </c>
      <c r="AL38" s="14">
        <v>3.7499999999999999E-2</v>
      </c>
      <c r="AM38" s="14">
        <v>2E-3</v>
      </c>
      <c r="AN38" s="14">
        <v>2.5886</v>
      </c>
      <c r="AO38" s="14">
        <v>1.1299999999999999E-2</v>
      </c>
      <c r="AP38" s="14">
        <v>0.2276</v>
      </c>
      <c r="AQ38" s="14">
        <v>1E-3</v>
      </c>
      <c r="AR38" s="14">
        <v>2.4603000000000002</v>
      </c>
      <c r="AS38" s="14">
        <v>0.16139999999999999</v>
      </c>
      <c r="AT38" s="14">
        <v>4.2299999999999997E-2</v>
      </c>
      <c r="AU38" s="14">
        <v>2.8E-3</v>
      </c>
      <c r="AV38" s="14">
        <v>40.304200000000002</v>
      </c>
      <c r="AW38" s="14">
        <v>0.1331</v>
      </c>
      <c r="AX38" s="14">
        <v>0.52249999999999996</v>
      </c>
      <c r="AY38" s="14">
        <v>1.6999999999999999E-3</v>
      </c>
      <c r="AZ38" s="14">
        <v>0.39314758032262359</v>
      </c>
      <c r="BA38" s="14">
        <v>12.35224586288416</v>
      </c>
      <c r="BB38" s="14">
        <v>0.85021246458923505</v>
      </c>
      <c r="BC38" s="15"/>
      <c r="BD38" s="28"/>
      <c r="BG38" s="30">
        <v>3</v>
      </c>
      <c r="BH38" s="34"/>
    </row>
    <row r="39" spans="2:64" ht="13.5" customHeight="1" x14ac:dyDescent="0.2">
      <c r="B39" s="12">
        <v>226</v>
      </c>
      <c r="C39" s="12">
        <v>9.74</v>
      </c>
      <c r="D39" s="12">
        <v>226.40583000000001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34</v>
      </c>
      <c r="Q39" s="56">
        <v>1.81</v>
      </c>
      <c r="R39" s="56">
        <v>3.5</v>
      </c>
      <c r="S39" s="56">
        <v>42.45</v>
      </c>
      <c r="T39" s="56">
        <v>105.95</v>
      </c>
      <c r="U39" s="12">
        <v>2</v>
      </c>
      <c r="V39" s="12">
        <v>0</v>
      </c>
      <c r="W39" s="12">
        <v>2</v>
      </c>
      <c r="X39" s="12">
        <v>2</v>
      </c>
      <c r="Y39" s="12">
        <v>1</v>
      </c>
      <c r="Z39" s="12">
        <v>2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0.89900000000000002</v>
      </c>
      <c r="AK39" s="12">
        <v>0.1179</v>
      </c>
      <c r="AL39" s="14">
        <v>2.9100000000000001E-2</v>
      </c>
      <c r="AM39" s="14">
        <v>3.8E-3</v>
      </c>
      <c r="AN39" s="14">
        <v>2.1057000000000001</v>
      </c>
      <c r="AO39" s="14">
        <v>9.9199999999999997E-2</v>
      </c>
      <c r="AP39" s="14">
        <v>0.1847</v>
      </c>
      <c r="AQ39" s="14">
        <v>8.6999999999999994E-3</v>
      </c>
      <c r="AR39" s="14">
        <v>1.7250000000000001</v>
      </c>
      <c r="AS39" s="14">
        <v>0.2074</v>
      </c>
      <c r="AT39" s="14">
        <v>2.9600000000000001E-2</v>
      </c>
      <c r="AU39" s="14">
        <v>3.5999999999999999E-3</v>
      </c>
      <c r="AV39" s="14">
        <v>37.743699999999997</v>
      </c>
      <c r="AW39" s="14">
        <v>0.78420000000000001</v>
      </c>
      <c r="AX39" s="14">
        <v>0.48830000000000001</v>
      </c>
      <c r="AY39" s="14">
        <v>1.01E-2</v>
      </c>
      <c r="AZ39" s="14">
        <v>0.45111441307578004</v>
      </c>
      <c r="BA39" s="14">
        <v>16.496621621621621</v>
      </c>
      <c r="BB39" s="14">
        <v>0.88569221857501446</v>
      </c>
      <c r="BC39" s="15"/>
      <c r="BD39" s="28"/>
    </row>
    <row r="40" spans="2:64" ht="13.5" customHeight="1" x14ac:dyDescent="0.2">
      <c r="B40" s="12">
        <v>226</v>
      </c>
      <c r="C40" s="12">
        <v>9.7530000000000001</v>
      </c>
      <c r="D40" s="12">
        <v>226.40638000000001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34</v>
      </c>
      <c r="Q40" s="56">
        <v>1.81</v>
      </c>
      <c r="R40" s="56">
        <v>3.5</v>
      </c>
      <c r="S40" s="56">
        <v>42.29</v>
      </c>
      <c r="T40" s="56">
        <v>106.11</v>
      </c>
      <c r="U40" s="12">
        <v>2</v>
      </c>
      <c r="V40" s="12">
        <v>0</v>
      </c>
      <c r="W40" s="12">
        <v>2</v>
      </c>
      <c r="X40" s="12">
        <v>2</v>
      </c>
      <c r="Y40" s="12">
        <v>1</v>
      </c>
      <c r="Z40" s="12">
        <v>2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0.99209999999999998</v>
      </c>
      <c r="AK40" s="12">
        <v>3.1800000000000002E-2</v>
      </c>
      <c r="AL40" s="14">
        <v>3.2000000000000001E-2</v>
      </c>
      <c r="AM40" s="14">
        <v>1E-3</v>
      </c>
      <c r="AN40" s="14">
        <v>2.3795000000000002</v>
      </c>
      <c r="AO40" s="14">
        <v>0.1472</v>
      </c>
      <c r="AP40" s="14">
        <v>0.20810000000000001</v>
      </c>
      <c r="AQ40" s="14">
        <v>1.29E-2</v>
      </c>
      <c r="AR40" s="14">
        <v>2.0276000000000001</v>
      </c>
      <c r="AS40" s="14">
        <v>1.3899999999999999E-2</v>
      </c>
      <c r="AT40" s="14">
        <v>3.4700000000000002E-2</v>
      </c>
      <c r="AU40" s="14">
        <v>2.0000000000000001E-4</v>
      </c>
      <c r="AV40" s="14">
        <v>40.861600000000003</v>
      </c>
      <c r="AW40" s="14">
        <v>1.2189000000000001</v>
      </c>
      <c r="AX40" s="14">
        <v>0.52710000000000001</v>
      </c>
      <c r="AY40" s="14">
        <v>1.5699999999999999E-2</v>
      </c>
      <c r="AZ40" s="14">
        <v>0.43389553862894448</v>
      </c>
      <c r="BA40" s="14">
        <v>15.190201729106628</v>
      </c>
      <c r="BB40" s="14">
        <v>0.87646849412602357</v>
      </c>
      <c r="BC40" s="15"/>
      <c r="BD40" s="28"/>
    </row>
    <row r="41" spans="2:64" ht="13.5" customHeight="1" x14ac:dyDescent="0.2">
      <c r="B41" s="12">
        <v>226</v>
      </c>
      <c r="C41" s="12">
        <v>9.7609999999999992</v>
      </c>
      <c r="D41" s="12">
        <v>226.40671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34</v>
      </c>
      <c r="Q41" s="56">
        <v>1.81</v>
      </c>
      <c r="R41" s="56">
        <v>3.5</v>
      </c>
      <c r="S41" s="56">
        <v>42.2</v>
      </c>
      <c r="T41" s="56">
        <v>106.2</v>
      </c>
      <c r="U41" s="12">
        <v>2</v>
      </c>
      <c r="V41" s="12">
        <v>0</v>
      </c>
      <c r="W41" s="12">
        <v>2</v>
      </c>
      <c r="X41" s="12">
        <v>2</v>
      </c>
      <c r="Y41" s="12">
        <v>1</v>
      </c>
      <c r="Z41" s="12">
        <v>2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1.1068</v>
      </c>
      <c r="AK41" s="12">
        <v>2.5999999999999999E-3</v>
      </c>
      <c r="AL41" s="14">
        <v>3.5700000000000003E-2</v>
      </c>
      <c r="AM41" s="14">
        <v>1E-4</v>
      </c>
      <c r="AN41" s="14">
        <v>1.9897</v>
      </c>
      <c r="AO41" s="14">
        <v>0.17019999999999999</v>
      </c>
      <c r="AP41" s="14">
        <v>0.17369999999999999</v>
      </c>
      <c r="AQ41" s="14">
        <v>1.49E-2</v>
      </c>
      <c r="AR41" s="14">
        <v>2.1997</v>
      </c>
      <c r="AS41" s="14">
        <v>7.5999999999999998E-2</v>
      </c>
      <c r="AT41" s="14">
        <v>3.7600000000000001E-2</v>
      </c>
      <c r="AU41" s="14">
        <v>1.2999999999999999E-3</v>
      </c>
      <c r="AV41" s="14">
        <v>33.001300000000001</v>
      </c>
      <c r="AW41" s="14">
        <v>2.6354000000000002</v>
      </c>
      <c r="AX41" s="14">
        <v>0.4249</v>
      </c>
      <c r="AY41" s="14">
        <v>3.39E-2</v>
      </c>
      <c r="AZ41" s="14">
        <v>0.4196458402940193</v>
      </c>
      <c r="BA41" s="14">
        <v>11.300531914893616</v>
      </c>
      <c r="BB41" s="14">
        <v>0.83740540540540531</v>
      </c>
      <c r="BC41" s="15"/>
      <c r="BD41" s="28"/>
    </row>
    <row r="42" spans="2:64" ht="13.5" customHeight="1" x14ac:dyDescent="0.2">
      <c r="B42" s="12">
        <v>226</v>
      </c>
      <c r="C42" s="12">
        <v>9.516</v>
      </c>
      <c r="D42" s="12">
        <v>226.3965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34</v>
      </c>
      <c r="Q42" s="56">
        <v>1.81</v>
      </c>
      <c r="R42" s="56">
        <v>3.5</v>
      </c>
      <c r="S42" s="56">
        <v>45.17</v>
      </c>
      <c r="T42" s="56">
        <v>103.37</v>
      </c>
      <c r="U42" s="12">
        <v>2</v>
      </c>
      <c r="V42" s="12">
        <v>0</v>
      </c>
      <c r="W42" s="12">
        <v>2</v>
      </c>
      <c r="X42" s="12">
        <v>2</v>
      </c>
      <c r="Y42" s="12">
        <v>1</v>
      </c>
      <c r="Z42" s="12">
        <v>2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5.3640999999999996</v>
      </c>
      <c r="AK42" s="12">
        <v>0.10630000000000001</v>
      </c>
      <c r="AL42" s="14">
        <v>0.18240000000000001</v>
      </c>
      <c r="AM42" s="14">
        <v>3.5999999999999999E-3</v>
      </c>
      <c r="AN42" s="14">
        <v>2.2587000000000002</v>
      </c>
      <c r="AO42" s="14">
        <v>5.7299999999999997E-2</v>
      </c>
      <c r="AP42" s="14">
        <v>0.20910000000000001</v>
      </c>
      <c r="AQ42" s="14">
        <v>5.3E-3</v>
      </c>
      <c r="AR42" s="14">
        <v>9.9957999999999991</v>
      </c>
      <c r="AS42" s="14">
        <v>0.1426</v>
      </c>
      <c r="AT42" s="14">
        <v>0.1804</v>
      </c>
      <c r="AU42" s="14">
        <v>2.5999999999999999E-3</v>
      </c>
      <c r="AV42" s="14">
        <v>17.642600000000002</v>
      </c>
      <c r="AW42" s="14">
        <v>0.24340000000000001</v>
      </c>
      <c r="AX42" s="14">
        <v>0.24010000000000001</v>
      </c>
      <c r="AY42" s="14">
        <v>3.3E-3</v>
      </c>
      <c r="AZ42" s="14">
        <v>6.9011576135351735E-2</v>
      </c>
      <c r="BA42" s="14">
        <v>1.3309312638580932</v>
      </c>
      <c r="BB42" s="14">
        <v>0.14197384066587398</v>
      </c>
      <c r="BC42" s="37"/>
      <c r="BD42" s="28"/>
    </row>
    <row r="43" spans="2:64" ht="13.5" customHeight="1" x14ac:dyDescent="0.2">
      <c r="B43" s="12">
        <v>226</v>
      </c>
      <c r="C43" s="12">
        <v>9.5239999999999991</v>
      </c>
      <c r="D43" s="12">
        <v>226.39682999999999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34</v>
      </c>
      <c r="Q43" s="56">
        <v>1.81</v>
      </c>
      <c r="R43" s="56">
        <v>3.5</v>
      </c>
      <c r="S43" s="56">
        <v>45.07</v>
      </c>
      <c r="T43" s="56">
        <v>103.46</v>
      </c>
      <c r="U43" s="12">
        <v>2</v>
      </c>
      <c r="V43" s="12">
        <v>0</v>
      </c>
      <c r="W43" s="12">
        <v>2</v>
      </c>
      <c r="X43" s="12">
        <v>2</v>
      </c>
      <c r="Y43" s="12">
        <v>1</v>
      </c>
      <c r="Z43" s="12">
        <v>2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1.3093999999999999</v>
      </c>
      <c r="AK43" s="12">
        <v>3.0200000000000001E-2</v>
      </c>
      <c r="AL43" s="14">
        <v>4.4400000000000002E-2</v>
      </c>
      <c r="AM43" s="14">
        <v>1E-3</v>
      </c>
      <c r="AN43" s="14">
        <v>2.2341000000000002</v>
      </c>
      <c r="AO43" s="14">
        <v>0.14680000000000001</v>
      </c>
      <c r="AP43" s="14">
        <v>0.2064</v>
      </c>
      <c r="AQ43" s="14">
        <v>1.3599999999999999E-2</v>
      </c>
      <c r="AR43" s="14">
        <v>2.5125999999999999</v>
      </c>
      <c r="AS43" s="14">
        <v>1.8E-3</v>
      </c>
      <c r="AT43" s="14">
        <v>4.53E-2</v>
      </c>
      <c r="AU43" s="14">
        <v>0</v>
      </c>
      <c r="AV43" s="14">
        <v>37.211199999999998</v>
      </c>
      <c r="AW43" s="14">
        <v>2.7185999999999999</v>
      </c>
      <c r="AX43" s="14">
        <v>0.50549999999999995</v>
      </c>
      <c r="AY43" s="14">
        <v>3.6900000000000002E-2</v>
      </c>
      <c r="AZ43" s="14">
        <v>0.4201432785503581</v>
      </c>
      <c r="BA43" s="14">
        <v>11.158940397350992</v>
      </c>
      <c r="BB43" s="14">
        <v>0.83551198257080606</v>
      </c>
      <c r="BC43" s="37"/>
      <c r="BD43" s="28"/>
    </row>
    <row r="44" spans="2:64" ht="13.5" customHeight="1" x14ac:dyDescent="0.2">
      <c r="B44" s="12">
        <v>226</v>
      </c>
      <c r="C44" s="12">
        <v>9.5310000000000006</v>
      </c>
      <c r="D44" s="12">
        <v>226.39712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34</v>
      </c>
      <c r="Q44" s="56">
        <v>1.81</v>
      </c>
      <c r="R44" s="56">
        <v>3.5</v>
      </c>
      <c r="S44" s="56">
        <v>44.99</v>
      </c>
      <c r="T44" s="56">
        <v>103.54</v>
      </c>
      <c r="U44" s="12">
        <v>2</v>
      </c>
      <c r="V44" s="12">
        <v>0</v>
      </c>
      <c r="W44" s="12">
        <v>2</v>
      </c>
      <c r="X44" s="12">
        <v>2</v>
      </c>
      <c r="Y44" s="12">
        <v>1</v>
      </c>
      <c r="Z44" s="12">
        <v>2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10.0639</v>
      </c>
      <c r="AK44" s="12">
        <v>0.18840000000000001</v>
      </c>
      <c r="AL44" s="14">
        <v>0.34110000000000001</v>
      </c>
      <c r="AM44" s="14">
        <v>6.4000000000000003E-3</v>
      </c>
      <c r="AN44" s="14">
        <v>3.9699</v>
      </c>
      <c r="AO44" s="14">
        <v>7.6799999999999993E-2</v>
      </c>
      <c r="AP44" s="14">
        <v>0.36620000000000003</v>
      </c>
      <c r="AQ44" s="14">
        <v>7.1000000000000004E-3</v>
      </c>
      <c r="AR44" s="14">
        <v>18.843699999999998</v>
      </c>
      <c r="AS44" s="14">
        <v>0.2964</v>
      </c>
      <c r="AT44" s="14">
        <v>0.33889999999999998</v>
      </c>
      <c r="AU44" s="14">
        <v>5.3E-3</v>
      </c>
      <c r="AV44" s="14">
        <v>29.877099999999999</v>
      </c>
      <c r="AW44" s="14">
        <v>0.48049999999999998</v>
      </c>
      <c r="AX44" s="14">
        <v>0.4052</v>
      </c>
      <c r="AY44" s="14">
        <v>6.4999999999999997E-3</v>
      </c>
      <c r="AZ44" s="14">
        <v>5.0557428052890818E-2</v>
      </c>
      <c r="BA44" s="14">
        <v>1.1956329300678668</v>
      </c>
      <c r="BB44" s="14">
        <v>8.9100927294718482E-2</v>
      </c>
      <c r="BC44" s="37"/>
      <c r="BD44" s="28"/>
    </row>
    <row r="45" spans="2:64" ht="13.5" customHeight="1" x14ac:dyDescent="0.2">
      <c r="B45" s="12">
        <v>226</v>
      </c>
      <c r="C45" s="12">
        <v>9.5429999999999993</v>
      </c>
      <c r="D45" s="12">
        <v>226.39762999999999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34</v>
      </c>
      <c r="Q45" s="56">
        <v>1.81</v>
      </c>
      <c r="R45" s="56">
        <v>3.5</v>
      </c>
      <c r="S45" s="56">
        <v>44.84</v>
      </c>
      <c r="T45" s="56">
        <v>103.67</v>
      </c>
      <c r="U45" s="12">
        <v>2</v>
      </c>
      <c r="V45" s="12">
        <v>0</v>
      </c>
      <c r="W45" s="12">
        <v>2</v>
      </c>
      <c r="X45" s="12">
        <v>2</v>
      </c>
      <c r="Y45" s="12">
        <v>1</v>
      </c>
      <c r="Z45" s="12">
        <v>2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4.4096000000000002</v>
      </c>
      <c r="AK45" s="12">
        <v>0.64090000000000003</v>
      </c>
      <c r="AL45" s="14">
        <v>0.14899999999999999</v>
      </c>
      <c r="AM45" s="14">
        <v>2.1700000000000001E-2</v>
      </c>
      <c r="AN45" s="14">
        <v>2.5788000000000002</v>
      </c>
      <c r="AO45" s="14">
        <v>0.17949999999999999</v>
      </c>
      <c r="AP45" s="14">
        <v>0.23719999999999999</v>
      </c>
      <c r="AQ45" s="14">
        <v>1.6500000000000001E-2</v>
      </c>
      <c r="AR45" s="14">
        <v>8.5820000000000007</v>
      </c>
      <c r="AS45" s="14">
        <v>1.3212999999999999</v>
      </c>
      <c r="AT45" s="14">
        <v>0.15390000000000001</v>
      </c>
      <c r="AU45" s="14">
        <v>2.3699999999999999E-2</v>
      </c>
      <c r="AV45" s="14">
        <v>27.464300000000001</v>
      </c>
      <c r="AW45" s="14">
        <v>0.30580000000000002</v>
      </c>
      <c r="AX45" s="14">
        <v>0.37140000000000001</v>
      </c>
      <c r="AY45" s="14">
        <v>4.1000000000000003E-3</v>
      </c>
      <c r="AZ45" s="14">
        <v>0.22050607952678281</v>
      </c>
      <c r="BA45" s="14">
        <v>2.4132553606237814</v>
      </c>
      <c r="BB45" s="14">
        <v>0.41404911479154771</v>
      </c>
      <c r="BC45" s="37"/>
      <c r="BD45" s="28"/>
    </row>
    <row r="46" spans="2:64" ht="13.5" customHeight="1" x14ac:dyDescent="0.2">
      <c r="B46" s="12">
        <v>226</v>
      </c>
      <c r="C46" s="12">
        <v>9.5530000000000008</v>
      </c>
      <c r="D46" s="12">
        <v>226.39804000000001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34</v>
      </c>
      <c r="Q46" s="56">
        <v>1.81</v>
      </c>
      <c r="R46" s="56">
        <v>3.5</v>
      </c>
      <c r="S46" s="56">
        <v>44.72</v>
      </c>
      <c r="T46" s="56">
        <v>103.78</v>
      </c>
      <c r="U46" s="12">
        <v>2</v>
      </c>
      <c r="V46" s="12">
        <v>0</v>
      </c>
      <c r="W46" s="12">
        <v>2</v>
      </c>
      <c r="X46" s="12">
        <v>2</v>
      </c>
      <c r="Y46" s="12">
        <v>1</v>
      </c>
      <c r="Z46" s="12">
        <v>2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4.9382000000000001</v>
      </c>
      <c r="AK46" s="12">
        <v>4.9700000000000001E-2</v>
      </c>
      <c r="AL46" s="14">
        <v>0.16650000000000001</v>
      </c>
      <c r="AM46" s="14">
        <v>1.6999999999999999E-3</v>
      </c>
      <c r="AN46" s="14">
        <v>2.0941000000000001</v>
      </c>
      <c r="AO46" s="14">
        <v>1.8800000000000001E-2</v>
      </c>
      <c r="AP46" s="14">
        <v>0.19209999999999999</v>
      </c>
      <c r="AQ46" s="14">
        <v>1.6999999999999999E-3</v>
      </c>
      <c r="AR46" s="14">
        <v>9.2131000000000007</v>
      </c>
      <c r="AS46" s="14">
        <v>9.6600000000000005E-2</v>
      </c>
      <c r="AT46" s="14">
        <v>0.1648</v>
      </c>
      <c r="AU46" s="14">
        <v>1.6999999999999999E-3</v>
      </c>
      <c r="AV46" s="14">
        <v>16.1221</v>
      </c>
      <c r="AW46" s="14">
        <v>0.20799999999999999</v>
      </c>
      <c r="AX46" s="14">
        <v>0.2175</v>
      </c>
      <c r="AY46" s="14">
        <v>2.8E-3</v>
      </c>
      <c r="AZ46" s="14">
        <v>6.2011718750000021E-2</v>
      </c>
      <c r="BA46" s="14">
        <v>1.3197815533980581</v>
      </c>
      <c r="BB46" s="14">
        <v>0.13784985613392622</v>
      </c>
      <c r="BC46" s="37"/>
      <c r="BD46" s="28"/>
    </row>
    <row r="47" spans="2:64" ht="13.5" customHeight="1" x14ac:dyDescent="0.2">
      <c r="B47" s="12">
        <v>226</v>
      </c>
      <c r="C47" s="12">
        <v>9.5640000000000001</v>
      </c>
      <c r="D47" s="12">
        <v>226.39850000000001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34</v>
      </c>
      <c r="Q47" s="56">
        <v>1.81</v>
      </c>
      <c r="R47" s="56">
        <v>3.5</v>
      </c>
      <c r="S47" s="56">
        <v>44.59</v>
      </c>
      <c r="T47" s="56">
        <v>103.91</v>
      </c>
      <c r="U47" s="12">
        <v>2</v>
      </c>
      <c r="V47" s="12">
        <v>0</v>
      </c>
      <c r="W47" s="12">
        <v>2</v>
      </c>
      <c r="X47" s="12">
        <v>2</v>
      </c>
      <c r="Y47" s="12">
        <v>1</v>
      </c>
      <c r="Z47" s="12">
        <v>2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1.2055</v>
      </c>
      <c r="AK47" s="12">
        <v>0.1043</v>
      </c>
      <c r="AL47" s="14">
        <v>4.0599999999999997E-2</v>
      </c>
      <c r="AM47" s="14">
        <v>3.5000000000000001E-3</v>
      </c>
      <c r="AN47" s="14">
        <v>2.0756000000000001</v>
      </c>
      <c r="AO47" s="14">
        <v>9.2200000000000004E-2</v>
      </c>
      <c r="AP47" s="14">
        <v>0.18990000000000001</v>
      </c>
      <c r="AQ47" s="14">
        <v>8.3999999999999995E-3</v>
      </c>
      <c r="AR47" s="14">
        <v>2.3409</v>
      </c>
      <c r="AS47" s="14">
        <v>0.20380000000000001</v>
      </c>
      <c r="AT47" s="14">
        <v>4.1799999999999997E-2</v>
      </c>
      <c r="AU47" s="14">
        <v>3.5999999999999999E-3</v>
      </c>
      <c r="AV47" s="14">
        <v>34.862900000000003</v>
      </c>
      <c r="AW47" s="14">
        <v>2.9411</v>
      </c>
      <c r="AX47" s="14">
        <v>0.46920000000000001</v>
      </c>
      <c r="AY47" s="14">
        <v>3.9600000000000003E-2</v>
      </c>
      <c r="AZ47" s="14">
        <v>0.4237596722803823</v>
      </c>
      <c r="BA47" s="14">
        <v>11.224880382775121</v>
      </c>
      <c r="BB47" s="14">
        <v>0.83639921722113497</v>
      </c>
      <c r="BC47" s="37"/>
      <c r="BD47" s="28"/>
    </row>
    <row r="48" spans="2:64" ht="13.5" customHeight="1" x14ac:dyDescent="0.2">
      <c r="B48" s="12">
        <v>226</v>
      </c>
      <c r="C48" s="12">
        <v>9.5739999999999998</v>
      </c>
      <c r="D48" s="12">
        <v>226.39892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34</v>
      </c>
      <c r="Q48" s="56">
        <v>1.81</v>
      </c>
      <c r="R48" s="56">
        <v>3.5</v>
      </c>
      <c r="S48" s="56">
        <v>44.46</v>
      </c>
      <c r="T48" s="56">
        <v>104.02</v>
      </c>
      <c r="U48" s="12">
        <v>2</v>
      </c>
      <c r="V48" s="12">
        <v>0</v>
      </c>
      <c r="W48" s="12">
        <v>2</v>
      </c>
      <c r="X48" s="12">
        <v>2</v>
      </c>
      <c r="Y48" s="12">
        <v>1</v>
      </c>
      <c r="Z48" s="12">
        <v>2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10.1799</v>
      </c>
      <c r="AK48" s="12">
        <v>1.8800000000000001E-2</v>
      </c>
      <c r="AL48" s="14">
        <v>0.3417</v>
      </c>
      <c r="AM48" s="14">
        <v>5.9999999999999995E-4</v>
      </c>
      <c r="AN48" s="14">
        <v>4.0076999999999998</v>
      </c>
      <c r="AO48" s="14">
        <v>2.5499999999999998E-2</v>
      </c>
      <c r="AP48" s="14">
        <v>0.36580000000000001</v>
      </c>
      <c r="AQ48" s="14">
        <v>2.3E-3</v>
      </c>
      <c r="AR48" s="14">
        <v>18.863800000000001</v>
      </c>
      <c r="AS48" s="14">
        <v>8.0500000000000002E-2</v>
      </c>
      <c r="AT48" s="14">
        <v>0.33589999999999998</v>
      </c>
      <c r="AU48" s="14">
        <v>1.4E-3</v>
      </c>
      <c r="AV48" s="14">
        <v>29.808499999999999</v>
      </c>
      <c r="AW48" s="14">
        <v>0.2787</v>
      </c>
      <c r="AX48" s="14">
        <v>0.40029999999999999</v>
      </c>
      <c r="AY48" s="14">
        <v>3.7000000000000002E-3</v>
      </c>
      <c r="AZ48" s="14">
        <v>4.5033285471870479E-2</v>
      </c>
      <c r="BA48" s="14">
        <v>1.1917237272997916</v>
      </c>
      <c r="BB48" s="14">
        <v>8.7476229285520263E-2</v>
      </c>
      <c r="BC48" s="37"/>
      <c r="BD48" s="28"/>
    </row>
    <row r="49" spans="2:54" ht="13.5" customHeight="1" x14ac:dyDescent="0.2">
      <c r="B49" s="12">
        <v>226</v>
      </c>
      <c r="C49" s="12">
        <v>9.5850000000000009</v>
      </c>
      <c r="D49" s="12">
        <v>226.39937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34</v>
      </c>
      <c r="Q49" s="56">
        <v>1.81</v>
      </c>
      <c r="R49" s="56">
        <v>3.5</v>
      </c>
      <c r="S49" s="56">
        <v>44.33</v>
      </c>
      <c r="T49" s="56">
        <v>104.14</v>
      </c>
      <c r="U49" s="12">
        <v>2</v>
      </c>
      <c r="V49" s="12">
        <v>0</v>
      </c>
      <c r="W49" s="12">
        <v>2</v>
      </c>
      <c r="X49" s="12">
        <v>2</v>
      </c>
      <c r="Y49" s="12">
        <v>1</v>
      </c>
      <c r="Z49" s="12">
        <v>2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5.0956999999999999</v>
      </c>
      <c r="AK49" s="12">
        <v>0.52290000000000003</v>
      </c>
      <c r="AL49" s="14">
        <v>0.1706</v>
      </c>
      <c r="AM49" s="14">
        <v>1.7500000000000002E-2</v>
      </c>
      <c r="AN49" s="14">
        <v>2.8176000000000001</v>
      </c>
      <c r="AO49" s="14">
        <v>2.4899999999999999E-2</v>
      </c>
      <c r="AP49" s="14">
        <v>0.25650000000000001</v>
      </c>
      <c r="AQ49" s="14">
        <v>2.3E-3</v>
      </c>
      <c r="AR49" s="14">
        <v>9.7392000000000003</v>
      </c>
      <c r="AS49" s="14">
        <v>1.0794999999999999</v>
      </c>
      <c r="AT49" s="14">
        <v>0.17299999999999999</v>
      </c>
      <c r="AU49" s="14">
        <v>1.9199999999999998E-2</v>
      </c>
      <c r="AV49" s="14">
        <v>30.3597</v>
      </c>
      <c r="AW49" s="14">
        <v>0.78</v>
      </c>
      <c r="AX49" s="14">
        <v>0.40660000000000002</v>
      </c>
      <c r="AY49" s="14">
        <v>1.04E-2</v>
      </c>
      <c r="AZ49" s="14">
        <v>0.22636103151862466</v>
      </c>
      <c r="BA49" s="14">
        <v>2.3502890173410407</v>
      </c>
      <c r="BB49" s="14">
        <v>0.40303657694962047</v>
      </c>
    </row>
    <row r="50" spans="2:54" ht="13.5" customHeight="1" x14ac:dyDescent="0.2">
      <c r="B50" s="12">
        <v>226</v>
      </c>
      <c r="C50" s="12">
        <v>9.4719999999999995</v>
      </c>
      <c r="D50" s="12">
        <v>226.39466999999999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34</v>
      </c>
      <c r="Q50" s="56">
        <v>1.81</v>
      </c>
      <c r="R50" s="56">
        <v>3.5</v>
      </c>
      <c r="S50" s="56">
        <v>45.71</v>
      </c>
      <c r="T50" s="56">
        <v>102.89</v>
      </c>
      <c r="U50" s="12">
        <v>2</v>
      </c>
      <c r="V50" s="12">
        <v>0</v>
      </c>
      <c r="W50" s="12">
        <v>2</v>
      </c>
      <c r="X50" s="12">
        <v>2</v>
      </c>
      <c r="Y50" s="12">
        <v>1</v>
      </c>
      <c r="Z50" s="12">
        <v>2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7.7310999999999996</v>
      </c>
      <c r="AK50" s="12">
        <v>1.2500000000000001E-2</v>
      </c>
      <c r="AL50" s="14">
        <v>0.2656</v>
      </c>
      <c r="AM50" s="14">
        <v>4.0000000000000002E-4</v>
      </c>
      <c r="AN50" s="14">
        <v>3.0655000000000001</v>
      </c>
      <c r="AO50" s="14">
        <v>3.3E-3</v>
      </c>
      <c r="AP50" s="14">
        <v>0.28689999999999999</v>
      </c>
      <c r="AQ50" s="14">
        <v>2.9999999999999997E-4</v>
      </c>
      <c r="AR50" s="14">
        <v>14.454599999999999</v>
      </c>
      <c r="AS50" s="14">
        <v>8.8999999999999999E-3</v>
      </c>
      <c r="AT50" s="14">
        <v>0.2636</v>
      </c>
      <c r="AU50" s="14">
        <v>2.0000000000000001E-4</v>
      </c>
      <c r="AV50" s="14">
        <v>23.4541</v>
      </c>
      <c r="AW50" s="14">
        <v>3.95E-2</v>
      </c>
      <c r="AX50" s="14">
        <v>0.32250000000000001</v>
      </c>
      <c r="AY50" s="14">
        <v>5.0000000000000001E-4</v>
      </c>
      <c r="AZ50" s="14">
        <v>5.8418116179849072E-2</v>
      </c>
      <c r="BA50" s="14">
        <v>1.2234446130500758</v>
      </c>
      <c r="BB50" s="14">
        <v>0.10049479610987887</v>
      </c>
    </row>
    <row r="51" spans="2:54" ht="13.5" customHeight="1" x14ac:dyDescent="0.2">
      <c r="B51" s="12">
        <v>226</v>
      </c>
      <c r="C51" s="12">
        <v>9.2430000000000003</v>
      </c>
      <c r="D51" s="12">
        <v>226.38513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34</v>
      </c>
      <c r="Q51" s="56">
        <v>1.81</v>
      </c>
      <c r="R51" s="56">
        <v>3.5</v>
      </c>
      <c r="S51" s="56">
        <v>48.53</v>
      </c>
      <c r="T51" s="56">
        <v>100.47</v>
      </c>
      <c r="U51" s="12">
        <v>2</v>
      </c>
      <c r="V51" s="12">
        <v>0</v>
      </c>
      <c r="W51" s="12">
        <v>2</v>
      </c>
      <c r="X51" s="12">
        <v>2</v>
      </c>
      <c r="Y51" s="12">
        <v>1</v>
      </c>
      <c r="Z51" s="12">
        <v>2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19.459500000000002</v>
      </c>
      <c r="AK51" s="55">
        <v>0</v>
      </c>
      <c r="AL51" s="55">
        <v>0.71099999999999997</v>
      </c>
      <c r="AM51" s="55">
        <v>0</v>
      </c>
      <c r="AN51" s="55">
        <v>6.9610000000000003</v>
      </c>
      <c r="AO51" s="55">
        <v>2E-3</v>
      </c>
      <c r="AP51" s="55">
        <v>0.69799999999999995</v>
      </c>
      <c r="AQ51" s="55">
        <v>0</v>
      </c>
      <c r="AR51" s="55">
        <v>36.454999999999998</v>
      </c>
      <c r="AS51" s="55">
        <v>4.4999999999999997E-3</v>
      </c>
      <c r="AT51" s="55">
        <v>0.71</v>
      </c>
      <c r="AU51" s="55">
        <v>0</v>
      </c>
      <c r="AV51" s="55">
        <v>46.144799999999996</v>
      </c>
      <c r="AW51" s="55">
        <v>2.9100000000000001E-2</v>
      </c>
      <c r="AX51" s="55">
        <v>0.67579999999999996</v>
      </c>
      <c r="AY51" s="55">
        <v>4.0000000000000002E-4</v>
      </c>
      <c r="AZ51" s="14">
        <v>-1.6159557431940603E-2</v>
      </c>
      <c r="BA51" s="14">
        <v>23.795774647887328</v>
      </c>
      <c r="BB51" s="14">
        <v>-2.4678885842112867E-2</v>
      </c>
    </row>
    <row r="52" spans="2:54" ht="13.5" customHeight="1" x14ac:dyDescent="0.2">
      <c r="B52" s="12">
        <v>226</v>
      </c>
      <c r="C52" s="12">
        <v>9.234</v>
      </c>
      <c r="D52" s="12">
        <v>226.38475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34</v>
      </c>
      <c r="Q52" s="56">
        <v>1.81</v>
      </c>
      <c r="R52" s="56">
        <v>3.5</v>
      </c>
      <c r="S52" s="56">
        <v>48.64</v>
      </c>
      <c r="T52" s="56">
        <v>100.37</v>
      </c>
      <c r="U52" s="12">
        <v>2</v>
      </c>
      <c r="V52" s="12">
        <v>0</v>
      </c>
      <c r="W52" s="12">
        <v>2</v>
      </c>
      <c r="X52" s="12">
        <v>2</v>
      </c>
      <c r="Y52" s="12">
        <v>1</v>
      </c>
      <c r="Z52" s="12">
        <v>2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27.143599999999999</v>
      </c>
      <c r="AK52" s="12">
        <v>5.4000000000000003E-3</v>
      </c>
      <c r="AL52" s="14">
        <v>0.99439999999999995</v>
      </c>
      <c r="AM52" s="14">
        <v>2.0000000000000001E-4</v>
      </c>
      <c r="AN52" s="14">
        <v>9.8849999999999998</v>
      </c>
      <c r="AO52" s="14">
        <v>4.1999999999999997E-3</v>
      </c>
      <c r="AP52" s="14">
        <v>0.99419999999999997</v>
      </c>
      <c r="AQ52" s="14">
        <v>4.0000000000000002E-4</v>
      </c>
      <c r="AR52" s="14">
        <v>50.931199999999997</v>
      </c>
      <c r="AS52" s="14">
        <v>2.2000000000000001E-3</v>
      </c>
      <c r="AT52" s="14">
        <v>0.99439999999999995</v>
      </c>
      <c r="AU52" s="14">
        <v>0</v>
      </c>
      <c r="AV52" s="14">
        <v>67.712299999999999</v>
      </c>
      <c r="AW52" s="14">
        <v>6.4899999999999999E-2</v>
      </c>
      <c r="AX52" s="14">
        <v>0.99419999999999997</v>
      </c>
      <c r="AY52" s="14">
        <v>8.9999999999999998E-4</v>
      </c>
      <c r="AZ52" s="38">
        <v>0.74522309410250098</v>
      </c>
      <c r="BA52" s="38">
        <v>1.3294856590851973</v>
      </c>
      <c r="BB52" s="38">
        <v>0.14144137689801806</v>
      </c>
    </row>
    <row r="53" spans="2:54" ht="13.5" customHeight="1" x14ac:dyDescent="0.2">
      <c r="B53" s="12">
        <v>226</v>
      </c>
      <c r="C53" s="12">
        <v>9.4629999999999992</v>
      </c>
      <c r="D53" s="12">
        <v>226.39429000000001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34</v>
      </c>
      <c r="Q53" s="56">
        <v>1.81</v>
      </c>
      <c r="R53" s="56">
        <v>3.5</v>
      </c>
      <c r="S53" s="56">
        <v>45.82</v>
      </c>
      <c r="T53" s="56">
        <v>102.79</v>
      </c>
      <c r="U53" s="12">
        <v>2</v>
      </c>
      <c r="V53" s="12">
        <v>0</v>
      </c>
      <c r="W53" s="12">
        <v>2</v>
      </c>
      <c r="X53" s="12">
        <v>2</v>
      </c>
      <c r="Y53" s="12">
        <v>1</v>
      </c>
      <c r="Z53" s="12">
        <v>2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29.081199999999999</v>
      </c>
      <c r="AK53" s="12">
        <v>1.4E-2</v>
      </c>
      <c r="AL53" s="14">
        <v>1.0011000000000001</v>
      </c>
      <c r="AM53" s="14">
        <v>5.0000000000000001E-4</v>
      </c>
      <c r="AN53" s="14">
        <v>10.668900000000001</v>
      </c>
      <c r="AO53" s="14">
        <v>4.5999999999999999E-3</v>
      </c>
      <c r="AP53" s="14">
        <v>1.0008999999999999</v>
      </c>
      <c r="AQ53" s="14">
        <v>4.0000000000000002E-4</v>
      </c>
      <c r="AR53" s="14">
        <v>54.7866</v>
      </c>
      <c r="AS53" s="14">
        <v>2.23E-2</v>
      </c>
      <c r="AT53" s="14">
        <v>1.0011000000000001</v>
      </c>
      <c r="AU53" s="14">
        <v>4.0000000000000002E-4</v>
      </c>
      <c r="AV53" s="14">
        <v>72.637799999999999</v>
      </c>
      <c r="AW53" s="14">
        <v>3.5299999999999998E-2</v>
      </c>
      <c r="AX53" s="14">
        <v>1.0008999999999999</v>
      </c>
      <c r="AY53" s="14">
        <v>5.0000000000000001E-4</v>
      </c>
      <c r="AZ53" s="38">
        <v>0.74386453910669836</v>
      </c>
      <c r="BA53" s="38">
        <v>1.3258314989431723</v>
      </c>
      <c r="BB53" s="38">
        <v>0.1400924783636415</v>
      </c>
    </row>
    <row r="54" spans="2:54" ht="13.5" customHeight="1" x14ac:dyDescent="0.2">
      <c r="B54" s="12">
        <v>226</v>
      </c>
      <c r="C54" s="12">
        <v>9.7889999999999997</v>
      </c>
      <c r="D54" s="12">
        <v>226.40787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34</v>
      </c>
      <c r="Q54" s="56">
        <v>1.81</v>
      </c>
      <c r="R54" s="56">
        <v>3.5</v>
      </c>
      <c r="S54" s="56">
        <v>41.86</v>
      </c>
      <c r="T54" s="56">
        <v>106.54</v>
      </c>
      <c r="U54" s="12">
        <v>2</v>
      </c>
      <c r="V54" s="12">
        <v>0</v>
      </c>
      <c r="W54" s="12">
        <v>2</v>
      </c>
      <c r="X54" s="12">
        <v>2</v>
      </c>
      <c r="Y54" s="12">
        <v>1</v>
      </c>
      <c r="Z54" s="12">
        <v>2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31.539200000000001</v>
      </c>
      <c r="AK54" s="12">
        <v>7.4999999999999997E-3</v>
      </c>
      <c r="AL54" s="14">
        <v>1.0098</v>
      </c>
      <c r="AM54" s="14">
        <v>2.0000000000000001E-4</v>
      </c>
      <c r="AN54" s="14">
        <v>11.6426</v>
      </c>
      <c r="AO54" s="14">
        <v>2.3E-3</v>
      </c>
      <c r="AP54" s="14">
        <v>1.0097</v>
      </c>
      <c r="AQ54" s="14">
        <v>2.0000000000000001E-4</v>
      </c>
      <c r="AR54" s="14">
        <v>59.506900000000002</v>
      </c>
      <c r="AS54" s="14">
        <v>4.4000000000000003E-3</v>
      </c>
      <c r="AT54" s="14">
        <v>1.0098</v>
      </c>
      <c r="AU54" s="14">
        <v>1E-4</v>
      </c>
      <c r="AV54" s="14">
        <v>78.892300000000006</v>
      </c>
      <c r="AW54" s="14">
        <v>8.6499999999999994E-2</v>
      </c>
      <c r="AX54" s="14">
        <v>1.0097</v>
      </c>
      <c r="AY54" s="14">
        <v>1.1000000000000001E-3</v>
      </c>
      <c r="AZ54" s="38">
        <v>0.74280415618728246</v>
      </c>
      <c r="BA54" s="38">
        <v>1.325767263964347</v>
      </c>
      <c r="BB54" s="38">
        <v>0.14006872872097528</v>
      </c>
    </row>
  </sheetData>
  <autoFilter ref="B9:BB54" xr:uid="{AECD5BE8-6C17-43B6-A626-8B60FD11AD71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2B63-E7F1-458C-9913-121A9AEDB1B2}">
  <sheetPr codeName="Sheet44"/>
  <dimension ref="A1:BT54"/>
  <sheetViews>
    <sheetView workbookViewId="0">
      <selection activeCell="A39" sqref="A39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228</v>
      </c>
      <c r="C10" s="12">
        <v>9.6649999999999991</v>
      </c>
      <c r="D10" s="12">
        <v>228.40271000000001</v>
      </c>
      <c r="E10" s="12">
        <v>1</v>
      </c>
      <c r="F10" s="12">
        <v>3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33.799999999999997</v>
      </c>
      <c r="Q10" s="56">
        <v>2.12</v>
      </c>
      <c r="R10" s="56">
        <v>3.14</v>
      </c>
      <c r="S10" s="56">
        <v>43.62</v>
      </c>
      <c r="T10" s="56">
        <v>105.9</v>
      </c>
      <c r="U10" s="12">
        <v>2</v>
      </c>
      <c r="V10" s="12">
        <v>0</v>
      </c>
      <c r="W10" s="12">
        <v>3</v>
      </c>
      <c r="X10" s="12">
        <v>0</v>
      </c>
      <c r="Y10" s="12">
        <v>0</v>
      </c>
      <c r="Z10" s="12">
        <v>1</v>
      </c>
      <c r="AA10" s="12">
        <v>45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1.0161</v>
      </c>
      <c r="AK10" s="12">
        <v>2.6599999999999999E-2</v>
      </c>
      <c r="AL10" s="14">
        <v>3.3599999999999998E-2</v>
      </c>
      <c r="AM10" s="14">
        <v>8.9999999999999998E-4</v>
      </c>
      <c r="AN10" s="14">
        <v>2.2806000000000002</v>
      </c>
      <c r="AO10" s="14">
        <v>6.6699999999999995E-2</v>
      </c>
      <c r="AP10" s="14">
        <v>0.20669999999999999</v>
      </c>
      <c r="AQ10" s="14">
        <v>6.0000000000000001E-3</v>
      </c>
      <c r="AR10" s="14">
        <v>1.8805000000000001</v>
      </c>
      <c r="AS10" s="14">
        <v>5.0099999999999999E-2</v>
      </c>
      <c r="AT10" s="14">
        <v>3.2899999999999999E-2</v>
      </c>
      <c r="AU10" s="14">
        <v>8.9999999999999998E-4</v>
      </c>
      <c r="AV10" s="14">
        <v>39.1997</v>
      </c>
      <c r="AW10" s="14">
        <v>0.624</v>
      </c>
      <c r="AX10" s="14">
        <v>0.51900000000000002</v>
      </c>
      <c r="AY10" s="14">
        <v>8.3000000000000001E-3</v>
      </c>
      <c r="AZ10" s="14">
        <v>0.43034311699049194</v>
      </c>
      <c r="BA10" s="14">
        <v>15.775075987841946</v>
      </c>
      <c r="BB10" s="14">
        <v>0.88077550280847972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3.3543750000000004E-2</v>
      </c>
      <c r="BH10" s="16">
        <f>DSTDEV(PlotSort,"PhxRed",$BG$35:$BG$38)/SQRT($BF10)</f>
        <v>6.5173369134600056E-4</v>
      </c>
      <c r="BI10" s="16">
        <f>DAVERAGE(PlotSort,"PhxRedEdge",$BG$35:$BG$38)</f>
        <v>0.21581874999999998</v>
      </c>
      <c r="BJ10" s="16">
        <f>DSTDEV(PlotSort,"PhxRedEdge",$BG$35:$BG$38)/SQRT($BF10)</f>
        <v>3.4479962551318441E-3</v>
      </c>
      <c r="BK10" s="16">
        <f>DAVERAGE(PlotSort,"TMRed",$BG$35:$BG$38)</f>
        <v>3.4387500000000001E-2</v>
      </c>
      <c r="BL10" s="16">
        <f>DSTDEV(PlotSort,"TMRed",$BG$35:$BG$38)/SQRT($BF10)</f>
        <v>7.1882450525482134E-4</v>
      </c>
      <c r="BM10" s="16">
        <f>DAVERAGE(PlotSort,"TMNIR",$BG$35:$BG$38)</f>
        <v>0.52676250000000002</v>
      </c>
      <c r="BN10" s="16">
        <f>DSTDEV(PlotSort,"TMNIR",$BG$35:$BG$38)/SQRT($BF10)</f>
        <v>7.1276505398161832E-3</v>
      </c>
      <c r="BO10" s="16">
        <f>DAVERAGE(PlotSort,"NRR",$BG$35:$BG$38)</f>
        <v>0.41889243307994939</v>
      </c>
      <c r="BP10" s="16">
        <f>DSTDEV(PlotSort,"NRR",$BG$35:$BG$38)/SQRT($BF10)</f>
        <v>4.3894248596918223E-3</v>
      </c>
      <c r="BQ10" s="16">
        <f>DAVERAGE(PlotSort,"rvi",$BG$35:$BG$38)</f>
        <v>15.509913520147089</v>
      </c>
      <c r="BR10" s="16">
        <f>DSTDEV(PlotSort,"rvi",$BG$35:$BG$38)/SQRT($BF10)</f>
        <v>0.35299424863458806</v>
      </c>
      <c r="BS10" s="17">
        <f>DAVERAGE(PlotSort,"ndvi",$BG$35:$BG$38)</f>
        <v>0.87690563276037614</v>
      </c>
      <c r="BT10" s="16">
        <f>DSTDEV(PlotSort,"ndvi",$BG$35:$BG$38)/SQRT($BF10)</f>
        <v>3.0196183366342643E-3</v>
      </c>
    </row>
    <row r="11" spans="1:72" ht="13.5" customHeight="1" x14ac:dyDescent="0.2">
      <c r="B11" s="12">
        <v>228</v>
      </c>
      <c r="C11" s="12">
        <v>9.6549999999999994</v>
      </c>
      <c r="D11" s="12">
        <v>228.40228999999999</v>
      </c>
      <c r="E11" s="12">
        <v>1</v>
      </c>
      <c r="F11" s="12">
        <v>3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33.799999999999997</v>
      </c>
      <c r="Q11" s="56">
        <v>2.12</v>
      </c>
      <c r="R11" s="56">
        <v>3.14</v>
      </c>
      <c r="S11" s="56">
        <v>43.74</v>
      </c>
      <c r="T11" s="56">
        <v>105.78</v>
      </c>
      <c r="U11" s="12">
        <v>2</v>
      </c>
      <c r="V11" s="12">
        <v>0</v>
      </c>
      <c r="W11" s="12">
        <v>3</v>
      </c>
      <c r="X11" s="12">
        <v>0</v>
      </c>
      <c r="Y11" s="12">
        <v>0</v>
      </c>
      <c r="Z11" s="12">
        <v>1</v>
      </c>
      <c r="AA11" s="12">
        <v>45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0.9577</v>
      </c>
      <c r="AK11" s="12">
        <v>1.84E-2</v>
      </c>
      <c r="AL11" s="14">
        <v>3.1800000000000002E-2</v>
      </c>
      <c r="AM11" s="14">
        <v>5.9999999999999995E-4</v>
      </c>
      <c r="AN11" s="14">
        <v>2.2833999999999999</v>
      </c>
      <c r="AO11" s="14">
        <v>2.3400000000000001E-2</v>
      </c>
      <c r="AP11" s="14">
        <v>0.2074</v>
      </c>
      <c r="AQ11" s="14">
        <v>2.0999999999999999E-3</v>
      </c>
      <c r="AR11" s="14">
        <v>1.8846000000000001</v>
      </c>
      <c r="AS11" s="14">
        <v>9.6100000000000005E-2</v>
      </c>
      <c r="AT11" s="14">
        <v>3.3099999999999997E-2</v>
      </c>
      <c r="AU11" s="14">
        <v>1.6999999999999999E-3</v>
      </c>
      <c r="AV11" s="14">
        <v>37.868499999999997</v>
      </c>
      <c r="AW11" s="14">
        <v>1.0483</v>
      </c>
      <c r="AX11" s="14">
        <v>0.50260000000000005</v>
      </c>
      <c r="AY11" s="14">
        <v>1.3899999999999999E-2</v>
      </c>
      <c r="AZ11" s="14">
        <v>0.41577464788732393</v>
      </c>
      <c r="BA11" s="14">
        <v>15.184290030211482</v>
      </c>
      <c r="BB11" s="14">
        <v>0.876423371289901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3.2825E-2</v>
      </c>
      <c r="BH11" s="16">
        <f>DSTDEV(PlotSort,"PhxRed",$BG$31:$BG$32)/SQRT($BF11)</f>
        <v>7.0483449593976787E-4</v>
      </c>
      <c r="BI11" s="16">
        <f>DAVERAGE(PlotSort,"PhxRedEdge",$BG$31:$BG$32)</f>
        <v>0.21972500000000003</v>
      </c>
      <c r="BJ11" s="16">
        <f>DSTDEV(PlotSort,"PhxRedEdge",$BG$31:$BG$32)/SQRT($BF11)</f>
        <v>4.2772606108738955E-3</v>
      </c>
      <c r="BK11" s="16">
        <f>DAVERAGE(PlotSort,"TMRed",$BG$31:$BG$32)</f>
        <v>3.3631249999999994E-2</v>
      </c>
      <c r="BL11" s="16">
        <f>DSTDEV(PlotSort,"TMRed",$BG$31:$BG$32)/SQRT($BF11)</f>
        <v>7.8063642572369536E-4</v>
      </c>
      <c r="BM11" s="16">
        <f>DAVERAGE(PlotSort,"TMNIR",$BG$31:$BG$32)</f>
        <v>0.53270625000000005</v>
      </c>
      <c r="BN11" s="16">
        <f>DSTDEV(PlotSort,"TMNIR",$BG$31:$BG$32)/SQRT($BF11)</f>
        <v>9.5013396807590578E-3</v>
      </c>
      <c r="BO11" s="16">
        <f>DAVERAGE(PlotSort,"NRR",$BG$31:$BG$32)</f>
        <v>0.41588240548374528</v>
      </c>
      <c r="BP11" s="16">
        <f>DSTDEV(PlotSort,"NRR",$BG$31:$BG$32)/SQRT($BF11)</f>
        <v>6.36794437347552E-3</v>
      </c>
      <c r="BQ11" s="16">
        <f>DAVERAGE(PlotSort,"rvi",$BG$31:$BG$32)</f>
        <v>15.950385949129844</v>
      </c>
      <c r="BR11" s="16">
        <f>DSTDEV(PlotSort,"rvi",$BG$31:$BG$32)/SQRT($BF11)</f>
        <v>0.41957573968929462</v>
      </c>
      <c r="BS11" s="17">
        <f>DAVERAGE(PlotSort,"ndvi",$BG$31:$BG$32)</f>
        <v>0.88091521716196286</v>
      </c>
      <c r="BT11" s="16">
        <f>DSTDEV(PlotSort,"ndvi",$BG$31:$BG$32)/SQRT($BF11)</f>
        <v>2.9681285191165449E-3</v>
      </c>
    </row>
    <row r="12" spans="1:72" ht="13.5" customHeight="1" x14ac:dyDescent="0.2">
      <c r="B12" s="12">
        <v>228</v>
      </c>
      <c r="C12" s="12">
        <v>9.6460000000000008</v>
      </c>
      <c r="D12" s="12">
        <v>228.40191999999999</v>
      </c>
      <c r="E12" s="12">
        <v>1</v>
      </c>
      <c r="F12" s="12">
        <v>3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33.799999999999997</v>
      </c>
      <c r="Q12" s="56">
        <v>2.12</v>
      </c>
      <c r="R12" s="56">
        <v>3.14</v>
      </c>
      <c r="S12" s="56">
        <v>43.85</v>
      </c>
      <c r="T12" s="56">
        <v>105.67</v>
      </c>
      <c r="U12" s="12">
        <v>2</v>
      </c>
      <c r="V12" s="12">
        <v>0</v>
      </c>
      <c r="W12" s="12">
        <v>3</v>
      </c>
      <c r="X12" s="12">
        <v>0</v>
      </c>
      <c r="Y12" s="12">
        <v>0</v>
      </c>
      <c r="Z12" s="12">
        <v>1</v>
      </c>
      <c r="AA12" s="12">
        <v>45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0.99450000000000005</v>
      </c>
      <c r="AK12" s="12">
        <v>5.9400000000000001E-2</v>
      </c>
      <c r="AL12" s="14">
        <v>3.3099999999999997E-2</v>
      </c>
      <c r="AM12" s="14">
        <v>2E-3</v>
      </c>
      <c r="AN12" s="14">
        <v>2.7574000000000001</v>
      </c>
      <c r="AO12" s="14">
        <v>1.2800000000000001E-2</v>
      </c>
      <c r="AP12" s="14">
        <v>0.251</v>
      </c>
      <c r="AQ12" s="14">
        <v>1.1999999999999999E-3</v>
      </c>
      <c r="AR12" s="14">
        <v>2.0432000000000001</v>
      </c>
      <c r="AS12" s="14">
        <v>4.2900000000000001E-2</v>
      </c>
      <c r="AT12" s="14">
        <v>3.5900000000000001E-2</v>
      </c>
      <c r="AU12" s="14">
        <v>8.0000000000000004E-4</v>
      </c>
      <c r="AV12" s="14">
        <v>48.640799999999999</v>
      </c>
      <c r="AW12" s="14">
        <v>0.18099999999999999</v>
      </c>
      <c r="AX12" s="14">
        <v>0.64690000000000003</v>
      </c>
      <c r="AY12" s="14">
        <v>2.3999999999999998E-3</v>
      </c>
      <c r="AZ12" s="14">
        <v>0.44091769684820137</v>
      </c>
      <c r="BA12" s="14">
        <v>18.01949860724234</v>
      </c>
      <c r="BB12" s="14">
        <v>0.89484475688342113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3.4262500000000001E-2</v>
      </c>
      <c r="BH12" s="16">
        <f>DSTDEV(PlotSort,"PhxRed",$BH$31:$BH$32)/SQRT($BF12)</f>
        <v>1.0908664369817843E-3</v>
      </c>
      <c r="BI12" s="16">
        <f>DAVERAGE(PlotSort,"PhxRedEdge",$BH$31:$BH$32)</f>
        <v>0.21191249999999998</v>
      </c>
      <c r="BJ12" s="16">
        <f>DSTDEV(PlotSort,"PhxRedEdge",$BH$31:$BH$32)/SQRT($BF12)</f>
        <v>5.367532603533955E-3</v>
      </c>
      <c r="BK12" s="16">
        <f>DAVERAGE(PlotSort,"TMRed",$BH$31:$BH$32)</f>
        <v>3.5143750000000001E-2</v>
      </c>
      <c r="BL12" s="16">
        <f>DSTDEV(PlotSort,"TMRed",$BH$31:$BH$32)/SQRT($BF12)</f>
        <v>1.2041929783745905E-3</v>
      </c>
      <c r="BM12" s="16">
        <f>DAVERAGE(PlotSort,"TMNIR",$BH$31:$BH$32)</f>
        <v>0.52081874999999989</v>
      </c>
      <c r="BN12" s="16">
        <f>DSTDEV(PlotSort,"TMNIR",$BH$31:$BH$32)/SQRT($BF12)</f>
        <v>1.0723876082329872E-2</v>
      </c>
      <c r="BO12" s="16">
        <f>DAVERAGE(PlotSort,"NRR",$BH$31:$BH$32)</f>
        <v>0.42190246067615383</v>
      </c>
      <c r="BP12" s="16">
        <f>DSTDEV(PlotSort,"NRR",$BH$31:$BH$32)/SQRT($BF12)</f>
        <v>6.154542342669057E-3</v>
      </c>
      <c r="BQ12" s="16">
        <f>DAVERAGE(PlotSort,"rvi",$BH$31:$BH$32)</f>
        <v>15.069441091164336</v>
      </c>
      <c r="BR12" s="16">
        <f>DSTDEV(PlotSort,"rvi",$BH$31:$BH$32)/SQRT($BF12)</f>
        <v>0.55957229570800093</v>
      </c>
      <c r="BS12" s="17">
        <f>DAVERAGE(PlotSort,"ndvi",$BH$31:$BH$32)</f>
        <v>0.87289604835878898</v>
      </c>
      <c r="BT12" s="16">
        <f>DSTDEV(PlotSort,"ndvi",$BH$31:$BH$32)/SQRT($BF12)</f>
        <v>5.1705676412901642E-3</v>
      </c>
    </row>
    <row r="13" spans="1:72" ht="13.5" customHeight="1" x14ac:dyDescent="0.2">
      <c r="B13" s="12">
        <v>228</v>
      </c>
      <c r="C13" s="12">
        <v>9.6359999999999992</v>
      </c>
      <c r="D13" s="12">
        <v>228.4015</v>
      </c>
      <c r="E13" s="12">
        <v>1</v>
      </c>
      <c r="F13" s="12">
        <v>3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33.799999999999997</v>
      </c>
      <c r="Q13" s="56">
        <v>2.12</v>
      </c>
      <c r="R13" s="56">
        <v>3.14</v>
      </c>
      <c r="S13" s="56">
        <v>43.97</v>
      </c>
      <c r="T13" s="56">
        <v>105.56</v>
      </c>
      <c r="U13" s="12">
        <v>2</v>
      </c>
      <c r="V13" s="12">
        <v>0</v>
      </c>
      <c r="W13" s="12">
        <v>3</v>
      </c>
      <c r="X13" s="12">
        <v>0</v>
      </c>
      <c r="Y13" s="12">
        <v>0</v>
      </c>
      <c r="Z13" s="12">
        <v>1</v>
      </c>
      <c r="AA13" s="12">
        <v>45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0.98950000000000005</v>
      </c>
      <c r="AK13" s="12">
        <v>0.1115</v>
      </c>
      <c r="AL13" s="14">
        <v>3.3000000000000002E-2</v>
      </c>
      <c r="AM13" s="14">
        <v>3.7000000000000002E-3</v>
      </c>
      <c r="AN13" s="14">
        <v>2.1680000000000001</v>
      </c>
      <c r="AO13" s="14">
        <v>0.17380000000000001</v>
      </c>
      <c r="AP13" s="14">
        <v>0.19789999999999999</v>
      </c>
      <c r="AQ13" s="14">
        <v>1.5900000000000001E-2</v>
      </c>
      <c r="AR13" s="14">
        <v>2.0383</v>
      </c>
      <c r="AS13" s="14">
        <v>0.2445</v>
      </c>
      <c r="AT13" s="14">
        <v>3.5900000000000001E-2</v>
      </c>
      <c r="AU13" s="14">
        <v>4.3E-3</v>
      </c>
      <c r="AV13" s="14">
        <v>35.892499999999998</v>
      </c>
      <c r="AW13" s="14">
        <v>2.5792000000000002</v>
      </c>
      <c r="AX13" s="14">
        <v>0.47849999999999998</v>
      </c>
      <c r="AY13" s="14">
        <v>3.44E-2</v>
      </c>
      <c r="AZ13" s="14">
        <v>0.41484328799526904</v>
      </c>
      <c r="BA13" s="14">
        <v>13.328690807799441</v>
      </c>
      <c r="BB13" s="14">
        <v>0.86041990668740287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3.2250000000000001E-2</v>
      </c>
      <c r="BH13" s="16">
        <f>DSTDEV(PlotSort,"PhxRed",$BJ$35:$BJ$36)/SQRT($BF13)</f>
        <v>6.9564974766657612E-4</v>
      </c>
      <c r="BI13" s="16">
        <f>DAVERAGE(PlotSort,"PhxRedEdge",$BJ$35:$BJ$36)</f>
        <v>0.21153749999999999</v>
      </c>
      <c r="BJ13" s="16">
        <f>DSTDEV(PlotSort,"PhxRedEdge",$BJ$35:$BJ$36)/SQRT($BF13)</f>
        <v>6.3495482825833473E-3</v>
      </c>
      <c r="BK13" s="16">
        <f>DAVERAGE(PlotSort,"TMRed",$BJ$35:$BJ$36)</f>
        <v>3.2412499999999997E-2</v>
      </c>
      <c r="BL13" s="16">
        <f>DSTDEV(PlotSort,"TMRed",$BJ$35:$BJ$36)/SQRT($BF13)</f>
        <v>7.3640960554765796E-4</v>
      </c>
      <c r="BM13" s="16">
        <f>DAVERAGE(PlotSort,"TMNIR",$BJ$35:$BJ$36)</f>
        <v>0.51368750000000007</v>
      </c>
      <c r="BN13" s="16">
        <f>DSTDEV(PlotSort,"TMNIR",$BJ$35:$BJ$36)/SQRT($BF13)</f>
        <v>1.1316713895511239E-2</v>
      </c>
      <c r="BO13" s="16">
        <f>DAVERAGE(PlotSort,"NRR",$BJ$35:$BJ$36)</f>
        <v>0.41708089037994267</v>
      </c>
      <c r="BP13" s="16">
        <f>DSTDEV(PlotSort,"NRR",$BJ$35:$BJ$36)/SQRT($BF13)</f>
        <v>6.1649988990426516E-3</v>
      </c>
      <c r="BQ13" s="16">
        <f>DAVERAGE(PlotSort,"rvi",$BJ$35:$BJ$36)</f>
        <v>15.90895831661247</v>
      </c>
      <c r="BR13" s="16">
        <f>DSTDEV(PlotSort,"rvi",$BJ$35:$BJ$36)/SQRT($BF13)</f>
        <v>0.52984473059014559</v>
      </c>
      <c r="BS13" s="17">
        <f>DAVERAGE(PlotSort,"ndvi",$BJ$35:$BJ$36)</f>
        <v>0.88099639370374971</v>
      </c>
      <c r="BT13" s="16">
        <f>DSTDEV(PlotSort,"ndvi",$BJ$35:$BJ$36)/SQRT($BF13)</f>
        <v>3.3061010316330084E-3</v>
      </c>
    </row>
    <row r="14" spans="1:72" ht="13.5" customHeight="1" x14ac:dyDescent="0.2">
      <c r="B14" s="12">
        <v>228</v>
      </c>
      <c r="C14" s="12">
        <v>9.6270000000000007</v>
      </c>
      <c r="D14" s="12">
        <v>228.40112999999999</v>
      </c>
      <c r="E14" s="12">
        <v>1</v>
      </c>
      <c r="F14" s="12">
        <v>3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33.799999999999997</v>
      </c>
      <c r="Q14" s="56">
        <v>2.12</v>
      </c>
      <c r="R14" s="56">
        <v>3.14</v>
      </c>
      <c r="S14" s="56">
        <v>44.08</v>
      </c>
      <c r="T14" s="56">
        <v>105.45</v>
      </c>
      <c r="U14" s="12">
        <v>2</v>
      </c>
      <c r="V14" s="12">
        <v>0</v>
      </c>
      <c r="W14" s="12">
        <v>3</v>
      </c>
      <c r="X14" s="12">
        <v>0</v>
      </c>
      <c r="Y14" s="12">
        <v>0</v>
      </c>
      <c r="Z14" s="12">
        <v>1</v>
      </c>
      <c r="AA14" s="12">
        <v>45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1.0045999999999999</v>
      </c>
      <c r="AK14" s="12">
        <v>6.0499999999999998E-2</v>
      </c>
      <c r="AL14" s="14">
        <v>3.3599999999999998E-2</v>
      </c>
      <c r="AM14" s="14">
        <v>2E-3</v>
      </c>
      <c r="AN14" s="14">
        <v>2.5222000000000002</v>
      </c>
      <c r="AO14" s="14">
        <v>3.6299999999999999E-2</v>
      </c>
      <c r="AP14" s="14">
        <v>0.23069999999999999</v>
      </c>
      <c r="AQ14" s="14">
        <v>3.3E-3</v>
      </c>
      <c r="AR14" s="14">
        <v>2.0888</v>
      </c>
      <c r="AS14" s="14">
        <v>0.1028</v>
      </c>
      <c r="AT14" s="14">
        <v>3.6900000000000002E-2</v>
      </c>
      <c r="AU14" s="14">
        <v>1.8E-3</v>
      </c>
      <c r="AV14" s="14">
        <v>39.522100000000002</v>
      </c>
      <c r="AW14" s="14">
        <v>0.38479999999999998</v>
      </c>
      <c r="AX14" s="14">
        <v>0.52800000000000002</v>
      </c>
      <c r="AY14" s="14">
        <v>5.1000000000000004E-3</v>
      </c>
      <c r="AZ14" s="14">
        <v>0.39185448793989719</v>
      </c>
      <c r="BA14" s="14">
        <v>14.308943089430894</v>
      </c>
      <c r="BB14" s="14">
        <v>0.86935740839086562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3.3224999999999998E-2</v>
      </c>
      <c r="BH14" s="16">
        <f>DSTDEV(PlotSort,"PhxRed",$BK$35:$BK$36)/SQRT($BF14)</f>
        <v>1.0645225846985743E-3</v>
      </c>
      <c r="BI14" s="16">
        <f>DAVERAGE(PlotSort,"PhxRedEdge",$BK$35:$BK$36)</f>
        <v>0.20554375000000003</v>
      </c>
      <c r="BJ14" s="16">
        <f>DSTDEV(PlotSort,"PhxRedEdge",$BK$35:$BK$36)/SQRT($BF14)</f>
        <v>2.7237683569826571E-3</v>
      </c>
      <c r="BK14" s="16">
        <f>DAVERAGE(PlotSort,"TMRed",$BK$35:$BK$36)</f>
        <v>3.4068750000000009E-2</v>
      </c>
      <c r="BL14" s="16">
        <f>DSTDEV(PlotSort,"TMRed",$BK$35:$BK$36)/SQRT($BF14)</f>
        <v>1.1169795115250176E-3</v>
      </c>
      <c r="BM14" s="16">
        <f>DAVERAGE(PlotSort,"TMNIR",$BK$35:$BK$36)</f>
        <v>0.51189999999999991</v>
      </c>
      <c r="BN14" s="16">
        <f>DSTDEV(PlotSort,"TMNIR",$BK$35:$BK$36)/SQRT($BF14)</f>
        <v>7.2049635668752698E-3</v>
      </c>
      <c r="BO14" s="16">
        <f>DAVERAGE(PlotSort,"NRR",$BK$35:$BK$36)</f>
        <v>0.42665542921140953</v>
      </c>
      <c r="BP14" s="16">
        <f>DSTDEV(PlotSort,"NRR",$BK$35:$BK$36)/SQRT($BF14)</f>
        <v>5.975209856192612E-3</v>
      </c>
      <c r="BQ14" s="16">
        <f>DAVERAGE(PlotSort,"rvi",$BK$35:$BK$36)</f>
        <v>15.2876484047578</v>
      </c>
      <c r="BR14" s="16">
        <f>DSTDEV(PlotSort,"rvi",$BK$35:$BK$36)/SQRT($BF14)</f>
        <v>0.55632199115473802</v>
      </c>
      <c r="BS14" s="17">
        <f>DAVERAGE(PlotSort,"ndvi",$BK$35:$BK$36)</f>
        <v>0.87462207075140719</v>
      </c>
      <c r="BT14" s="16">
        <f>DSTDEV(PlotSort,"ndvi",$BK$35:$BK$36)/SQRT($BF14)</f>
        <v>5.1539985883027571E-3</v>
      </c>
    </row>
    <row r="15" spans="1:72" ht="13.5" customHeight="1" x14ac:dyDescent="0.2">
      <c r="B15" s="12">
        <v>228</v>
      </c>
      <c r="C15" s="12">
        <v>9.6180000000000003</v>
      </c>
      <c r="D15" s="12">
        <v>228.40074999999999</v>
      </c>
      <c r="E15" s="12">
        <v>1</v>
      </c>
      <c r="F15" s="12">
        <v>3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33.799999999999997</v>
      </c>
      <c r="Q15" s="56">
        <v>2.12</v>
      </c>
      <c r="R15" s="56">
        <v>3.14</v>
      </c>
      <c r="S15" s="56">
        <v>44.19</v>
      </c>
      <c r="T15" s="56">
        <v>105.35</v>
      </c>
      <c r="U15" s="12">
        <v>2</v>
      </c>
      <c r="V15" s="12">
        <v>0</v>
      </c>
      <c r="W15" s="12">
        <v>3</v>
      </c>
      <c r="X15" s="12">
        <v>0</v>
      </c>
      <c r="Y15" s="12">
        <v>0</v>
      </c>
      <c r="Z15" s="12">
        <v>1</v>
      </c>
      <c r="AA15" s="12">
        <v>45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0.91410000000000002</v>
      </c>
      <c r="AK15" s="12">
        <v>2.6100000000000002E-2</v>
      </c>
      <c r="AL15" s="14">
        <v>3.0599999999999999E-2</v>
      </c>
      <c r="AM15" s="14">
        <v>8.9999999999999998E-4</v>
      </c>
      <c r="AN15" s="14">
        <v>2.2326000000000001</v>
      </c>
      <c r="AO15" s="14">
        <v>6.54E-2</v>
      </c>
      <c r="AP15" s="14">
        <v>0.20469999999999999</v>
      </c>
      <c r="AQ15" s="14">
        <v>6.0000000000000001E-3</v>
      </c>
      <c r="AR15" s="14">
        <v>1.8737999999999999</v>
      </c>
      <c r="AS15" s="14">
        <v>8.6300000000000002E-2</v>
      </c>
      <c r="AT15" s="14">
        <v>3.32E-2</v>
      </c>
      <c r="AU15" s="14">
        <v>1.5E-3</v>
      </c>
      <c r="AV15" s="14">
        <v>41.845399999999998</v>
      </c>
      <c r="AW15" s="14">
        <v>2.5583999999999998</v>
      </c>
      <c r="AX15" s="14">
        <v>0.56030000000000002</v>
      </c>
      <c r="AY15" s="14">
        <v>3.4299999999999997E-2</v>
      </c>
      <c r="AZ15" s="14">
        <v>0.46483660130718957</v>
      </c>
      <c r="BA15" s="14">
        <v>16.876506024096386</v>
      </c>
      <c r="BB15" s="14">
        <v>0.88812131423757368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3.5475E-2</v>
      </c>
      <c r="BH15" s="16">
        <f>DSTDEV(PlotSort,"PhxRed",$BL$35:$BL$36)/SQRT($BF15)</f>
        <v>1.1759115005572731E-3</v>
      </c>
      <c r="BI15" s="16">
        <f>DAVERAGE(PlotSort,"PhxRedEdge",$BL$35:$BL$36)</f>
        <v>0.24065000000000003</v>
      </c>
      <c r="BJ15" s="16">
        <f>DSTDEV(PlotSort,"PhxRedEdge",$BL$35:$BL$36)/SQRT($BF15)</f>
        <v>4.197618372363072E-3</v>
      </c>
      <c r="BK15" s="16">
        <f>DAVERAGE(PlotSort,"TMRed",$BL$35:$BL$36)</f>
        <v>3.7000000000000005E-2</v>
      </c>
      <c r="BL15" s="16">
        <f>DSTDEV(PlotSort,"TMRed",$BL$35:$BL$36)/SQRT($BF15)</f>
        <v>1.3047988350699889E-3</v>
      </c>
      <c r="BM15" s="16">
        <f>DAVERAGE(PlotSort,"TMNIR",$BL$35:$BL$36)</f>
        <v>0.56956249999999997</v>
      </c>
      <c r="BN15" s="16">
        <f>DSTDEV(PlotSort,"TMNIR",$BL$35:$BL$36)/SQRT($BF15)</f>
        <v>1.4148282802163663E-2</v>
      </c>
      <c r="BO15" s="16">
        <f>DAVERAGE(PlotSort,"NRR",$BL$35:$BL$36)</f>
        <v>0.40517798351703649</v>
      </c>
      <c r="BP15" s="16">
        <f>DSTDEV(PlotSort,"NRR",$BL$35:$BL$36)/SQRT($BF15)</f>
        <v>1.0282257797340686E-2</v>
      </c>
      <c r="BQ15" s="16">
        <f>DAVERAGE(PlotSort,"rvi",$BL$35:$BL$36)</f>
        <v>15.5553989544603</v>
      </c>
      <c r="BR15" s="16">
        <f>DSTDEV(PlotSort,"rvi",$BL$35:$BL$36)/SQRT($BF15)</f>
        <v>0.75032663974707603</v>
      </c>
      <c r="BS15" s="17">
        <f>DAVERAGE(PlotSort,"ndvi",$BL$35:$BL$36)</f>
        <v>0.87738199583494025</v>
      </c>
      <c r="BT15" s="16">
        <f>DSTDEV(PlotSort,"ndvi",$BL$35:$BL$36)/SQRT($BF15)</f>
        <v>5.729996734350702E-3</v>
      </c>
    </row>
    <row r="16" spans="1:72" ht="13.5" customHeight="1" x14ac:dyDescent="0.2">
      <c r="B16" s="12">
        <v>228</v>
      </c>
      <c r="C16" s="12">
        <v>9.593</v>
      </c>
      <c r="D16" s="12">
        <v>228.39971</v>
      </c>
      <c r="E16" s="12">
        <v>1</v>
      </c>
      <c r="F16" s="12">
        <v>3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33.799999999999997</v>
      </c>
      <c r="Q16" s="56">
        <v>2.12</v>
      </c>
      <c r="R16" s="56">
        <v>3.14</v>
      </c>
      <c r="S16" s="56">
        <v>44.5</v>
      </c>
      <c r="T16" s="56">
        <v>105.06</v>
      </c>
      <c r="U16" s="12">
        <v>2</v>
      </c>
      <c r="V16" s="12">
        <v>0</v>
      </c>
      <c r="W16" s="12">
        <v>3</v>
      </c>
      <c r="X16" s="12">
        <v>0</v>
      </c>
      <c r="Y16" s="12">
        <v>0</v>
      </c>
      <c r="Z16" s="12">
        <v>1</v>
      </c>
      <c r="AA16" s="12">
        <v>45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1.0621</v>
      </c>
      <c r="AK16" s="12">
        <v>2.0299999999999999E-2</v>
      </c>
      <c r="AL16" s="14">
        <v>3.5799999999999998E-2</v>
      </c>
      <c r="AM16" s="14">
        <v>6.9999999999999999E-4</v>
      </c>
      <c r="AN16" s="14">
        <v>2.2475000000000001</v>
      </c>
      <c r="AO16" s="14">
        <v>2.53E-2</v>
      </c>
      <c r="AP16" s="14">
        <v>0.20730000000000001</v>
      </c>
      <c r="AQ16" s="14">
        <v>2.3E-3</v>
      </c>
      <c r="AR16" s="14">
        <v>2.1093999999999999</v>
      </c>
      <c r="AS16" s="14">
        <v>7.6899999999999996E-2</v>
      </c>
      <c r="AT16" s="14">
        <v>3.7600000000000001E-2</v>
      </c>
      <c r="AU16" s="14">
        <v>1.4E-3</v>
      </c>
      <c r="AV16" s="14">
        <v>38.128500000000003</v>
      </c>
      <c r="AW16" s="14">
        <v>0.1643</v>
      </c>
      <c r="AX16" s="14">
        <v>0.51359999999999995</v>
      </c>
      <c r="AY16" s="14">
        <v>2.2000000000000001E-3</v>
      </c>
      <c r="AZ16" s="14">
        <v>0.42488555971702024</v>
      </c>
      <c r="BA16" s="14">
        <v>13.659574468085104</v>
      </c>
      <c r="BB16" s="14">
        <v>0.86357039187227869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3.5218749999999993E-2</v>
      </c>
      <c r="BH16" s="16">
        <f>DSTDEV(PlotSort,"PhxRed",$BI$31:$BI$32)/SQRT($BF16)</f>
        <v>9.9503847287429046E-4</v>
      </c>
      <c r="BI16" s="16">
        <f>DAVERAGE(PlotSort,"PhxRedEdge",$BI$31:$BI$32)</f>
        <v>0.21888749999999998</v>
      </c>
      <c r="BJ16" s="16">
        <f>DSTDEV(PlotSort,"PhxRedEdge",$BI$31:$BI$32)/SQRT($BF16)</f>
        <v>4.6213262436231436E-3</v>
      </c>
      <c r="BK16" s="16">
        <f>DAVERAGE(PlotSort,"TMRed",$BI$31:$BI$32)</f>
        <v>3.6574999999999996E-2</v>
      </c>
      <c r="BL16" s="16">
        <f>DSTDEV(PlotSort,"TMRed",$BI$31:$BI$32)/SQRT($BF16)</f>
        <v>1.0242273510635551E-3</v>
      </c>
      <c r="BM16" s="16">
        <f>DAVERAGE(PlotSort,"TMNIR",$BI$31:$BI$32)</f>
        <v>0.51059374999999996</v>
      </c>
      <c r="BN16" s="16">
        <f>DSTDEV(PlotSort,"TMNIR",$BI$31:$BI$32)/SQRT($BF16)</f>
        <v>7.9275125814574823E-3</v>
      </c>
      <c r="BO16" s="16">
        <f>DAVERAGE(PlotSort,"NRR",$BI$31:$BI$32)</f>
        <v>0.40039217648997893</v>
      </c>
      <c r="BP16" s="16">
        <f>DSTDEV(PlotSort,"NRR",$BI$31:$BI$32)/SQRT($BF16)</f>
        <v>4.0532145853958874E-3</v>
      </c>
      <c r="BQ16" s="16">
        <f>DAVERAGE(PlotSort,"rvi",$BI$31:$BI$32)</f>
        <v>14.107206962119742</v>
      </c>
      <c r="BR16" s="16">
        <f>DSTDEV(PlotSort,"rvi",$BI$31:$BI$32)/SQRT($BF16)</f>
        <v>0.39923035221446818</v>
      </c>
      <c r="BS16" s="17">
        <f>DAVERAGE(PlotSort,"ndvi",$BI$31:$BI$32)</f>
        <v>0.86595781277680473</v>
      </c>
      <c r="BT16" s="16">
        <f>DSTDEV(PlotSort,"ndvi",$BI$31:$BI$32)/SQRT($BF16)</f>
        <v>4.2387890609955894E-3</v>
      </c>
    </row>
    <row r="17" spans="2:72" ht="13.5" customHeight="1" x14ac:dyDescent="0.2">
      <c r="B17" s="12">
        <v>228</v>
      </c>
      <c r="C17" s="12">
        <v>9.5839999999999996</v>
      </c>
      <c r="D17" s="12">
        <v>228.39932999999999</v>
      </c>
      <c r="E17" s="12">
        <v>1</v>
      </c>
      <c r="F17" s="12">
        <v>3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33.799999999999997</v>
      </c>
      <c r="Q17" s="56">
        <v>2.12</v>
      </c>
      <c r="R17" s="56">
        <v>3.14</v>
      </c>
      <c r="S17" s="56">
        <v>44.6</v>
      </c>
      <c r="T17" s="56">
        <v>104.95</v>
      </c>
      <c r="U17" s="12">
        <v>2</v>
      </c>
      <c r="V17" s="12">
        <v>0</v>
      </c>
      <c r="W17" s="12">
        <v>3</v>
      </c>
      <c r="X17" s="12">
        <v>0</v>
      </c>
      <c r="Y17" s="12">
        <v>0</v>
      </c>
      <c r="Z17" s="12">
        <v>1</v>
      </c>
      <c r="AA17" s="12">
        <v>45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1.0309999999999999</v>
      </c>
      <c r="AK17" s="12">
        <v>4.1000000000000002E-2</v>
      </c>
      <c r="AL17" s="14">
        <v>3.4799999999999998E-2</v>
      </c>
      <c r="AM17" s="14">
        <v>1.4E-3</v>
      </c>
      <c r="AN17" s="14">
        <v>2.3855</v>
      </c>
      <c r="AO17" s="14">
        <v>0.1449</v>
      </c>
      <c r="AP17" s="14">
        <v>0.2205</v>
      </c>
      <c r="AQ17" s="14">
        <v>1.34E-2</v>
      </c>
      <c r="AR17" s="14">
        <v>1.9306000000000001</v>
      </c>
      <c r="AS17" s="14">
        <v>0.17879999999999999</v>
      </c>
      <c r="AT17" s="14">
        <v>3.4500000000000003E-2</v>
      </c>
      <c r="AU17" s="14">
        <v>3.2000000000000002E-3</v>
      </c>
      <c r="AV17" s="14">
        <v>40.703499999999998</v>
      </c>
      <c r="AW17" s="14">
        <v>4.0082000000000004</v>
      </c>
      <c r="AX17" s="14">
        <v>0.54949999999999999</v>
      </c>
      <c r="AY17" s="14">
        <v>5.4100000000000002E-2</v>
      </c>
      <c r="AZ17" s="14">
        <v>0.42727272727272719</v>
      </c>
      <c r="BA17" s="14">
        <v>15.927536231884057</v>
      </c>
      <c r="BB17" s="14">
        <v>0.88184931506849318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3.1868750000000001E-2</v>
      </c>
      <c r="BH17" s="16">
        <f>DSTDEV(PlotSort,"PhxRed",$BJ$31:$BJ$32)/SQRT($BF17)</f>
        <v>6.2568087912289599E-4</v>
      </c>
      <c r="BI17" s="16">
        <f>DAVERAGE(PlotSort,"PhxRedEdge",$BJ$31:$BJ$32)</f>
        <v>0.21275000000000002</v>
      </c>
      <c r="BJ17" s="16">
        <f>DSTDEV(PlotSort,"PhxRedEdge",$BJ$31:$BJ$32)/SQRT($BF17)</f>
        <v>5.1504935038628429E-3</v>
      </c>
      <c r="BK17" s="16">
        <f>DAVERAGE(PlotSort,"TMRed",$BJ$31:$BJ$32)</f>
        <v>3.2199999999999999E-2</v>
      </c>
      <c r="BL17" s="16">
        <f>DSTDEV(PlotSort,"TMRed",$BJ$31:$BJ$32)/SQRT($BF17)</f>
        <v>6.6982584801324793E-4</v>
      </c>
      <c r="BM17" s="16">
        <f>DAVERAGE(PlotSort,"TMNIR",$BJ$31:$BJ$32)</f>
        <v>0.54293125000000009</v>
      </c>
      <c r="BN17" s="16">
        <f>DSTDEV(PlotSort,"TMNIR",$BJ$31:$BJ$32)/SQRT($BF17)</f>
        <v>1.0596452703420771E-2</v>
      </c>
      <c r="BO17" s="16">
        <f>DAVERAGE(PlotSort,"NRR",$BJ$31:$BJ$32)</f>
        <v>0.43739268966992018</v>
      </c>
      <c r="BP17" s="16">
        <f>DSTDEV(PlotSort,"NRR",$BJ$31:$BJ$32)/SQRT($BF17)</f>
        <v>4.1921348754710179E-3</v>
      </c>
      <c r="BQ17" s="16">
        <f>DAVERAGE(PlotSort,"rvi",$BJ$31:$BJ$32)</f>
        <v>16.912620078174442</v>
      </c>
      <c r="BR17" s="16">
        <f>DSTDEV(PlotSort,"rvi",$BJ$31:$BJ$32)/SQRT($BF17)</f>
        <v>0.30545722728164693</v>
      </c>
      <c r="BS17" s="17">
        <f>DAVERAGE(PlotSort,"ndvi",$BJ$31:$BJ$32)</f>
        <v>0.88785345274394722</v>
      </c>
      <c r="BT17" s="16">
        <f>DSTDEV(PlotSort,"ndvi",$BJ$31:$BJ$32)/SQRT($BF17)</f>
        <v>1.9339487824060002E-3</v>
      </c>
    </row>
    <row r="18" spans="2:72" ht="13.5" customHeight="1" x14ac:dyDescent="0.2">
      <c r="B18" s="12">
        <v>228</v>
      </c>
      <c r="C18" s="12">
        <v>9.6790000000000003</v>
      </c>
      <c r="D18" s="12">
        <v>228.40329</v>
      </c>
      <c r="E18" s="12">
        <v>1</v>
      </c>
      <c r="F18" s="12">
        <v>3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33.799999999999997</v>
      </c>
      <c r="Q18" s="56">
        <v>2.12</v>
      </c>
      <c r="R18" s="56">
        <v>3.14</v>
      </c>
      <c r="S18" s="56">
        <v>43.45</v>
      </c>
      <c r="T18" s="56">
        <v>106.06</v>
      </c>
      <c r="U18" s="12">
        <v>2</v>
      </c>
      <c r="V18" s="12">
        <v>0</v>
      </c>
      <c r="W18" s="12">
        <v>3</v>
      </c>
      <c r="X18" s="12">
        <v>0</v>
      </c>
      <c r="Y18" s="12">
        <v>0</v>
      </c>
      <c r="Z18" s="12">
        <v>1</v>
      </c>
      <c r="AA18" s="12">
        <v>45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1.2478</v>
      </c>
      <c r="AK18" s="12">
        <v>2.8500000000000001E-2</v>
      </c>
      <c r="AL18" s="14">
        <v>4.1200000000000001E-2</v>
      </c>
      <c r="AM18" s="14">
        <v>8.9999999999999998E-4</v>
      </c>
      <c r="AN18" s="14">
        <v>2.7585999999999999</v>
      </c>
      <c r="AO18" s="14">
        <v>0.11940000000000001</v>
      </c>
      <c r="AP18" s="14">
        <v>0.2492</v>
      </c>
      <c r="AQ18" s="14">
        <v>1.0800000000000001E-2</v>
      </c>
      <c r="AR18" s="14">
        <v>2.5063</v>
      </c>
      <c r="AS18" s="14">
        <v>7.1499999999999994E-2</v>
      </c>
      <c r="AT18" s="14">
        <v>4.3700000000000003E-2</v>
      </c>
      <c r="AU18" s="14">
        <v>1.1999999999999999E-3</v>
      </c>
      <c r="AV18" s="14">
        <v>42.400799999999997</v>
      </c>
      <c r="AW18" s="14">
        <v>2.0999999999999999E-3</v>
      </c>
      <c r="AX18" s="14">
        <v>0.5595</v>
      </c>
      <c r="AY18" s="14">
        <v>0</v>
      </c>
      <c r="AZ18" s="14">
        <v>0.38370223816000992</v>
      </c>
      <c r="BA18" s="14">
        <v>12.803203661327231</v>
      </c>
      <c r="BB18" s="14">
        <v>0.85510610079575611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3.2556250000000002E-2</v>
      </c>
      <c r="BH18" s="16">
        <f>DSTDEV(PlotSort,"PhxRed",$BH$35:$BH$36)/SQRT($BF18)</f>
        <v>7.8808675231009087E-4</v>
      </c>
      <c r="BI18" s="16">
        <f>DAVERAGE(PlotSort,"PhxRedEdge",$BH$35:$BH$36)</f>
        <v>0.2127125</v>
      </c>
      <c r="BJ18" s="16">
        <f>DSTDEV(PlotSort,"PhxRedEdge",$BH$35:$BH$36)/SQRT($BF18)</f>
        <v>4.6052585432307712E-3</v>
      </c>
      <c r="BK18" s="16">
        <f>DAVERAGE(PlotSort,"TMRed",$BH$35:$BH$36)</f>
        <v>3.3737500000000004E-2</v>
      </c>
      <c r="BL18" s="16">
        <f>DSTDEV(PlotSort,"TMRed",$BH$35:$BH$36)/SQRT($BF18)</f>
        <v>9.6836954894984886E-4</v>
      </c>
      <c r="BM18" s="16">
        <f>DAVERAGE(PlotSort,"TMNIR",$BH$35:$BH$36)</f>
        <v>0.52797499999999997</v>
      </c>
      <c r="BN18" s="16">
        <f>DSTDEV(PlotSort,"TMNIR",$BH$35:$BH$36)/SQRT($BF18)</f>
        <v>1.0973131959472648E-2</v>
      </c>
      <c r="BO18" s="16">
        <f>DAVERAGE(PlotSort,"NRR",$BH$35:$BH$36)</f>
        <v>0.42551684067782419</v>
      </c>
      <c r="BP18" s="16">
        <f>DSTDEV(PlotSort,"NRR",$BH$35:$BH$36)/SQRT($BF18)</f>
        <v>5.6091276101434872E-3</v>
      </c>
      <c r="BQ18" s="16">
        <f>DAVERAGE(PlotSort,"rvi",$BH$35:$BH$36)</f>
        <v>15.797384162913632</v>
      </c>
      <c r="BR18" s="16">
        <f>DSTDEV(PlotSort,"rvi",$BH$35:$BH$36)/SQRT($BF18)</f>
        <v>0.46466833908103572</v>
      </c>
      <c r="BS18" s="17">
        <f>DAVERAGE(PlotSort,"ndvi",$BH$35:$BH$36)</f>
        <v>0.87955768630040376</v>
      </c>
      <c r="BT18" s="16">
        <f>DSTDEV(PlotSort,"ndvi",$BH$35:$BH$36)/SQRT($BF18)</f>
        <v>3.3371698273018222E-3</v>
      </c>
    </row>
    <row r="19" spans="2:72" ht="13.5" customHeight="1" x14ac:dyDescent="0.2">
      <c r="B19" s="12">
        <v>228</v>
      </c>
      <c r="C19" s="12">
        <v>9.6869999999999994</v>
      </c>
      <c r="D19" s="12">
        <v>228.40361999999999</v>
      </c>
      <c r="E19" s="12">
        <v>1</v>
      </c>
      <c r="F19" s="12">
        <v>3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33.799999999999997</v>
      </c>
      <c r="Q19" s="56">
        <v>2.12</v>
      </c>
      <c r="R19" s="56">
        <v>3.14</v>
      </c>
      <c r="S19" s="56">
        <v>43.36</v>
      </c>
      <c r="T19" s="56">
        <v>106.16</v>
      </c>
      <c r="U19" s="12">
        <v>2</v>
      </c>
      <c r="V19" s="12">
        <v>0</v>
      </c>
      <c r="W19" s="12">
        <v>3</v>
      </c>
      <c r="X19" s="12">
        <v>0</v>
      </c>
      <c r="Y19" s="12">
        <v>0</v>
      </c>
      <c r="Z19" s="12">
        <v>1</v>
      </c>
      <c r="AA19" s="12">
        <v>45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0.83679999999999999</v>
      </c>
      <c r="AK19" s="12">
        <v>4.1300000000000003E-2</v>
      </c>
      <c r="AL19" s="14">
        <v>2.76E-2</v>
      </c>
      <c r="AM19" s="14">
        <v>1.4E-3</v>
      </c>
      <c r="AN19" s="14">
        <v>2.0449999999999999</v>
      </c>
      <c r="AO19" s="14">
        <v>7.5700000000000003E-2</v>
      </c>
      <c r="AP19" s="14">
        <v>0.18429999999999999</v>
      </c>
      <c r="AQ19" s="14">
        <v>6.7999999999999996E-3</v>
      </c>
      <c r="AR19" s="14">
        <v>1.5846</v>
      </c>
      <c r="AS19" s="14">
        <v>9.9199999999999997E-2</v>
      </c>
      <c r="AT19" s="14">
        <v>2.76E-2</v>
      </c>
      <c r="AU19" s="14">
        <v>1.6999999999999999E-3</v>
      </c>
      <c r="AV19" s="14">
        <v>36.986600000000003</v>
      </c>
      <c r="AW19" s="14">
        <v>1.4269000000000001</v>
      </c>
      <c r="AX19" s="14">
        <v>0.48720000000000002</v>
      </c>
      <c r="AY19" s="14">
        <v>1.8800000000000001E-2</v>
      </c>
      <c r="AZ19" s="14">
        <v>0.45107967237527929</v>
      </c>
      <c r="BA19" s="14">
        <v>17.65217391304348</v>
      </c>
      <c r="BB19" s="14">
        <v>0.89277389277389274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3.4531249999999999E-2</v>
      </c>
      <c r="BH19" s="16">
        <f>DSTDEV(PlotSort,"PhxRed",$BI$35:$BI$36)/SQRT($BF19)</f>
        <v>1.0022773547443509E-3</v>
      </c>
      <c r="BI19" s="16">
        <f>DAVERAGE(PlotSort,"PhxRedEdge",$BI$35:$BI$36)</f>
        <v>0.21892500000000004</v>
      </c>
      <c r="BJ19" s="16">
        <f>DSTDEV(PlotSort,"PhxRedEdge",$BI$35:$BI$36)/SQRT($BF19)</f>
        <v>5.1618754666626103E-3</v>
      </c>
      <c r="BK19" s="16">
        <f>DAVERAGE(PlotSort,"TMRed",$BI$35:$BI$36)</f>
        <v>3.5037499999999999E-2</v>
      </c>
      <c r="BL19" s="16">
        <f>DSTDEV(PlotSort,"TMRed",$BI$35:$BI$36)/SQRT($BF19)</f>
        <v>1.0684831538213414E-3</v>
      </c>
      <c r="BM19" s="16">
        <f>DAVERAGE(PlotSort,"TMNIR",$BI$35:$BI$36)</f>
        <v>0.52555000000000007</v>
      </c>
      <c r="BN19" s="16">
        <f>DSTDEV(PlotSort,"TMNIR",$BI$35:$BI$36)/SQRT($BF19)</f>
        <v>9.4541921918268618E-3</v>
      </c>
      <c r="BO19" s="16">
        <f>DAVERAGE(PlotSort,"NRR",$BI$35:$BI$36)</f>
        <v>0.41226802548207481</v>
      </c>
      <c r="BP19" s="16">
        <f>DSTDEV(PlotSort,"NRR",$BI$35:$BI$36)/SQRT($BF19)</f>
        <v>6.5056739178552198E-3</v>
      </c>
      <c r="BQ19" s="16">
        <f>DAVERAGE(PlotSort,"rvi",$BI$35:$BI$36)</f>
        <v>15.222442877380546</v>
      </c>
      <c r="BR19" s="16">
        <f>DSTDEV(PlotSort,"rvi",$BI$35:$BI$36)/SQRT($BF19)</f>
        <v>0.53674808071161129</v>
      </c>
      <c r="BS19" s="17">
        <f>DAVERAGE(PlotSort,"ndvi",$BI$35:$BI$36)</f>
        <v>0.8742535792203483</v>
      </c>
      <c r="BT19" s="16">
        <f>DSTDEV(PlotSort,"ndvi",$BI$35:$BI$36)/SQRT($BF19)</f>
        <v>5.0609918061713093E-3</v>
      </c>
    </row>
    <row r="20" spans="2:72" ht="13.5" customHeight="1" x14ac:dyDescent="0.2">
      <c r="B20" s="12">
        <v>228</v>
      </c>
      <c r="C20" s="12">
        <v>9.6999999999999993</v>
      </c>
      <c r="D20" s="12">
        <v>228.40416999999999</v>
      </c>
      <c r="E20" s="12">
        <v>1</v>
      </c>
      <c r="F20" s="12">
        <v>3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33.799999999999997</v>
      </c>
      <c r="Q20" s="56">
        <v>2.12</v>
      </c>
      <c r="R20" s="56">
        <v>3.14</v>
      </c>
      <c r="S20" s="56">
        <v>43.2</v>
      </c>
      <c r="T20" s="56">
        <v>106.31</v>
      </c>
      <c r="U20" s="12">
        <v>2</v>
      </c>
      <c r="V20" s="12">
        <v>0</v>
      </c>
      <c r="W20" s="12">
        <v>3</v>
      </c>
      <c r="X20" s="12">
        <v>0</v>
      </c>
      <c r="Y20" s="12">
        <v>0</v>
      </c>
      <c r="Z20" s="12">
        <v>1</v>
      </c>
      <c r="AA20" s="12">
        <v>45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0.9385</v>
      </c>
      <c r="AK20" s="12">
        <v>2.9399999999999999E-2</v>
      </c>
      <c r="AL20" s="14">
        <v>3.0800000000000001E-2</v>
      </c>
      <c r="AM20" s="14">
        <v>1E-3</v>
      </c>
      <c r="AN20" s="14">
        <v>2.2176999999999998</v>
      </c>
      <c r="AO20" s="14">
        <v>0.21290000000000001</v>
      </c>
      <c r="AP20" s="14">
        <v>0.1993</v>
      </c>
      <c r="AQ20" s="14">
        <v>1.9099999999999999E-2</v>
      </c>
      <c r="AR20" s="14">
        <v>1.7701</v>
      </c>
      <c r="AS20" s="14">
        <v>2.01E-2</v>
      </c>
      <c r="AT20" s="14">
        <v>3.0700000000000002E-2</v>
      </c>
      <c r="AU20" s="14">
        <v>2.9999999999999997E-4</v>
      </c>
      <c r="AV20" s="14">
        <v>39.852800000000002</v>
      </c>
      <c r="AW20" s="14">
        <v>1.6515</v>
      </c>
      <c r="AX20" s="14">
        <v>0.52329999999999999</v>
      </c>
      <c r="AY20" s="14">
        <v>2.1700000000000001E-2</v>
      </c>
      <c r="AZ20" s="14">
        <v>0.44838084694159969</v>
      </c>
      <c r="BA20" s="14">
        <v>17.045602605863191</v>
      </c>
      <c r="BB20" s="14">
        <v>0.8891696750902528</v>
      </c>
      <c r="BC20" s="15"/>
    </row>
    <row r="21" spans="2:72" ht="13.5" customHeight="1" x14ac:dyDescent="0.2">
      <c r="B21" s="12">
        <v>228</v>
      </c>
      <c r="C21" s="12">
        <v>9.7089999999999996</v>
      </c>
      <c r="D21" s="12">
        <v>228.40454</v>
      </c>
      <c r="E21" s="12">
        <v>1</v>
      </c>
      <c r="F21" s="12">
        <v>3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33.799999999999997</v>
      </c>
      <c r="Q21" s="56">
        <v>2.12</v>
      </c>
      <c r="R21" s="56">
        <v>3.14</v>
      </c>
      <c r="S21" s="56">
        <v>43.09</v>
      </c>
      <c r="T21" s="56">
        <v>106.42</v>
      </c>
      <c r="U21" s="12">
        <v>2</v>
      </c>
      <c r="V21" s="12">
        <v>0</v>
      </c>
      <c r="W21" s="12">
        <v>3</v>
      </c>
      <c r="X21" s="12">
        <v>0</v>
      </c>
      <c r="Y21" s="12">
        <v>0</v>
      </c>
      <c r="Z21" s="12">
        <v>1</v>
      </c>
      <c r="AA21" s="12">
        <v>45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0.9748</v>
      </c>
      <c r="AK21" s="12">
        <v>6.7400000000000002E-2</v>
      </c>
      <c r="AL21" s="14">
        <v>3.1899999999999998E-2</v>
      </c>
      <c r="AM21" s="14">
        <v>2.2000000000000001E-3</v>
      </c>
      <c r="AN21" s="14">
        <v>2.4255</v>
      </c>
      <c r="AO21" s="14">
        <v>0.157</v>
      </c>
      <c r="AP21" s="14">
        <v>0.2175</v>
      </c>
      <c r="AQ21" s="14">
        <v>1.41E-2</v>
      </c>
      <c r="AR21" s="14">
        <v>1.8640000000000001</v>
      </c>
      <c r="AS21" s="14">
        <v>9.7000000000000003E-2</v>
      </c>
      <c r="AT21" s="14">
        <v>3.2300000000000002E-2</v>
      </c>
      <c r="AU21" s="14">
        <v>1.6999999999999999E-3</v>
      </c>
      <c r="AV21" s="14">
        <v>43.8048</v>
      </c>
      <c r="AW21" s="14">
        <v>1.7722</v>
      </c>
      <c r="AX21" s="14">
        <v>0.57399999999999995</v>
      </c>
      <c r="AY21" s="14">
        <v>2.3199999999999998E-2</v>
      </c>
      <c r="AZ21" s="14">
        <v>0.45041061276058109</v>
      </c>
      <c r="BA21" s="14">
        <v>17.770897832817333</v>
      </c>
      <c r="BB21" s="14">
        <v>0.89345208642586182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0.27339999999999998</v>
      </c>
      <c r="BH21" s="16"/>
      <c r="BI21" s="16">
        <f>DAVERAGE(PlotSort2,"PhxRedEdge",$BM$31:$BM$32)</f>
        <v>0.29520000000000002</v>
      </c>
      <c r="BJ21" s="16"/>
      <c r="BK21" s="16">
        <f>DAVERAGE(PlotSort2,"TMRed",$BM$31:$BM$32)</f>
        <v>0.26900000000000002</v>
      </c>
      <c r="BL21" s="16"/>
      <c r="BM21" s="16">
        <f>DAVERAGE(PlotSort2,"TMNIR",$BM$31:$BM$32)</f>
        <v>0.33100000000000002</v>
      </c>
      <c r="BN21" s="16"/>
      <c r="BO21" s="16">
        <f>DAVERAGE(PlotSort2,"NRR",$BM$31:$BM$32)</f>
        <v>5.7170233152347483E-2</v>
      </c>
      <c r="BP21" s="16"/>
      <c r="BQ21" s="16">
        <f>DAVERAGE(PlotSort2,"rvi",$BM$31:$BM$32)</f>
        <v>1.2304832713754648</v>
      </c>
      <c r="BR21" s="16"/>
      <c r="BS21" s="17">
        <f>DAVERAGE(PlotSort2,"ndvi",$BM$31:$BM$32)</f>
        <v>0.10333333333333332</v>
      </c>
      <c r="BT21" s="16"/>
    </row>
    <row r="22" spans="2:72" ht="13.5" customHeight="1" x14ac:dyDescent="0.2">
      <c r="B22" s="12">
        <v>228</v>
      </c>
      <c r="C22" s="12">
        <v>9.7170000000000005</v>
      </c>
      <c r="D22" s="12">
        <v>228.40486999999999</v>
      </c>
      <c r="E22" s="12">
        <v>1</v>
      </c>
      <c r="F22" s="12">
        <v>3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33.799999999999997</v>
      </c>
      <c r="Q22" s="56">
        <v>2.12</v>
      </c>
      <c r="R22" s="56">
        <v>3.14</v>
      </c>
      <c r="S22" s="56">
        <v>43</v>
      </c>
      <c r="T22" s="56">
        <v>106.52</v>
      </c>
      <c r="U22" s="12">
        <v>2</v>
      </c>
      <c r="V22" s="12">
        <v>0</v>
      </c>
      <c r="W22" s="12">
        <v>3</v>
      </c>
      <c r="X22" s="12">
        <v>0</v>
      </c>
      <c r="Y22" s="12">
        <v>0</v>
      </c>
      <c r="Z22" s="12">
        <v>1</v>
      </c>
      <c r="AA22" s="12">
        <v>45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0.86439999999999995</v>
      </c>
      <c r="AK22" s="12">
        <v>3.9100000000000003E-2</v>
      </c>
      <c r="AL22" s="14">
        <v>2.8299999999999999E-2</v>
      </c>
      <c r="AM22" s="14">
        <v>1.2999999999999999E-3</v>
      </c>
      <c r="AN22" s="14">
        <v>2.4001000000000001</v>
      </c>
      <c r="AO22" s="14">
        <v>0.2379</v>
      </c>
      <c r="AP22" s="14">
        <v>0.21479999999999999</v>
      </c>
      <c r="AQ22" s="14">
        <v>2.1299999999999999E-2</v>
      </c>
      <c r="AR22" s="14">
        <v>1.6020000000000001</v>
      </c>
      <c r="AS22" s="14">
        <v>0.1676</v>
      </c>
      <c r="AT22" s="14">
        <v>2.7699999999999999E-2</v>
      </c>
      <c r="AU22" s="14">
        <v>2.8999999999999998E-3</v>
      </c>
      <c r="AV22" s="14">
        <v>40.934399999999997</v>
      </c>
      <c r="AW22" s="14">
        <v>4.1932999999999998</v>
      </c>
      <c r="AX22" s="14">
        <v>0.53539999999999999</v>
      </c>
      <c r="AY22" s="14">
        <v>5.4800000000000001E-2</v>
      </c>
      <c r="AZ22" s="14">
        <v>0.42735270594508135</v>
      </c>
      <c r="BA22" s="14">
        <v>19.328519855595669</v>
      </c>
      <c r="BB22" s="14">
        <v>0.90161605398685862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0.33894999999999997</v>
      </c>
      <c r="BH22" s="16">
        <f>DSTDEV(PlotSort2,"PhxRed",$BN$31:$BN$32)/SQRT($BF22)</f>
        <v>1.2500000000000011E-3</v>
      </c>
      <c r="BI22" s="16">
        <f>DAVERAGE(PlotSort2,"PhxRedEdge",$BN$31:$BN$32)</f>
        <v>0.36219999999999997</v>
      </c>
      <c r="BJ22" s="16">
        <f>DSTDEV(PlotSort2,"PhxRedEdge",$BN$31:$BN$32)/SQRT($BF22)</f>
        <v>1.7000000000000068E-3</v>
      </c>
      <c r="BK22" s="16">
        <f>DAVERAGE(PlotSort2,"TMRed",$BN$31:$BN$32)</f>
        <v>0.33415</v>
      </c>
      <c r="BL22" s="16">
        <f>DSTDEV(PlotSort2,"TMRed",$BN$31:$BN$32)/SQRT($BF22)</f>
        <v>1.8500000000000181E-3</v>
      </c>
      <c r="BM22" s="16">
        <f>DAVERAGE(PlotSort2,"TMNIR",$BN$31:$BN$32)</f>
        <v>0.3967</v>
      </c>
      <c r="BN22" s="16">
        <f>DSTDEV(PlotSort2,"TMNIR",$BN$31:$BN$32)/SQRT($BF22)</f>
        <v>2.8000000000000247E-3</v>
      </c>
      <c r="BO22" s="16">
        <f>DAVERAGE(PlotSort2,"NRR",$BN$31:$BN$32)</f>
        <v>4.5453538350922688E-2</v>
      </c>
      <c r="BP22" s="16">
        <f>DSTDEV(PlotSort2,"NRR",$BN$31:$BN$32)/SQRT($BF22)</f>
        <v>1.1799434410605658E-3</v>
      </c>
      <c r="BQ22" s="16">
        <f>DAVERAGE(PlotSort2,"rvi",$BN$31:$BN$32)</f>
        <v>1.1871813783442957</v>
      </c>
      <c r="BR22" s="16">
        <f>DSTDEV(PlotSort2,"rvi",$BN$31:$BN$32)/SQRT($BF22)</f>
        <v>1.8067168937992983E-3</v>
      </c>
      <c r="BS22" s="17">
        <f>DAVERAGE(PlotSort2,"ndvi",$BN$31:$BN$32)</f>
        <v>8.5580471508187012E-2</v>
      </c>
      <c r="BT22" s="16">
        <f>DSTDEV(PlotSort2,"ndvi",$BN$31:$BN$32)/SQRT($BF22)</f>
        <v>7.5535446054174338E-4</v>
      </c>
    </row>
    <row r="23" spans="2:72" ht="13.5" customHeight="1" x14ac:dyDescent="0.2">
      <c r="B23" s="12">
        <v>228</v>
      </c>
      <c r="C23" s="12">
        <v>9.7249999999999996</v>
      </c>
      <c r="D23" s="12">
        <v>228.40521000000001</v>
      </c>
      <c r="E23" s="12">
        <v>1</v>
      </c>
      <c r="F23" s="12">
        <v>3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33.799999999999997</v>
      </c>
      <c r="Q23" s="56">
        <v>2.12</v>
      </c>
      <c r="R23" s="56">
        <v>3.14</v>
      </c>
      <c r="S23" s="56">
        <v>42.9</v>
      </c>
      <c r="T23" s="56">
        <v>106.61</v>
      </c>
      <c r="U23" s="12">
        <v>2</v>
      </c>
      <c r="V23" s="12">
        <v>0</v>
      </c>
      <c r="W23" s="12">
        <v>3</v>
      </c>
      <c r="X23" s="12">
        <v>0</v>
      </c>
      <c r="Y23" s="12">
        <v>0</v>
      </c>
      <c r="Z23" s="12">
        <v>1</v>
      </c>
      <c r="AA23" s="12">
        <v>45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0.99809999999999999</v>
      </c>
      <c r="AK23" s="12">
        <v>3.5900000000000001E-2</v>
      </c>
      <c r="AL23" s="14">
        <v>3.2599999999999997E-2</v>
      </c>
      <c r="AM23" s="14">
        <v>1.1999999999999999E-3</v>
      </c>
      <c r="AN23" s="14">
        <v>2.1938</v>
      </c>
      <c r="AO23" s="14">
        <v>0.159</v>
      </c>
      <c r="AP23" s="14">
        <v>0.19600000000000001</v>
      </c>
      <c r="AQ23" s="14">
        <v>1.4200000000000001E-2</v>
      </c>
      <c r="AR23" s="14">
        <v>1.8729</v>
      </c>
      <c r="AS23" s="14">
        <v>0.1033</v>
      </c>
      <c r="AT23" s="14">
        <v>3.2300000000000002E-2</v>
      </c>
      <c r="AU23" s="14">
        <v>1.8E-3</v>
      </c>
      <c r="AV23" s="14">
        <v>36.081800000000001</v>
      </c>
      <c r="AW23" s="14">
        <v>2.6187</v>
      </c>
      <c r="AX23" s="14">
        <v>0.47110000000000002</v>
      </c>
      <c r="AY23" s="14">
        <v>3.4200000000000001E-2</v>
      </c>
      <c r="AZ23" s="14">
        <v>0.4123819517313746</v>
      </c>
      <c r="BA23" s="14">
        <v>14.585139318885448</v>
      </c>
      <c r="BB23" s="14">
        <v>0.87167262614223273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0.1762</v>
      </c>
      <c r="BH23" s="16">
        <f>DSTDEV(PlotSort2,"PhxRed",$BR$31:$BR$32)/SQRT($BF23)</f>
        <v>4.2999999999999974E-3</v>
      </c>
      <c r="BI23" s="16">
        <f>DAVERAGE(PlotSort2,"PhxRedEdge",$BR$31:$BR$32)</f>
        <v>0.26880000000000004</v>
      </c>
      <c r="BJ23" s="16">
        <f>DSTDEV(PlotSort2,"PhxRedEdge",$BR$31:$BR$32)/SQRT($BF23)</f>
        <v>3.7000000000000084E-3</v>
      </c>
      <c r="BK23" s="16">
        <f>DAVERAGE(PlotSort2,"TMRed",$BR$31:$BR$32)</f>
        <v>0.17420000000000002</v>
      </c>
      <c r="BL23" s="16">
        <f>DSTDEV(PlotSort2,"TMRed",$BR$31:$BR$32)/SQRT($BF23)</f>
        <v>2.6000000000000051E-3</v>
      </c>
      <c r="BM23" s="16">
        <f>DAVERAGE(PlotSort2,"TMNIR",$BR$31:$BR$32)</f>
        <v>0.41305000000000003</v>
      </c>
      <c r="BN23" s="16">
        <f>DSTDEV(PlotSort2,"TMNIR",$BR$31:$BR$32)/SQRT($BF23)</f>
        <v>6.2500000000000056E-3</v>
      </c>
      <c r="BO23" s="16">
        <f>DAVERAGE(PlotSort2,"NRR",$BR$31:$BR$32)</f>
        <v>0.2115472680825855</v>
      </c>
      <c r="BP23" s="16">
        <f>DSTDEV(PlotSort2,"NRR",$BR$31:$BR$32)/SQRT($BF23)</f>
        <v>6.5278973759370907E-4</v>
      </c>
      <c r="BQ23" s="16">
        <f>DAVERAGE(PlotSort2,"rvi",$BR$31:$BR$32)</f>
        <v>2.3721890854243792</v>
      </c>
      <c r="BR23" s="16">
        <f>DSTDEV(PlotSort2,"rvi",$BR$31:$BR$32)/SQRT($BF23)</f>
        <v>7.1284108048814007E-2</v>
      </c>
      <c r="BS23" s="17">
        <f>DAVERAGE(PlotSort2,"ndvi",$BR$31:$BR$32)</f>
        <v>0.40664830811284369</v>
      </c>
      <c r="BT23" s="16">
        <f>DSTDEV(PlotSort2,"ndvi",$BR$31:$BR$32)/SQRT($BF23)</f>
        <v>1.2542756365071321E-2</v>
      </c>
    </row>
    <row r="24" spans="2:72" ht="13.5" customHeight="1" x14ac:dyDescent="0.2">
      <c r="B24" s="12">
        <v>228</v>
      </c>
      <c r="C24" s="12">
        <v>9.734</v>
      </c>
      <c r="D24" s="12">
        <v>228.40557999999999</v>
      </c>
      <c r="E24" s="12">
        <v>1</v>
      </c>
      <c r="F24" s="12">
        <v>3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33.799999999999997</v>
      </c>
      <c r="Q24" s="56">
        <v>2.12</v>
      </c>
      <c r="R24" s="56">
        <v>3.14</v>
      </c>
      <c r="S24" s="56">
        <v>42.79</v>
      </c>
      <c r="T24" s="56">
        <v>106.72</v>
      </c>
      <c r="U24" s="12">
        <v>2</v>
      </c>
      <c r="V24" s="12">
        <v>0</v>
      </c>
      <c r="W24" s="12">
        <v>3</v>
      </c>
      <c r="X24" s="12">
        <v>0</v>
      </c>
      <c r="Y24" s="12">
        <v>0</v>
      </c>
      <c r="Z24" s="12">
        <v>1</v>
      </c>
      <c r="AA24" s="12">
        <v>45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0.97889999999999999</v>
      </c>
      <c r="AK24" s="12">
        <v>2.01E-2</v>
      </c>
      <c r="AL24" s="14">
        <v>3.1899999999999998E-2</v>
      </c>
      <c r="AM24" s="14">
        <v>6.9999999999999999E-4</v>
      </c>
      <c r="AN24" s="14">
        <v>2.4441000000000002</v>
      </c>
      <c r="AO24" s="14">
        <v>0.13189999999999999</v>
      </c>
      <c r="AP24" s="14">
        <v>0.21790000000000001</v>
      </c>
      <c r="AQ24" s="14">
        <v>1.18E-2</v>
      </c>
      <c r="AR24" s="14">
        <v>1.9167000000000001</v>
      </c>
      <c r="AS24" s="14">
        <v>0.1739</v>
      </c>
      <c r="AT24" s="14">
        <v>3.3000000000000002E-2</v>
      </c>
      <c r="AU24" s="14">
        <v>3.0000000000000001E-3</v>
      </c>
      <c r="AV24" s="14">
        <v>38.979199999999999</v>
      </c>
      <c r="AW24" s="14">
        <v>2.8163</v>
      </c>
      <c r="AX24" s="14">
        <v>0.50780000000000003</v>
      </c>
      <c r="AY24" s="14">
        <v>3.6700000000000003E-2</v>
      </c>
      <c r="AZ24" s="14">
        <v>0.39947636764503242</v>
      </c>
      <c r="BA24" s="14">
        <v>15.387878787878789</v>
      </c>
      <c r="BB24" s="14">
        <v>0.87795857988165671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0.71</v>
      </c>
      <c r="BH24" s="16"/>
      <c r="BI24" s="16">
        <f>DAVERAGE(PlotSort2,"PhxRedEdge",$BP$31:$BP$32)</f>
        <v>0.70099999999999996</v>
      </c>
      <c r="BJ24" s="16"/>
      <c r="BK24" s="16">
        <f>DAVERAGE(PlotSort2,"TMRed",$BP$31:$BP$32)</f>
        <v>0.70849999999999991</v>
      </c>
      <c r="BL24" s="16"/>
      <c r="BM24" s="16">
        <f>DAVERAGE(PlotSort2,"TMNIR",$BP$31:$BP$32)</f>
        <v>0.67900000000000005</v>
      </c>
      <c r="BN24" s="16"/>
      <c r="BO24" s="16">
        <f>DAVERAGE(PlotSort2,"NRR",$BP$31:$BP$32)</f>
        <v>-1.594202898550718E-2</v>
      </c>
      <c r="BP24" s="16"/>
      <c r="BQ24" s="16">
        <f>DAVERAGE(PlotSort2,"rvi",$BP$31:$BP$32)</f>
        <v>23.959068454481304</v>
      </c>
      <c r="BR24" s="16"/>
      <c r="BS24" s="17">
        <f>DAVERAGE(PlotSort2,"ndvi",$BP$31:$BP$32)</f>
        <v>-2.1261261261261162E-2</v>
      </c>
      <c r="BT24" s="16"/>
    </row>
    <row r="25" spans="2:72" ht="13.5" customHeight="1" x14ac:dyDescent="0.2">
      <c r="B25" s="12">
        <v>228</v>
      </c>
      <c r="C25" s="12">
        <v>9.7430000000000003</v>
      </c>
      <c r="D25" s="12">
        <v>228.40595999999999</v>
      </c>
      <c r="E25" s="12">
        <v>1</v>
      </c>
      <c r="F25" s="12">
        <v>3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33.799999999999997</v>
      </c>
      <c r="Q25" s="56">
        <v>2.12</v>
      </c>
      <c r="R25" s="56">
        <v>3.14</v>
      </c>
      <c r="S25" s="56">
        <v>42.68</v>
      </c>
      <c r="T25" s="56">
        <v>106.83</v>
      </c>
      <c r="U25" s="12">
        <v>2</v>
      </c>
      <c r="V25" s="12">
        <v>0</v>
      </c>
      <c r="W25" s="12">
        <v>3</v>
      </c>
      <c r="X25" s="12">
        <v>0</v>
      </c>
      <c r="Y25" s="12">
        <v>0</v>
      </c>
      <c r="Z25" s="12">
        <v>1</v>
      </c>
      <c r="AA25" s="12">
        <v>45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0.93140000000000001</v>
      </c>
      <c r="AK25" s="12">
        <v>0.12330000000000001</v>
      </c>
      <c r="AL25" s="14">
        <v>3.0300000000000001E-2</v>
      </c>
      <c r="AM25" s="14">
        <v>4.0000000000000001E-3</v>
      </c>
      <c r="AN25" s="14">
        <v>2.2282000000000002</v>
      </c>
      <c r="AO25" s="14">
        <v>0.249</v>
      </c>
      <c r="AP25" s="14">
        <v>0.19819999999999999</v>
      </c>
      <c r="AQ25" s="14">
        <v>2.2100000000000002E-2</v>
      </c>
      <c r="AR25" s="14">
        <v>1.8962000000000001</v>
      </c>
      <c r="AS25" s="14">
        <v>0.19889999999999999</v>
      </c>
      <c r="AT25" s="14">
        <v>3.2500000000000001E-2</v>
      </c>
      <c r="AU25" s="14">
        <v>3.3999999999999998E-3</v>
      </c>
      <c r="AV25" s="14">
        <v>37.760300000000001</v>
      </c>
      <c r="AW25" s="14">
        <v>3.0076999999999998</v>
      </c>
      <c r="AX25" s="14">
        <v>0.4909</v>
      </c>
      <c r="AY25" s="14">
        <v>3.9100000000000003E-2</v>
      </c>
      <c r="AZ25" s="14">
        <v>0.4247569293281091</v>
      </c>
      <c r="BA25" s="14">
        <v>15.104615384615384</v>
      </c>
      <c r="BB25" s="14">
        <v>0.87581199847153235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1.0091999999999999</v>
      </c>
      <c r="BH25" s="16">
        <f>DSTDEV(PlotSort2,"PhxRed",$BQ$31:$BQ$32)/SQRT($BF25)</f>
        <v>4.073082370883262E-3</v>
      </c>
      <c r="BI25" s="16">
        <f>DAVERAGE(PlotSort2,"PhxRedEdge",$BQ$31:$BQ$32)</f>
        <v>1.0090333333333332</v>
      </c>
      <c r="BJ25" s="16">
        <f>DSTDEV(PlotSort2,"PhxRedEdge",$BQ$31:$BQ$32)/SQRT($BF25)</f>
        <v>4.1025737179374482E-3</v>
      </c>
      <c r="BK25" s="16">
        <f>DAVERAGE(PlotSort2,"TMRed",$BQ$31:$BQ$32)</f>
        <v>1.0091999999999999</v>
      </c>
      <c r="BL25" s="16">
        <f>DSTDEV(PlotSort2,"TMRed",$BQ$31:$BQ$32)/SQRT($BF25)</f>
        <v>4.073082370883262E-3</v>
      </c>
      <c r="BM25" s="16">
        <f>DAVERAGE(PlotSort2,"TMNIR",$BQ$31:$BQ$32)</f>
        <v>1.0090333333333332</v>
      </c>
      <c r="BN25" s="16">
        <f>DSTDEV(PlotSort2,"TMNIR",$BQ$31:$BQ$32)/SQRT($BF25)</f>
        <v>4.1025737179374482E-3</v>
      </c>
      <c r="BO25" s="16">
        <f>DAVERAGE(PlotSort2,"NRR",$BQ$31:$BQ$32)</f>
        <v>0.74510168624687945</v>
      </c>
      <c r="BP25" s="16">
        <f>DSTDEV(PlotSort2,"NRR",$BQ$31:$BQ$32)/SQRT($BF25)</f>
        <v>9.1524737920757715E-5</v>
      </c>
      <c r="BQ25" s="16">
        <f>DAVERAGE(PlotSort2,"rvi",$BQ$31:$BQ$32)</f>
        <v>1.3235475698487467</v>
      </c>
      <c r="BR25" s="16">
        <f>DSTDEV(PlotSort2,"rvi",$BQ$31:$BQ$32)/SQRT($BF25)</f>
        <v>2.4132886250282895E-3</v>
      </c>
      <c r="BS25" s="17">
        <f>DAVERAGE(PlotSort2,"ndvi",$BQ$31:$BQ$32)</f>
        <v>0.13924537667226636</v>
      </c>
      <c r="BT25" s="16">
        <f>DSTDEV(PlotSort2,"ndvi",$BQ$31:$BQ$32)/SQRT($BF25)</f>
        <v>8.9365009657050578E-4</v>
      </c>
    </row>
    <row r="26" spans="2:72" ht="13.5" customHeight="1" x14ac:dyDescent="0.2">
      <c r="B26" s="12">
        <v>228</v>
      </c>
      <c r="C26" s="12">
        <v>9.9760000000000009</v>
      </c>
      <c r="D26" s="12">
        <v>228.41567000000001</v>
      </c>
      <c r="E26" s="12">
        <v>1</v>
      </c>
      <c r="F26" s="12">
        <v>3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33.799999999999997</v>
      </c>
      <c r="Q26" s="56">
        <v>2.12</v>
      </c>
      <c r="R26" s="56">
        <v>3.14</v>
      </c>
      <c r="S26" s="56">
        <v>39.9</v>
      </c>
      <c r="T26" s="56">
        <v>109.79</v>
      </c>
      <c r="U26" s="12">
        <v>2</v>
      </c>
      <c r="V26" s="12">
        <v>0</v>
      </c>
      <c r="W26" s="12">
        <v>3</v>
      </c>
      <c r="X26" s="12">
        <v>0</v>
      </c>
      <c r="Y26" s="12">
        <v>0</v>
      </c>
      <c r="Z26" s="12">
        <v>1</v>
      </c>
      <c r="AA26" s="12">
        <v>45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1.2486999999999999</v>
      </c>
      <c r="AK26" s="12">
        <v>1.2500000000000001E-2</v>
      </c>
      <c r="AL26" s="14">
        <v>3.8899999999999997E-2</v>
      </c>
      <c r="AM26" s="14">
        <v>4.0000000000000002E-4</v>
      </c>
      <c r="AN26" s="14">
        <v>2.5766</v>
      </c>
      <c r="AO26" s="14">
        <v>0.14269999999999999</v>
      </c>
      <c r="AP26" s="14">
        <v>0.2185</v>
      </c>
      <c r="AQ26" s="14">
        <v>1.21E-2</v>
      </c>
      <c r="AR26" s="14">
        <v>2.3597000000000001</v>
      </c>
      <c r="AS26" s="14">
        <v>6.1699999999999998E-2</v>
      </c>
      <c r="AT26" s="14">
        <v>3.8699999999999998E-2</v>
      </c>
      <c r="AU26" s="14">
        <v>1E-3</v>
      </c>
      <c r="AV26" s="14">
        <v>41.739400000000003</v>
      </c>
      <c r="AW26" s="14">
        <v>0.60109999999999997</v>
      </c>
      <c r="AX26" s="14">
        <v>0.5171</v>
      </c>
      <c r="AY26" s="14">
        <v>7.4000000000000003E-3</v>
      </c>
      <c r="AZ26" s="14">
        <v>0.40592713431212613</v>
      </c>
      <c r="BA26" s="14">
        <v>13.361757105943154</v>
      </c>
      <c r="BB26" s="14">
        <v>0.86074127383951071</v>
      </c>
      <c r="BC26" s="15"/>
    </row>
    <row r="27" spans="2:72" ht="13.5" customHeight="1" x14ac:dyDescent="0.2">
      <c r="B27" s="12">
        <v>228</v>
      </c>
      <c r="C27" s="12">
        <v>9.9659999999999993</v>
      </c>
      <c r="D27" s="12">
        <v>228.41524999999999</v>
      </c>
      <c r="E27" s="12">
        <v>1</v>
      </c>
      <c r="F27" s="12">
        <v>3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33.799999999999997</v>
      </c>
      <c r="Q27" s="56">
        <v>2.12</v>
      </c>
      <c r="R27" s="56">
        <v>3.14</v>
      </c>
      <c r="S27" s="56">
        <v>40.020000000000003</v>
      </c>
      <c r="T27" s="56">
        <v>109.66</v>
      </c>
      <c r="U27" s="12">
        <v>2</v>
      </c>
      <c r="V27" s="12">
        <v>0</v>
      </c>
      <c r="W27" s="12">
        <v>3</v>
      </c>
      <c r="X27" s="12">
        <v>0</v>
      </c>
      <c r="Y27" s="12">
        <v>0</v>
      </c>
      <c r="Z27" s="12">
        <v>1</v>
      </c>
      <c r="AA27" s="12">
        <v>45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1.0981000000000001</v>
      </c>
      <c r="AK27" s="12">
        <v>5.1200000000000002E-2</v>
      </c>
      <c r="AL27" s="14">
        <v>3.4299999999999997E-2</v>
      </c>
      <c r="AM27" s="14">
        <v>1.6000000000000001E-3</v>
      </c>
      <c r="AN27" s="14">
        <v>2.6034999999999999</v>
      </c>
      <c r="AO27" s="14">
        <v>1.9099999999999999E-2</v>
      </c>
      <c r="AP27" s="14">
        <v>0.22120000000000001</v>
      </c>
      <c r="AQ27" s="14">
        <v>1.6000000000000001E-3</v>
      </c>
      <c r="AR27" s="14">
        <v>2.0853000000000002</v>
      </c>
      <c r="AS27" s="14">
        <v>0.27539999999999998</v>
      </c>
      <c r="AT27" s="14">
        <v>3.4299999999999997E-2</v>
      </c>
      <c r="AU27" s="14">
        <v>4.4999999999999997E-3</v>
      </c>
      <c r="AV27" s="14">
        <v>41.308799999999998</v>
      </c>
      <c r="AW27" s="14">
        <v>2.6581999999999999</v>
      </c>
      <c r="AX27" s="14">
        <v>0.51280000000000003</v>
      </c>
      <c r="AY27" s="14">
        <v>3.3000000000000002E-2</v>
      </c>
      <c r="AZ27" s="14">
        <v>0.39727520435967306</v>
      </c>
      <c r="BA27" s="14">
        <v>14.950437317784258</v>
      </c>
      <c r="BB27" s="14">
        <v>0.87461158837506858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0.1762</v>
      </c>
      <c r="BH27" s="16">
        <f>DSTDEV(PlotSort2,"PhxRed",$BR$31:$BR$32)/SQRT($BF27)</f>
        <v>4.2999999999999974E-3</v>
      </c>
      <c r="BI27" s="16">
        <f>DAVERAGE(PlotSort2,"PhxRedEdge",$BR$31:$BR$32)</f>
        <v>0.26880000000000004</v>
      </c>
      <c r="BJ27" s="16">
        <f>DSTDEV(PlotSort2,"PhxRedEdge",$BR$31:$BR$32)/SQRT($BF27)</f>
        <v>3.7000000000000084E-3</v>
      </c>
      <c r="BK27" s="16">
        <f>DAVERAGE(PlotSort2,"TMRed",$BR$31:$BR$32)</f>
        <v>0.17420000000000002</v>
      </c>
      <c r="BL27" s="16">
        <f>DSTDEV(PlotSort2,"TMRed",$BR$31:$BR$32)/SQRT($BF27)</f>
        <v>2.6000000000000051E-3</v>
      </c>
      <c r="BM27" s="16">
        <f>DAVERAGE(PlotSort2,"TMNIR",$BR$31:$BR$32)</f>
        <v>0.41305000000000003</v>
      </c>
      <c r="BN27" s="16">
        <f>DSTDEV(PlotSort2,"TMNIR",$BR$31:$BR$32)/SQRT($BF27)</f>
        <v>6.2500000000000056E-3</v>
      </c>
      <c r="BO27" s="16">
        <f>DAVERAGE(PlotSort2,"NRR",$BR$31:$BR$32)</f>
        <v>0.2115472680825855</v>
      </c>
      <c r="BP27" s="16">
        <f>DSTDEV(PlotSort2,"NRR",$BR$31:$BR$32)/SQRT($BF27)</f>
        <v>6.5278973759370907E-4</v>
      </c>
      <c r="BQ27" s="16">
        <f>DAVERAGE(PlotSort2,"rvi",$BR$31:$BR$32)</f>
        <v>2.3721890854243792</v>
      </c>
      <c r="BR27" s="16">
        <f>DSTDEV(PlotSort2,"rvi",$BR$31:$BR$32)/SQRT($BF27)</f>
        <v>7.1284108048814007E-2</v>
      </c>
      <c r="BS27" s="17">
        <f>DAVERAGE(PlotSort2,"ndvi",$BR$31:$BR$32)</f>
        <v>0.40664830811284369</v>
      </c>
      <c r="BT27" s="16">
        <f>DSTDEV(PlotSort2,"ndvi",$BR$31:$BR$32)/SQRT($BF27)</f>
        <v>1.2542756365071321E-2</v>
      </c>
    </row>
    <row r="28" spans="2:72" ht="13.5" customHeight="1" x14ac:dyDescent="0.2">
      <c r="B28" s="12">
        <v>228</v>
      </c>
      <c r="C28" s="12">
        <v>9.9580000000000002</v>
      </c>
      <c r="D28" s="12">
        <v>228.41492</v>
      </c>
      <c r="E28" s="12">
        <v>1</v>
      </c>
      <c r="F28" s="12">
        <v>3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33.799999999999997</v>
      </c>
      <c r="Q28" s="56">
        <v>2.12</v>
      </c>
      <c r="R28" s="56">
        <v>3.14</v>
      </c>
      <c r="S28" s="56">
        <v>40.119999999999997</v>
      </c>
      <c r="T28" s="56">
        <v>109.55</v>
      </c>
      <c r="U28" s="12">
        <v>2</v>
      </c>
      <c r="V28" s="12">
        <v>0</v>
      </c>
      <c r="W28" s="12">
        <v>3</v>
      </c>
      <c r="X28" s="12">
        <v>0</v>
      </c>
      <c r="Y28" s="12">
        <v>0</v>
      </c>
      <c r="Z28" s="12">
        <v>1</v>
      </c>
      <c r="AA28" s="12">
        <v>45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1.056</v>
      </c>
      <c r="AK28" s="12">
        <v>5.1999999999999998E-3</v>
      </c>
      <c r="AL28" s="14">
        <v>3.3000000000000002E-2</v>
      </c>
      <c r="AM28" s="14">
        <v>2.0000000000000001E-4</v>
      </c>
      <c r="AN28" s="14">
        <v>2.8557000000000001</v>
      </c>
      <c r="AO28" s="14">
        <v>3.2899999999999999E-2</v>
      </c>
      <c r="AP28" s="14">
        <v>0.24299999999999999</v>
      </c>
      <c r="AQ28" s="14">
        <v>2.8E-3</v>
      </c>
      <c r="AR28" s="14">
        <v>2.0897000000000001</v>
      </c>
      <c r="AS28" s="14">
        <v>9.4799999999999995E-2</v>
      </c>
      <c r="AT28" s="14">
        <v>3.44E-2</v>
      </c>
      <c r="AU28" s="14">
        <v>1.6000000000000001E-3</v>
      </c>
      <c r="AV28" s="14">
        <v>45.718400000000003</v>
      </c>
      <c r="AW28" s="14">
        <v>1.0025999999999999</v>
      </c>
      <c r="AX28" s="14">
        <v>0.56840000000000002</v>
      </c>
      <c r="AY28" s="14">
        <v>1.2500000000000001E-2</v>
      </c>
      <c r="AZ28" s="14">
        <v>0.40103524771999016</v>
      </c>
      <c r="BA28" s="14">
        <v>16.52325581395349</v>
      </c>
      <c r="BB28" s="14">
        <v>0.8858659588586596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4.7750000000000001E-2</v>
      </c>
      <c r="BH28" s="16">
        <f>DSTDEV(PlotSort2,"PhxRed",$BS$31:$BS$32)/SQRT($BF28)</f>
        <v>2.1499999999999987E-3</v>
      </c>
      <c r="BI28" s="16">
        <f>DAVERAGE(PlotSort2,"PhxRedEdge",$BS$31:$BS$32)</f>
        <v>0.21855000000000002</v>
      </c>
      <c r="BJ28" s="16">
        <f>DSTDEV(PlotSort2,"PhxRedEdge",$BS$31:$BS$32)/SQRT($BF28)</f>
        <v>1.7049999999999992E-2</v>
      </c>
      <c r="BK28" s="16">
        <f>DAVERAGE(PlotSort2,"TMRed",$BS$31:$BS$32)</f>
        <v>4.9599999999999998E-2</v>
      </c>
      <c r="BL28" s="16">
        <f>DSTDEV(PlotSort2,"TMRed",$BS$31:$BS$32)/SQRT($BF28)</f>
        <v>2.8999999999999994E-3</v>
      </c>
      <c r="BM28" s="16">
        <f>DAVERAGE(PlotSort2,"TMNIR",$BS$31:$BS$32)</f>
        <v>0.49080000000000001</v>
      </c>
      <c r="BN28" s="16">
        <f>DSTDEV(PlotSort2,"TMNIR",$BS$31:$BS$32)/SQRT($BF28)</f>
        <v>4.469999999999999E-2</v>
      </c>
      <c r="BO28" s="16">
        <f>DAVERAGE(PlotSort2,"NRR",$BS$31:$BS$32)</f>
        <v>0.38331359891202488</v>
      </c>
      <c r="BP28" s="16">
        <f>DSTDEV(PlotSort2,"NRR",$BS$31:$BS$32)/SQRT($BF28)</f>
        <v>5.6113135506906942E-3</v>
      </c>
      <c r="BQ28" s="16">
        <f>DAVERAGE(PlotSort2,"rvi",$BS$31:$BS$32)</f>
        <v>9.8762312633832963</v>
      </c>
      <c r="BR28" s="16">
        <f>DSTDEV(PlotSort2,"rvi",$BS$31:$BS$32)/SQRT($BF28)</f>
        <v>0.32376873661670214</v>
      </c>
      <c r="BS28" s="17">
        <f>DAVERAGE(PlotSort2,"ndvi",$BS$31:$BS$32)</f>
        <v>0.81594967532467533</v>
      </c>
      <c r="BT28" s="16">
        <f>DSTDEV(PlotSort2,"ndvi",$BS$31:$BS$32)/SQRT($BF28)</f>
        <v>5.4788961038961239E-3</v>
      </c>
    </row>
    <row r="29" spans="2:72" ht="13.5" customHeight="1" x14ac:dyDescent="0.2">
      <c r="B29" s="12">
        <v>228</v>
      </c>
      <c r="C29" s="12">
        <v>9.9480000000000004</v>
      </c>
      <c r="D29" s="12">
        <v>228.4145</v>
      </c>
      <c r="E29" s="12">
        <v>1</v>
      </c>
      <c r="F29" s="12">
        <v>3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33.799999999999997</v>
      </c>
      <c r="Q29" s="56">
        <v>2.12</v>
      </c>
      <c r="R29" s="56">
        <v>3.14</v>
      </c>
      <c r="S29" s="56">
        <v>40.24</v>
      </c>
      <c r="T29" s="56">
        <v>109.42</v>
      </c>
      <c r="U29" s="12">
        <v>2</v>
      </c>
      <c r="V29" s="12">
        <v>0</v>
      </c>
      <c r="W29" s="12">
        <v>3</v>
      </c>
      <c r="X29" s="12">
        <v>0</v>
      </c>
      <c r="Y29" s="12">
        <v>0</v>
      </c>
      <c r="Z29" s="12">
        <v>1</v>
      </c>
      <c r="AA29" s="12">
        <v>45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1.0510999999999999</v>
      </c>
      <c r="AK29" s="12">
        <v>9.2999999999999992E-3</v>
      </c>
      <c r="AL29" s="14">
        <v>3.2899999999999999E-2</v>
      </c>
      <c r="AM29" s="14">
        <v>2.9999999999999997E-4</v>
      </c>
      <c r="AN29" s="14">
        <v>2.6669</v>
      </c>
      <c r="AO29" s="14">
        <v>6.93E-2</v>
      </c>
      <c r="AP29" s="14">
        <v>0.22739999999999999</v>
      </c>
      <c r="AQ29" s="14">
        <v>5.8999999999999999E-3</v>
      </c>
      <c r="AR29" s="14">
        <v>1.9990000000000001</v>
      </c>
      <c r="AS29" s="14">
        <v>0.12920000000000001</v>
      </c>
      <c r="AT29" s="14">
        <v>3.3000000000000002E-2</v>
      </c>
      <c r="AU29" s="14">
        <v>2.0999999999999999E-3</v>
      </c>
      <c r="AV29" s="14">
        <v>41.0197</v>
      </c>
      <c r="AW29" s="14">
        <v>3.1844999999999999</v>
      </c>
      <c r="AX29" s="14">
        <v>0.51100000000000001</v>
      </c>
      <c r="AY29" s="14">
        <v>3.9699999999999999E-2</v>
      </c>
      <c r="AZ29" s="14">
        <v>0.38407367280606725</v>
      </c>
      <c r="BA29" s="14">
        <v>15.484848484848484</v>
      </c>
      <c r="BB29" s="14">
        <v>0.87867647058823517</v>
      </c>
      <c r="BC29" s="15"/>
      <c r="BD29" s="28"/>
    </row>
    <row r="30" spans="2:72" ht="13.5" customHeight="1" x14ac:dyDescent="0.2">
      <c r="B30" s="12">
        <v>228</v>
      </c>
      <c r="C30" s="12">
        <v>9.9369999999999994</v>
      </c>
      <c r="D30" s="12">
        <v>228.41404</v>
      </c>
      <c r="E30" s="12">
        <v>1</v>
      </c>
      <c r="F30" s="12">
        <v>3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33.799999999999997</v>
      </c>
      <c r="Q30" s="56">
        <v>2.12</v>
      </c>
      <c r="R30" s="56">
        <v>3.14</v>
      </c>
      <c r="S30" s="56">
        <v>40.369999999999997</v>
      </c>
      <c r="T30" s="56">
        <v>109.28</v>
      </c>
      <c r="U30" s="12">
        <v>2</v>
      </c>
      <c r="V30" s="12">
        <v>0</v>
      </c>
      <c r="W30" s="12">
        <v>3</v>
      </c>
      <c r="X30" s="12">
        <v>0</v>
      </c>
      <c r="Y30" s="12">
        <v>0</v>
      </c>
      <c r="Z30" s="12">
        <v>1</v>
      </c>
      <c r="AA30" s="12">
        <v>45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1.101</v>
      </c>
      <c r="AK30" s="12">
        <v>4.41E-2</v>
      </c>
      <c r="AL30" s="14">
        <v>3.4500000000000003E-2</v>
      </c>
      <c r="AM30" s="14">
        <v>1.4E-3</v>
      </c>
      <c r="AN30" s="14">
        <v>2.9125999999999999</v>
      </c>
      <c r="AO30" s="14">
        <v>9.5999999999999992E-3</v>
      </c>
      <c r="AP30" s="14">
        <v>0.24890000000000001</v>
      </c>
      <c r="AQ30" s="14">
        <v>8.0000000000000004E-4</v>
      </c>
      <c r="AR30" s="14">
        <v>2.0884</v>
      </c>
      <c r="AS30" s="14">
        <v>1.6500000000000001E-2</v>
      </c>
      <c r="AT30" s="14">
        <v>3.4500000000000003E-2</v>
      </c>
      <c r="AU30" s="14">
        <v>2.9999999999999997E-4</v>
      </c>
      <c r="AV30" s="14">
        <v>48.021000000000001</v>
      </c>
      <c r="AW30" s="14">
        <v>0.60529999999999995</v>
      </c>
      <c r="AX30" s="14">
        <v>0.59950000000000003</v>
      </c>
      <c r="AY30" s="14">
        <v>7.6E-3</v>
      </c>
      <c r="AZ30" s="14">
        <v>0.41324846770391327</v>
      </c>
      <c r="BA30" s="14">
        <v>17.376811594202898</v>
      </c>
      <c r="BB30" s="14">
        <v>0.8911671924290222</v>
      </c>
      <c r="BC30" s="15"/>
      <c r="BD30" s="28"/>
      <c r="BF30" s="29" t="s">
        <v>175</v>
      </c>
    </row>
    <row r="31" spans="2:72" ht="13.5" customHeight="1" x14ac:dyDescent="0.2">
      <c r="B31" s="12">
        <v>228</v>
      </c>
      <c r="C31" s="12">
        <v>9.9260000000000002</v>
      </c>
      <c r="D31" s="12">
        <v>228.41358</v>
      </c>
      <c r="E31" s="12">
        <v>1</v>
      </c>
      <c r="F31" s="12">
        <v>3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33.799999999999997</v>
      </c>
      <c r="Q31" s="56">
        <v>2.12</v>
      </c>
      <c r="R31" s="56">
        <v>3.14</v>
      </c>
      <c r="S31" s="56">
        <v>40.5</v>
      </c>
      <c r="T31" s="56">
        <v>109.13</v>
      </c>
      <c r="U31" s="12">
        <v>2</v>
      </c>
      <c r="V31" s="12">
        <v>0</v>
      </c>
      <c r="W31" s="12">
        <v>3</v>
      </c>
      <c r="X31" s="12">
        <v>0</v>
      </c>
      <c r="Y31" s="12">
        <v>0</v>
      </c>
      <c r="Z31" s="12">
        <v>1</v>
      </c>
      <c r="AA31" s="12">
        <v>45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1.0916999999999999</v>
      </c>
      <c r="AK31" s="12">
        <v>3.2599999999999997E-2</v>
      </c>
      <c r="AL31" s="14">
        <v>3.4299999999999997E-2</v>
      </c>
      <c r="AM31" s="14">
        <v>1E-3</v>
      </c>
      <c r="AN31" s="14">
        <v>2.4630000000000001</v>
      </c>
      <c r="AO31" s="14">
        <v>0.1691</v>
      </c>
      <c r="AP31" s="14">
        <v>0.2109</v>
      </c>
      <c r="AQ31" s="14">
        <v>1.4500000000000001E-2</v>
      </c>
      <c r="AR31" s="14">
        <v>2.2027999999999999</v>
      </c>
      <c r="AS31" s="14">
        <v>0.1024</v>
      </c>
      <c r="AT31" s="14">
        <v>3.6499999999999998E-2</v>
      </c>
      <c r="AU31" s="14">
        <v>1.6999999999999999E-3</v>
      </c>
      <c r="AV31" s="14">
        <v>39.395200000000003</v>
      </c>
      <c r="AW31" s="14">
        <v>2.0966</v>
      </c>
      <c r="AX31" s="14">
        <v>0.4929</v>
      </c>
      <c r="AY31" s="14">
        <v>2.6200000000000001E-2</v>
      </c>
      <c r="AZ31" s="14">
        <v>0.40068201193520891</v>
      </c>
      <c r="BA31" s="14">
        <v>13.504109589041096</v>
      </c>
      <c r="BB31" s="14">
        <v>0.86210804684548559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228</v>
      </c>
      <c r="C32" s="12">
        <v>9.9179999999999993</v>
      </c>
      <c r="D32" s="12">
        <v>228.41325000000001</v>
      </c>
      <c r="E32" s="12">
        <v>1</v>
      </c>
      <c r="F32" s="12">
        <v>3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33.799999999999997</v>
      </c>
      <c r="Q32" s="56">
        <v>2.12</v>
      </c>
      <c r="R32" s="56">
        <v>3.14</v>
      </c>
      <c r="S32" s="56">
        <v>40.590000000000003</v>
      </c>
      <c r="T32" s="56">
        <v>109.03</v>
      </c>
      <c r="U32" s="12">
        <v>2</v>
      </c>
      <c r="V32" s="12">
        <v>0</v>
      </c>
      <c r="W32" s="12">
        <v>3</v>
      </c>
      <c r="X32" s="12">
        <v>0</v>
      </c>
      <c r="Y32" s="12">
        <v>0</v>
      </c>
      <c r="Z32" s="12">
        <v>1</v>
      </c>
      <c r="AA32" s="12">
        <v>45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1.1046</v>
      </c>
      <c r="AK32" s="12">
        <v>2.87E-2</v>
      </c>
      <c r="AL32" s="14">
        <v>3.4700000000000002E-2</v>
      </c>
      <c r="AM32" s="14">
        <v>8.9999999999999998E-4</v>
      </c>
      <c r="AN32" s="14">
        <v>2.3628</v>
      </c>
      <c r="AO32" s="14">
        <v>1.9800000000000002E-2</v>
      </c>
      <c r="AP32" s="14">
        <v>0.20269999999999999</v>
      </c>
      <c r="AQ32" s="14">
        <v>1.6999999999999999E-3</v>
      </c>
      <c r="AR32" s="14">
        <v>2.0562</v>
      </c>
      <c r="AS32" s="14">
        <v>8.09E-2</v>
      </c>
      <c r="AT32" s="14">
        <v>3.4099999999999998E-2</v>
      </c>
      <c r="AU32" s="14">
        <v>1.2999999999999999E-3</v>
      </c>
      <c r="AV32" s="14">
        <v>40.905299999999997</v>
      </c>
      <c r="AW32" s="14">
        <v>0.74050000000000005</v>
      </c>
      <c r="AX32" s="14">
        <v>0.51270000000000004</v>
      </c>
      <c r="AY32" s="14">
        <v>9.2999999999999992E-3</v>
      </c>
      <c r="AZ32" s="14">
        <v>0.43332401453732183</v>
      </c>
      <c r="BA32" s="14">
        <v>15.035190615835779</v>
      </c>
      <c r="BB32" s="14">
        <v>0.87527432333577171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228</v>
      </c>
      <c r="C33" s="12">
        <v>9.91</v>
      </c>
      <c r="D33" s="12">
        <v>228.41292000000001</v>
      </c>
      <c r="E33" s="12">
        <v>1</v>
      </c>
      <c r="F33" s="12">
        <v>3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33.799999999999997</v>
      </c>
      <c r="Q33" s="56">
        <v>2.12</v>
      </c>
      <c r="R33" s="56">
        <v>3.14</v>
      </c>
      <c r="S33" s="56">
        <v>40.69</v>
      </c>
      <c r="T33" s="56">
        <v>108.93</v>
      </c>
      <c r="U33" s="12">
        <v>2</v>
      </c>
      <c r="V33" s="12">
        <v>0</v>
      </c>
      <c r="W33" s="12">
        <v>3</v>
      </c>
      <c r="X33" s="12">
        <v>0</v>
      </c>
      <c r="Y33" s="12">
        <v>0</v>
      </c>
      <c r="Z33" s="12">
        <v>1</v>
      </c>
      <c r="AA33" s="12">
        <v>45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1.0911999999999999</v>
      </c>
      <c r="AK33" s="12">
        <v>5.16E-2</v>
      </c>
      <c r="AL33" s="14">
        <v>3.44E-2</v>
      </c>
      <c r="AM33" s="14">
        <v>1.6000000000000001E-3</v>
      </c>
      <c r="AN33" s="14">
        <v>2.8574999999999999</v>
      </c>
      <c r="AO33" s="14">
        <v>7.9500000000000001E-2</v>
      </c>
      <c r="AP33" s="14">
        <v>0.2455</v>
      </c>
      <c r="AQ33" s="14">
        <v>6.7999999999999996E-3</v>
      </c>
      <c r="AR33" s="14">
        <v>2.1335000000000002</v>
      </c>
      <c r="AS33" s="14">
        <v>9.8299999999999998E-2</v>
      </c>
      <c r="AT33" s="14">
        <v>3.5499999999999997E-2</v>
      </c>
      <c r="AU33" s="14">
        <v>1.6000000000000001E-3</v>
      </c>
      <c r="AV33" s="14">
        <v>46.040799999999997</v>
      </c>
      <c r="AW33" s="14">
        <v>1.0421</v>
      </c>
      <c r="AX33" s="14">
        <v>0.57799999999999996</v>
      </c>
      <c r="AY33" s="14">
        <v>1.3100000000000001E-2</v>
      </c>
      <c r="AZ33" s="14">
        <v>0.40376442015786279</v>
      </c>
      <c r="BA33" s="14">
        <v>16.281690140845072</v>
      </c>
      <c r="BB33" s="14">
        <v>0.88427057864710679</v>
      </c>
      <c r="BC33" s="15"/>
      <c r="BD33" s="28"/>
    </row>
    <row r="34" spans="2:64" ht="13.5" customHeight="1" x14ac:dyDescent="0.2">
      <c r="B34" s="12">
        <v>228</v>
      </c>
      <c r="C34" s="12">
        <v>9.9890000000000008</v>
      </c>
      <c r="D34" s="12">
        <v>228.41621000000001</v>
      </c>
      <c r="E34" s="12">
        <v>1</v>
      </c>
      <c r="F34" s="12">
        <v>3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33.799999999999997</v>
      </c>
      <c r="Q34" s="56">
        <v>2.12</v>
      </c>
      <c r="R34" s="56">
        <v>3.14</v>
      </c>
      <c r="S34" s="56">
        <v>39.75</v>
      </c>
      <c r="T34" s="56">
        <v>109.97</v>
      </c>
      <c r="U34" s="12">
        <v>2</v>
      </c>
      <c r="V34" s="12">
        <v>0</v>
      </c>
      <c r="W34" s="12">
        <v>3</v>
      </c>
      <c r="X34" s="12">
        <v>0</v>
      </c>
      <c r="Y34" s="12">
        <v>0</v>
      </c>
      <c r="Z34" s="12">
        <v>1</v>
      </c>
      <c r="AA34" s="12">
        <v>45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1.0621</v>
      </c>
      <c r="AK34" s="12">
        <v>4.2299999999999997E-2</v>
      </c>
      <c r="AL34" s="14">
        <v>3.3000000000000002E-2</v>
      </c>
      <c r="AM34" s="14">
        <v>1.2999999999999999E-3</v>
      </c>
      <c r="AN34" s="14">
        <v>2.2292999999999998</v>
      </c>
      <c r="AO34" s="14">
        <v>6.3700000000000007E-2</v>
      </c>
      <c r="AP34" s="14">
        <v>0.18859999999999999</v>
      </c>
      <c r="AQ34" s="14">
        <v>5.4000000000000003E-3</v>
      </c>
      <c r="AR34" s="14">
        <v>1.9668000000000001</v>
      </c>
      <c r="AS34" s="14">
        <v>7.46E-2</v>
      </c>
      <c r="AT34" s="14">
        <v>3.2199999999999999E-2</v>
      </c>
      <c r="AU34" s="14">
        <v>1.1999999999999999E-3</v>
      </c>
      <c r="AV34" s="14">
        <v>39.002099999999999</v>
      </c>
      <c r="AW34" s="14">
        <v>1.2958000000000001</v>
      </c>
      <c r="AX34" s="14">
        <v>0.4819</v>
      </c>
      <c r="AY34" s="14">
        <v>1.6E-2</v>
      </c>
      <c r="AZ34" s="14">
        <v>0.43743475018642808</v>
      </c>
      <c r="BA34" s="14">
        <v>14.96583850931677</v>
      </c>
      <c r="BB34" s="14">
        <v>0.87473254230694419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228</v>
      </c>
      <c r="C35" s="12">
        <v>9.9969999999999999</v>
      </c>
      <c r="D35" s="12">
        <v>228.41654</v>
      </c>
      <c r="E35" s="12">
        <v>1</v>
      </c>
      <c r="F35" s="12">
        <v>3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33.799999999999997</v>
      </c>
      <c r="Q35" s="56">
        <v>2.12</v>
      </c>
      <c r="R35" s="56">
        <v>3.14</v>
      </c>
      <c r="S35" s="56">
        <v>39.659999999999997</v>
      </c>
      <c r="T35" s="56">
        <v>110.07</v>
      </c>
      <c r="U35" s="12">
        <v>2</v>
      </c>
      <c r="V35" s="12">
        <v>0</v>
      </c>
      <c r="W35" s="12">
        <v>3</v>
      </c>
      <c r="X35" s="12">
        <v>0</v>
      </c>
      <c r="Y35" s="12">
        <v>0</v>
      </c>
      <c r="Z35" s="12">
        <v>1</v>
      </c>
      <c r="AA35" s="12">
        <v>45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0.92379999999999995</v>
      </c>
      <c r="AK35" s="12">
        <v>5.1799999999999999E-2</v>
      </c>
      <c r="AL35" s="14">
        <v>2.87E-2</v>
      </c>
      <c r="AM35" s="14">
        <v>1.6000000000000001E-3</v>
      </c>
      <c r="AN35" s="14">
        <v>2.2435999999999998</v>
      </c>
      <c r="AO35" s="14">
        <v>0.1108</v>
      </c>
      <c r="AP35" s="14">
        <v>0.1895</v>
      </c>
      <c r="AQ35" s="14">
        <v>9.4000000000000004E-3</v>
      </c>
      <c r="AR35" s="14">
        <v>1.7442</v>
      </c>
      <c r="AS35" s="14">
        <v>9.7000000000000003E-2</v>
      </c>
      <c r="AT35" s="14">
        <v>2.8500000000000001E-2</v>
      </c>
      <c r="AU35" s="14">
        <v>1.6000000000000001E-3</v>
      </c>
      <c r="AV35" s="14">
        <v>40.9178</v>
      </c>
      <c r="AW35" s="14">
        <v>0.76129999999999998</v>
      </c>
      <c r="AX35" s="14">
        <v>0.50480000000000003</v>
      </c>
      <c r="AY35" s="14">
        <v>9.4000000000000004E-3</v>
      </c>
      <c r="AZ35" s="14">
        <v>0.4541264583033271</v>
      </c>
      <c r="BA35" s="14">
        <v>17.712280701754388</v>
      </c>
      <c r="BB35" s="14">
        <v>0.89311831989499346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228</v>
      </c>
      <c r="C36" s="12">
        <v>10.006</v>
      </c>
      <c r="D36" s="12">
        <v>228.41692</v>
      </c>
      <c r="E36" s="12">
        <v>1</v>
      </c>
      <c r="F36" s="12">
        <v>3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33.799999999999997</v>
      </c>
      <c r="Q36" s="56">
        <v>2.12</v>
      </c>
      <c r="R36" s="56">
        <v>3.14</v>
      </c>
      <c r="S36" s="56">
        <v>39.549999999999997</v>
      </c>
      <c r="T36" s="56">
        <v>110.19</v>
      </c>
      <c r="U36" s="12">
        <v>2</v>
      </c>
      <c r="V36" s="12">
        <v>0</v>
      </c>
      <c r="W36" s="12">
        <v>3</v>
      </c>
      <c r="X36" s="12">
        <v>0</v>
      </c>
      <c r="Y36" s="12">
        <v>0</v>
      </c>
      <c r="Z36" s="12">
        <v>1</v>
      </c>
      <c r="AA36" s="12">
        <v>45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1.1334</v>
      </c>
      <c r="AK36" s="12">
        <v>4.8399999999999999E-2</v>
      </c>
      <c r="AL36" s="14">
        <v>3.5099999999999999E-2</v>
      </c>
      <c r="AM36" s="14">
        <v>1.5E-3</v>
      </c>
      <c r="AN36" s="14">
        <v>2.7860999999999998</v>
      </c>
      <c r="AO36" s="14">
        <v>0.18509999999999999</v>
      </c>
      <c r="AP36" s="14">
        <v>0.2349</v>
      </c>
      <c r="AQ36" s="14">
        <v>1.5599999999999999E-2</v>
      </c>
      <c r="AR36" s="14">
        <v>2.2067999999999999</v>
      </c>
      <c r="AS36" s="14">
        <v>5.1900000000000002E-2</v>
      </c>
      <c r="AT36" s="14">
        <v>3.5999999999999997E-2</v>
      </c>
      <c r="AU36" s="14">
        <v>8.0000000000000004E-4</v>
      </c>
      <c r="AV36" s="14">
        <v>43.929600000000001</v>
      </c>
      <c r="AW36" s="14">
        <v>3.0285000000000002</v>
      </c>
      <c r="AX36" s="14">
        <v>0.54100000000000004</v>
      </c>
      <c r="AY36" s="14">
        <v>3.73E-2</v>
      </c>
      <c r="AZ36" s="14">
        <v>0.39450960175280325</v>
      </c>
      <c r="BA36" s="14">
        <v>15.02777777777778</v>
      </c>
      <c r="BB36" s="14">
        <v>0.87521663778162906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228</v>
      </c>
      <c r="C37" s="12">
        <v>10.016</v>
      </c>
      <c r="D37" s="12">
        <v>228.41732999999999</v>
      </c>
      <c r="E37" s="12">
        <v>1</v>
      </c>
      <c r="F37" s="12">
        <v>3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33.799999999999997</v>
      </c>
      <c r="Q37" s="56">
        <v>2.12</v>
      </c>
      <c r="R37" s="56">
        <v>3.14</v>
      </c>
      <c r="S37" s="56">
        <v>39.43</v>
      </c>
      <c r="T37" s="56">
        <v>110.33</v>
      </c>
      <c r="U37" s="12">
        <v>2</v>
      </c>
      <c r="V37" s="12">
        <v>0</v>
      </c>
      <c r="W37" s="12">
        <v>3</v>
      </c>
      <c r="X37" s="12">
        <v>0</v>
      </c>
      <c r="Y37" s="12">
        <v>0</v>
      </c>
      <c r="Z37" s="12">
        <v>1</v>
      </c>
      <c r="AA37" s="12">
        <v>45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0.96489999999999998</v>
      </c>
      <c r="AK37" s="12">
        <v>9.6799999999999997E-2</v>
      </c>
      <c r="AL37" s="14">
        <v>2.98E-2</v>
      </c>
      <c r="AM37" s="14">
        <v>3.0000000000000001E-3</v>
      </c>
      <c r="AN37" s="14">
        <v>2.4218000000000002</v>
      </c>
      <c r="AO37" s="14">
        <v>0.2281</v>
      </c>
      <c r="AP37" s="14">
        <v>0.20380000000000001</v>
      </c>
      <c r="AQ37" s="14">
        <v>1.9199999999999998E-2</v>
      </c>
      <c r="AR37" s="14">
        <v>1.919</v>
      </c>
      <c r="AS37" s="14">
        <v>0.24229999999999999</v>
      </c>
      <c r="AT37" s="14">
        <v>3.1300000000000001E-2</v>
      </c>
      <c r="AU37" s="14">
        <v>3.8999999999999998E-3</v>
      </c>
      <c r="AV37" s="14">
        <v>44.474600000000002</v>
      </c>
      <c r="AW37" s="14">
        <v>4.16</v>
      </c>
      <c r="AX37" s="14">
        <v>0.54659999999999997</v>
      </c>
      <c r="AY37" s="14">
        <v>5.11E-2</v>
      </c>
      <c r="AZ37" s="14">
        <v>0.4568230277185501</v>
      </c>
      <c r="BA37" s="14">
        <v>17.463258785942489</v>
      </c>
      <c r="BB37" s="14">
        <v>0.89167676068523971</v>
      </c>
      <c r="BC37" s="15"/>
      <c r="BD37" s="28"/>
      <c r="BG37" s="30">
        <v>2</v>
      </c>
    </row>
    <row r="38" spans="2:64" ht="13.5" customHeight="1" x14ac:dyDescent="0.2">
      <c r="B38" s="12">
        <v>228</v>
      </c>
      <c r="C38" s="12">
        <v>10.025</v>
      </c>
      <c r="D38" s="12">
        <v>228.41771</v>
      </c>
      <c r="E38" s="12">
        <v>1</v>
      </c>
      <c r="F38" s="12">
        <v>3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33.799999999999997</v>
      </c>
      <c r="Q38" s="56">
        <v>2.12</v>
      </c>
      <c r="R38" s="56">
        <v>3.14</v>
      </c>
      <c r="S38" s="56">
        <v>39.33</v>
      </c>
      <c r="T38" s="56">
        <v>110.45</v>
      </c>
      <c r="U38" s="12">
        <v>2</v>
      </c>
      <c r="V38" s="12">
        <v>0</v>
      </c>
      <c r="W38" s="12">
        <v>3</v>
      </c>
      <c r="X38" s="12">
        <v>0</v>
      </c>
      <c r="Y38" s="12">
        <v>0</v>
      </c>
      <c r="Z38" s="12">
        <v>1</v>
      </c>
      <c r="AA38" s="12">
        <v>45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1.2948999999999999</v>
      </c>
      <c r="AK38" s="12">
        <v>2.1999999999999999E-2</v>
      </c>
      <c r="AL38" s="14">
        <v>0.04</v>
      </c>
      <c r="AM38" s="14">
        <v>6.9999999999999999E-4</v>
      </c>
      <c r="AN38" s="14">
        <v>2.9466000000000001</v>
      </c>
      <c r="AO38" s="14">
        <v>1.1900000000000001E-2</v>
      </c>
      <c r="AP38" s="14">
        <v>0.2475</v>
      </c>
      <c r="AQ38" s="14">
        <v>1E-3</v>
      </c>
      <c r="AR38" s="14">
        <v>2.5323000000000002</v>
      </c>
      <c r="AS38" s="14">
        <v>7.4200000000000002E-2</v>
      </c>
      <c r="AT38" s="14">
        <v>4.1200000000000001E-2</v>
      </c>
      <c r="AU38" s="14">
        <v>1.1999999999999999E-3</v>
      </c>
      <c r="AV38" s="14">
        <v>43.164200000000001</v>
      </c>
      <c r="AW38" s="14">
        <v>0.68640000000000001</v>
      </c>
      <c r="AX38" s="14">
        <v>0.52959999999999996</v>
      </c>
      <c r="AY38" s="14">
        <v>8.3999999999999995E-3</v>
      </c>
      <c r="AZ38" s="14">
        <v>0.36301634281302275</v>
      </c>
      <c r="BA38" s="14">
        <v>12.854368932038835</v>
      </c>
      <c r="BB38" s="14">
        <v>0.85564120532585841</v>
      </c>
      <c r="BC38" s="15"/>
      <c r="BD38" s="28"/>
      <c r="BG38" s="30">
        <v>3</v>
      </c>
      <c r="BH38" s="34"/>
    </row>
    <row r="39" spans="2:64" ht="13.5" customHeight="1" x14ac:dyDescent="0.2">
      <c r="B39" s="12">
        <v>228</v>
      </c>
      <c r="C39" s="12">
        <v>10.038</v>
      </c>
      <c r="D39" s="12">
        <v>228.41825</v>
      </c>
      <c r="E39" s="12">
        <v>1</v>
      </c>
      <c r="F39" s="12">
        <v>3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33.799999999999997</v>
      </c>
      <c r="Q39" s="56">
        <v>2.12</v>
      </c>
      <c r="R39" s="56">
        <v>3.14</v>
      </c>
      <c r="S39" s="56">
        <v>39.17</v>
      </c>
      <c r="T39" s="56">
        <v>110.63</v>
      </c>
      <c r="U39" s="12">
        <v>2</v>
      </c>
      <c r="V39" s="12">
        <v>0</v>
      </c>
      <c r="W39" s="12">
        <v>3</v>
      </c>
      <c r="X39" s="12">
        <v>0</v>
      </c>
      <c r="Y39" s="12">
        <v>0</v>
      </c>
      <c r="Z39" s="12">
        <v>1</v>
      </c>
      <c r="AA39" s="12">
        <v>45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0.96830000000000005</v>
      </c>
      <c r="AK39" s="12">
        <v>5.62E-2</v>
      </c>
      <c r="AL39" s="14">
        <v>2.98E-2</v>
      </c>
      <c r="AM39" s="14">
        <v>1.6999999999999999E-3</v>
      </c>
      <c r="AN39" s="14">
        <v>2.4899</v>
      </c>
      <c r="AO39" s="14">
        <v>8.8400000000000006E-2</v>
      </c>
      <c r="AP39" s="14">
        <v>0.20860000000000001</v>
      </c>
      <c r="AQ39" s="14">
        <v>7.4000000000000003E-3</v>
      </c>
      <c r="AR39" s="14">
        <v>1.8501000000000001</v>
      </c>
      <c r="AS39" s="14">
        <v>0.1386</v>
      </c>
      <c r="AT39" s="14">
        <v>0.03</v>
      </c>
      <c r="AU39" s="14">
        <v>2.3E-3</v>
      </c>
      <c r="AV39" s="14">
        <v>43.8048</v>
      </c>
      <c r="AW39" s="14">
        <v>1.5184</v>
      </c>
      <c r="AX39" s="14">
        <v>0.53600000000000003</v>
      </c>
      <c r="AY39" s="14">
        <v>1.8599999999999998E-2</v>
      </c>
      <c r="AZ39" s="14">
        <v>0.43969916733816816</v>
      </c>
      <c r="BA39" s="14">
        <v>17.866666666666667</v>
      </c>
      <c r="BB39" s="14">
        <v>0.89399293286219073</v>
      </c>
      <c r="BC39" s="15"/>
      <c r="BD39" s="28"/>
    </row>
    <row r="40" spans="2:64" ht="13.5" customHeight="1" x14ac:dyDescent="0.2">
      <c r="B40" s="12">
        <v>228</v>
      </c>
      <c r="C40" s="12">
        <v>10.045999999999999</v>
      </c>
      <c r="D40" s="12">
        <v>228.41857999999999</v>
      </c>
      <c r="E40" s="12">
        <v>1</v>
      </c>
      <c r="F40" s="12">
        <v>3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33.799999999999997</v>
      </c>
      <c r="Q40" s="56">
        <v>2.12</v>
      </c>
      <c r="R40" s="56">
        <v>3.14</v>
      </c>
      <c r="S40" s="56">
        <v>39.08</v>
      </c>
      <c r="T40" s="56">
        <v>110.74</v>
      </c>
      <c r="U40" s="12">
        <v>2</v>
      </c>
      <c r="V40" s="12">
        <v>0</v>
      </c>
      <c r="W40" s="12">
        <v>3</v>
      </c>
      <c r="X40" s="12">
        <v>0</v>
      </c>
      <c r="Y40" s="12">
        <v>0</v>
      </c>
      <c r="Z40" s="12">
        <v>1</v>
      </c>
      <c r="AA40" s="12">
        <v>45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1.1155999999999999</v>
      </c>
      <c r="AK40" s="12">
        <v>4.6199999999999998E-2</v>
      </c>
      <c r="AL40" s="14">
        <v>3.4299999999999997E-2</v>
      </c>
      <c r="AM40" s="14">
        <v>1.4E-3</v>
      </c>
      <c r="AN40" s="14">
        <v>2.6013999999999999</v>
      </c>
      <c r="AO40" s="14">
        <v>0.29599999999999999</v>
      </c>
      <c r="AP40" s="14">
        <v>0.21759999999999999</v>
      </c>
      <c r="AQ40" s="14">
        <v>2.4799999999999999E-2</v>
      </c>
      <c r="AR40" s="14">
        <v>2.1147999999999998</v>
      </c>
      <c r="AS40" s="14">
        <v>0.1171</v>
      </c>
      <c r="AT40" s="14">
        <v>3.4299999999999997E-2</v>
      </c>
      <c r="AU40" s="14">
        <v>1.9E-3</v>
      </c>
      <c r="AV40" s="14">
        <v>43.528199999999998</v>
      </c>
      <c r="AW40" s="14">
        <v>3.5464000000000002</v>
      </c>
      <c r="AX40" s="14">
        <v>0.53180000000000005</v>
      </c>
      <c r="AY40" s="14">
        <v>4.3299999999999998E-2</v>
      </c>
      <c r="AZ40" s="14">
        <v>0.41926874833199895</v>
      </c>
      <c r="BA40" s="14">
        <v>15.504373177842568</v>
      </c>
      <c r="BB40" s="14">
        <v>0.87881999646705533</v>
      </c>
      <c r="BC40" s="15"/>
      <c r="BD40" s="28"/>
    </row>
    <row r="41" spans="2:64" ht="13.5" customHeight="1" x14ac:dyDescent="0.2">
      <c r="B41" s="12">
        <v>228</v>
      </c>
      <c r="C41" s="12">
        <v>10.055999999999999</v>
      </c>
      <c r="D41" s="12">
        <v>228.41900000000001</v>
      </c>
      <c r="E41" s="12">
        <v>1</v>
      </c>
      <c r="F41" s="12">
        <v>3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33.799999999999997</v>
      </c>
      <c r="Q41" s="56">
        <v>2.12</v>
      </c>
      <c r="R41" s="56">
        <v>3.14</v>
      </c>
      <c r="S41" s="56">
        <v>38.96</v>
      </c>
      <c r="T41" s="56">
        <v>110.87</v>
      </c>
      <c r="U41" s="12">
        <v>2</v>
      </c>
      <c r="V41" s="12">
        <v>0</v>
      </c>
      <c r="W41" s="12">
        <v>3</v>
      </c>
      <c r="X41" s="12">
        <v>0</v>
      </c>
      <c r="Y41" s="12">
        <v>0</v>
      </c>
      <c r="Z41" s="12">
        <v>1</v>
      </c>
      <c r="AA41" s="12">
        <v>45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1.4603999999999999</v>
      </c>
      <c r="AK41" s="12">
        <v>0.1149</v>
      </c>
      <c r="AL41" s="14">
        <v>4.48E-2</v>
      </c>
      <c r="AM41" s="14">
        <v>3.5000000000000001E-3</v>
      </c>
      <c r="AN41" s="14">
        <v>2.3256000000000001</v>
      </c>
      <c r="AO41" s="14">
        <v>0.1172</v>
      </c>
      <c r="AP41" s="14">
        <v>0.19420000000000001</v>
      </c>
      <c r="AQ41" s="14">
        <v>9.7999999999999997E-3</v>
      </c>
      <c r="AR41" s="14">
        <v>2.8496000000000001</v>
      </c>
      <c r="AS41" s="14">
        <v>0.1225</v>
      </c>
      <c r="AT41" s="14">
        <v>4.6100000000000002E-2</v>
      </c>
      <c r="AU41" s="14">
        <v>2E-3</v>
      </c>
      <c r="AV41" s="14">
        <v>36.472799999999999</v>
      </c>
      <c r="AW41" s="14">
        <v>3.0846</v>
      </c>
      <c r="AX41" s="14">
        <v>0.44469999999999998</v>
      </c>
      <c r="AY41" s="14">
        <v>3.7600000000000001E-2</v>
      </c>
      <c r="AZ41" s="14">
        <v>0.39208013773673489</v>
      </c>
      <c r="BA41" s="14">
        <v>9.64642082429501</v>
      </c>
      <c r="BB41" s="14">
        <v>0.81214343928280341</v>
      </c>
      <c r="BC41" s="15"/>
      <c r="BD41" s="28"/>
    </row>
    <row r="42" spans="2:64" ht="13.5" customHeight="1" x14ac:dyDescent="0.2">
      <c r="B42" s="12">
        <v>228</v>
      </c>
      <c r="C42" s="12">
        <v>9.8290000000000006</v>
      </c>
      <c r="D42" s="12">
        <v>228.40953999999999</v>
      </c>
      <c r="E42" s="12">
        <v>1</v>
      </c>
      <c r="F42" s="12">
        <v>3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33.799999999999997</v>
      </c>
      <c r="Q42" s="56">
        <v>2.12</v>
      </c>
      <c r="R42" s="56">
        <v>3.14</v>
      </c>
      <c r="S42" s="56">
        <v>41.65</v>
      </c>
      <c r="T42" s="56">
        <v>107.89</v>
      </c>
      <c r="U42" s="12">
        <v>2</v>
      </c>
      <c r="V42" s="12">
        <v>0</v>
      </c>
      <c r="W42" s="12">
        <v>3</v>
      </c>
      <c r="X42" s="12">
        <v>0</v>
      </c>
      <c r="Y42" s="12">
        <v>0</v>
      </c>
      <c r="Z42" s="12">
        <v>1</v>
      </c>
      <c r="AA42" s="12">
        <v>45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5.9729999999999999</v>
      </c>
      <c r="AK42" s="12">
        <v>0.33739999999999998</v>
      </c>
      <c r="AL42" s="14">
        <v>0.19089999999999999</v>
      </c>
      <c r="AM42" s="14">
        <v>1.0800000000000001E-2</v>
      </c>
      <c r="AN42" s="14">
        <v>2.5105</v>
      </c>
      <c r="AO42" s="14">
        <v>0.14180000000000001</v>
      </c>
      <c r="AP42" s="14">
        <v>0.21920000000000001</v>
      </c>
      <c r="AQ42" s="14">
        <v>1.24E-2</v>
      </c>
      <c r="AR42" s="14">
        <v>11.1929</v>
      </c>
      <c r="AS42" s="14">
        <v>0.7228</v>
      </c>
      <c r="AT42" s="14">
        <v>0.1888</v>
      </c>
      <c r="AU42" s="14">
        <v>1.2200000000000001E-2</v>
      </c>
      <c r="AV42" s="14">
        <v>19.518699999999999</v>
      </c>
      <c r="AW42" s="14">
        <v>1.1565000000000001</v>
      </c>
      <c r="AX42" s="14">
        <v>0.24909999999999999</v>
      </c>
      <c r="AY42" s="14">
        <v>1.4800000000000001E-2</v>
      </c>
      <c r="AZ42" s="14">
        <v>6.3847960708947216E-2</v>
      </c>
      <c r="BA42" s="14">
        <v>1.3193855932203389</v>
      </c>
      <c r="BB42" s="14">
        <v>0.13770267184288651</v>
      </c>
      <c r="BC42" s="37"/>
      <c r="BD42" s="28"/>
    </row>
    <row r="43" spans="2:64" ht="13.5" customHeight="1" x14ac:dyDescent="0.2">
      <c r="B43" s="12">
        <v>228</v>
      </c>
      <c r="C43" s="12">
        <v>9.8369999999999997</v>
      </c>
      <c r="D43" s="12">
        <v>228.40987000000001</v>
      </c>
      <c r="E43" s="12">
        <v>1</v>
      </c>
      <c r="F43" s="12">
        <v>3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33.799999999999997</v>
      </c>
      <c r="Q43" s="56">
        <v>2.12</v>
      </c>
      <c r="R43" s="56">
        <v>3.14</v>
      </c>
      <c r="S43" s="56">
        <v>41.56</v>
      </c>
      <c r="T43" s="56">
        <v>107.99</v>
      </c>
      <c r="U43" s="12">
        <v>2</v>
      </c>
      <c r="V43" s="12">
        <v>0</v>
      </c>
      <c r="W43" s="12">
        <v>3</v>
      </c>
      <c r="X43" s="12">
        <v>0</v>
      </c>
      <c r="Y43" s="12">
        <v>0</v>
      </c>
      <c r="Z43" s="12">
        <v>1</v>
      </c>
      <c r="AA43" s="12">
        <v>45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1.5621</v>
      </c>
      <c r="AK43" s="12">
        <v>2.01E-2</v>
      </c>
      <c r="AL43" s="14">
        <v>4.99E-2</v>
      </c>
      <c r="AM43" s="14">
        <v>5.9999999999999995E-4</v>
      </c>
      <c r="AN43" s="14">
        <v>2.7021999999999999</v>
      </c>
      <c r="AO43" s="14">
        <v>0.1477</v>
      </c>
      <c r="AP43" s="14">
        <v>0.2356</v>
      </c>
      <c r="AQ43" s="14">
        <v>1.29E-2</v>
      </c>
      <c r="AR43" s="14">
        <v>3.1187</v>
      </c>
      <c r="AS43" s="14">
        <v>8.14E-2</v>
      </c>
      <c r="AT43" s="14">
        <v>5.2499999999999998E-2</v>
      </c>
      <c r="AU43" s="14">
        <v>1.4E-3</v>
      </c>
      <c r="AV43" s="14">
        <v>42.032600000000002</v>
      </c>
      <c r="AW43" s="14">
        <v>1.8138000000000001</v>
      </c>
      <c r="AX43" s="14">
        <v>0.53549999999999998</v>
      </c>
      <c r="AY43" s="14">
        <v>2.3099999999999999E-2</v>
      </c>
      <c r="AZ43" s="14">
        <v>0.38892491246271554</v>
      </c>
      <c r="BA43" s="14">
        <v>10.199999999999999</v>
      </c>
      <c r="BB43" s="14">
        <v>0.8214285714285714</v>
      </c>
      <c r="BC43" s="37"/>
      <c r="BD43" s="28"/>
    </row>
    <row r="44" spans="2:64" ht="13.5" customHeight="1" x14ac:dyDescent="0.2">
      <c r="B44" s="12">
        <v>228</v>
      </c>
      <c r="C44" s="12">
        <v>9.8469999999999995</v>
      </c>
      <c r="D44" s="12">
        <v>228.41029</v>
      </c>
      <c r="E44" s="12">
        <v>1</v>
      </c>
      <c r="F44" s="12">
        <v>3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33.799999999999997</v>
      </c>
      <c r="Q44" s="56">
        <v>2.12</v>
      </c>
      <c r="R44" s="56">
        <v>3.14</v>
      </c>
      <c r="S44" s="56">
        <v>41.44</v>
      </c>
      <c r="T44" s="56">
        <v>108.12</v>
      </c>
      <c r="U44" s="12">
        <v>2</v>
      </c>
      <c r="V44" s="12">
        <v>0</v>
      </c>
      <c r="W44" s="12">
        <v>3</v>
      </c>
      <c r="X44" s="12">
        <v>0</v>
      </c>
      <c r="Y44" s="12">
        <v>0</v>
      </c>
      <c r="Z44" s="12">
        <v>1</v>
      </c>
      <c r="AA44" s="12">
        <v>45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10.6782</v>
      </c>
      <c r="AK44" s="12">
        <v>0.12640000000000001</v>
      </c>
      <c r="AL44" s="14">
        <v>0.3402</v>
      </c>
      <c r="AM44" s="14">
        <v>4.0000000000000001E-3</v>
      </c>
      <c r="AN44" s="14">
        <v>4.1825999999999999</v>
      </c>
      <c r="AO44" s="14">
        <v>4.0599999999999997E-2</v>
      </c>
      <c r="AP44" s="14">
        <v>0.3639</v>
      </c>
      <c r="AQ44" s="14">
        <v>3.5000000000000001E-3</v>
      </c>
      <c r="AR44" s="14">
        <v>19.988900000000001</v>
      </c>
      <c r="AS44" s="14">
        <v>0.12559999999999999</v>
      </c>
      <c r="AT44" s="14">
        <v>0.33600000000000002</v>
      </c>
      <c r="AU44" s="14">
        <v>2.0999999999999999E-3</v>
      </c>
      <c r="AV44" s="14">
        <v>31.4163</v>
      </c>
      <c r="AW44" s="14">
        <v>0.16639999999999999</v>
      </c>
      <c r="AX44" s="14">
        <v>0.39950000000000002</v>
      </c>
      <c r="AY44" s="14">
        <v>2.0999999999999999E-3</v>
      </c>
      <c r="AZ44" s="14">
        <v>4.6633481791983254E-2</v>
      </c>
      <c r="BA44" s="14">
        <v>1.1889880952380951</v>
      </c>
      <c r="BB44" s="14">
        <v>8.6335825968728755E-2</v>
      </c>
      <c r="BC44" s="37"/>
      <c r="BD44" s="28"/>
    </row>
    <row r="45" spans="2:64" ht="13.5" customHeight="1" x14ac:dyDescent="0.2">
      <c r="B45" s="12">
        <v>228</v>
      </c>
      <c r="C45" s="12">
        <v>9.8550000000000004</v>
      </c>
      <c r="D45" s="12">
        <v>228.41063</v>
      </c>
      <c r="E45" s="12">
        <v>1</v>
      </c>
      <c r="F45" s="12">
        <v>3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33.799999999999997</v>
      </c>
      <c r="Q45" s="56">
        <v>2.12</v>
      </c>
      <c r="R45" s="56">
        <v>3.14</v>
      </c>
      <c r="S45" s="56">
        <v>41.34</v>
      </c>
      <c r="T45" s="56">
        <v>108.22</v>
      </c>
      <c r="U45" s="12">
        <v>2</v>
      </c>
      <c r="V45" s="12">
        <v>0</v>
      </c>
      <c r="W45" s="12">
        <v>3</v>
      </c>
      <c r="X45" s="12">
        <v>0</v>
      </c>
      <c r="Y45" s="12">
        <v>0</v>
      </c>
      <c r="Z45" s="12">
        <v>1</v>
      </c>
      <c r="AA45" s="12">
        <v>45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5.4019000000000004</v>
      </c>
      <c r="AK45" s="12">
        <v>0.3992</v>
      </c>
      <c r="AL45" s="14">
        <v>0.1719</v>
      </c>
      <c r="AM45" s="14">
        <v>1.2699999999999999E-2</v>
      </c>
      <c r="AN45" s="14">
        <v>3.1375999999999999</v>
      </c>
      <c r="AO45" s="14">
        <v>0.16550000000000001</v>
      </c>
      <c r="AP45" s="14">
        <v>0.27250000000000002</v>
      </c>
      <c r="AQ45" s="14">
        <v>1.44E-2</v>
      </c>
      <c r="AR45" s="14">
        <v>10.2242</v>
      </c>
      <c r="AS45" s="14">
        <v>0.62219999999999998</v>
      </c>
      <c r="AT45" s="14">
        <v>0.1716</v>
      </c>
      <c r="AU45" s="14">
        <v>1.04E-2</v>
      </c>
      <c r="AV45" s="14">
        <v>33.0304</v>
      </c>
      <c r="AW45" s="14">
        <v>1.2063999999999999</v>
      </c>
      <c r="AX45" s="14">
        <v>0.41930000000000001</v>
      </c>
      <c r="AY45" s="14">
        <v>1.5299999999999999E-2</v>
      </c>
      <c r="AZ45" s="14">
        <v>0.21220005782017923</v>
      </c>
      <c r="BA45" s="14">
        <v>2.4434731934731935</v>
      </c>
      <c r="BB45" s="14">
        <v>0.41919106447791504</v>
      </c>
      <c r="BC45" s="37"/>
      <c r="BD45" s="28"/>
    </row>
    <row r="46" spans="2:64" ht="13.5" customHeight="1" x14ac:dyDescent="0.2">
      <c r="B46" s="12">
        <v>228</v>
      </c>
      <c r="C46" s="12">
        <v>9.8659999999999997</v>
      </c>
      <c r="D46" s="12">
        <v>228.41108</v>
      </c>
      <c r="E46" s="12">
        <v>1</v>
      </c>
      <c r="F46" s="12">
        <v>3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33.799999999999997</v>
      </c>
      <c r="Q46" s="56">
        <v>2.12</v>
      </c>
      <c r="R46" s="56">
        <v>3.14</v>
      </c>
      <c r="S46" s="56">
        <v>41.21</v>
      </c>
      <c r="T46" s="56">
        <v>108.36</v>
      </c>
      <c r="U46" s="12">
        <v>2</v>
      </c>
      <c r="V46" s="12">
        <v>0</v>
      </c>
      <c r="W46" s="12">
        <v>3</v>
      </c>
      <c r="X46" s="12">
        <v>0</v>
      </c>
      <c r="Y46" s="12">
        <v>0</v>
      </c>
      <c r="Z46" s="12">
        <v>1</v>
      </c>
      <c r="AA46" s="12">
        <v>45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5.8193000000000001</v>
      </c>
      <c r="AK46" s="12">
        <v>2.2000000000000001E-3</v>
      </c>
      <c r="AL46" s="14">
        <v>0.18479999999999999</v>
      </c>
      <c r="AM46" s="14">
        <v>1E-4</v>
      </c>
      <c r="AN46" s="14">
        <v>2.4725999999999999</v>
      </c>
      <c r="AO46" s="14">
        <v>3.7000000000000002E-3</v>
      </c>
      <c r="AP46" s="14">
        <v>0.21429999999999999</v>
      </c>
      <c r="AQ46" s="14">
        <v>2.9999999999999997E-4</v>
      </c>
      <c r="AR46" s="14">
        <v>10.839700000000001</v>
      </c>
      <c r="AS46" s="14">
        <v>3.44E-2</v>
      </c>
      <c r="AT46" s="14">
        <v>0.18160000000000001</v>
      </c>
      <c r="AU46" s="14">
        <v>5.9999999999999995E-4</v>
      </c>
      <c r="AV46" s="14">
        <v>19.044499999999999</v>
      </c>
      <c r="AW46" s="14">
        <v>8.3000000000000001E-3</v>
      </c>
      <c r="AX46" s="14">
        <v>0.2412</v>
      </c>
      <c r="AY46" s="14">
        <v>1E-4</v>
      </c>
      <c r="AZ46" s="14">
        <v>5.9055982436882558E-2</v>
      </c>
      <c r="BA46" s="14">
        <v>1.3281938325991189</v>
      </c>
      <c r="BB46" s="14">
        <v>0.14096499526963099</v>
      </c>
      <c r="BC46" s="37"/>
      <c r="BD46" s="28"/>
    </row>
    <row r="47" spans="2:64" ht="13.5" customHeight="1" x14ac:dyDescent="0.2">
      <c r="B47" s="12">
        <v>228</v>
      </c>
      <c r="C47" s="12">
        <v>9.8759999999999994</v>
      </c>
      <c r="D47" s="12">
        <v>228.41149999999999</v>
      </c>
      <c r="E47" s="12">
        <v>1</v>
      </c>
      <c r="F47" s="12">
        <v>3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33.799999999999997</v>
      </c>
      <c r="Q47" s="56">
        <v>2.12</v>
      </c>
      <c r="R47" s="56">
        <v>3.14</v>
      </c>
      <c r="S47" s="56">
        <v>41.09</v>
      </c>
      <c r="T47" s="56">
        <v>108.49</v>
      </c>
      <c r="U47" s="12">
        <v>2</v>
      </c>
      <c r="V47" s="12">
        <v>0</v>
      </c>
      <c r="W47" s="12">
        <v>3</v>
      </c>
      <c r="X47" s="12">
        <v>0</v>
      </c>
      <c r="Y47" s="12">
        <v>0</v>
      </c>
      <c r="Z47" s="12">
        <v>1</v>
      </c>
      <c r="AA47" s="12">
        <v>45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1.4386000000000001</v>
      </c>
      <c r="AK47" s="12">
        <v>0.1082</v>
      </c>
      <c r="AL47" s="14">
        <v>4.5600000000000002E-2</v>
      </c>
      <c r="AM47" s="14">
        <v>3.3999999999999998E-3</v>
      </c>
      <c r="AN47" s="14">
        <v>2.3298999999999999</v>
      </c>
      <c r="AO47" s="14">
        <v>0.21679999999999999</v>
      </c>
      <c r="AP47" s="14">
        <v>0.20150000000000001</v>
      </c>
      <c r="AQ47" s="14">
        <v>1.8800000000000001E-2</v>
      </c>
      <c r="AR47" s="14">
        <v>2.7906</v>
      </c>
      <c r="AS47" s="14">
        <v>0.27179999999999999</v>
      </c>
      <c r="AT47" s="14">
        <v>4.6699999999999998E-2</v>
      </c>
      <c r="AU47" s="14">
        <v>4.4999999999999997E-3</v>
      </c>
      <c r="AV47" s="14">
        <v>35.295499999999997</v>
      </c>
      <c r="AW47" s="14">
        <v>3.9832000000000001</v>
      </c>
      <c r="AX47" s="14">
        <v>0.4461</v>
      </c>
      <c r="AY47" s="14">
        <v>5.0299999999999997E-2</v>
      </c>
      <c r="AZ47" s="14">
        <v>0.37770228536133416</v>
      </c>
      <c r="BA47" s="14">
        <v>9.552462526766595</v>
      </c>
      <c r="BB47" s="14">
        <v>0.81047077922077915</v>
      </c>
      <c r="BC47" s="37"/>
      <c r="BD47" s="28"/>
    </row>
    <row r="48" spans="2:64" ht="13.5" customHeight="1" x14ac:dyDescent="0.2">
      <c r="B48" s="12">
        <v>228</v>
      </c>
      <c r="C48" s="12">
        <v>9.8849999999999998</v>
      </c>
      <c r="D48" s="12">
        <v>228.41188</v>
      </c>
      <c r="E48" s="12">
        <v>1</v>
      </c>
      <c r="F48" s="12">
        <v>3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33.799999999999997</v>
      </c>
      <c r="Q48" s="56">
        <v>2.12</v>
      </c>
      <c r="R48" s="56">
        <v>3.14</v>
      </c>
      <c r="S48" s="56">
        <v>40.98</v>
      </c>
      <c r="T48" s="56">
        <v>108.6</v>
      </c>
      <c r="U48" s="12">
        <v>2</v>
      </c>
      <c r="V48" s="12">
        <v>0</v>
      </c>
      <c r="W48" s="12">
        <v>3</v>
      </c>
      <c r="X48" s="12">
        <v>0</v>
      </c>
      <c r="Y48" s="12">
        <v>0</v>
      </c>
      <c r="Z48" s="12">
        <v>1</v>
      </c>
      <c r="AA48" s="12">
        <v>45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10.671900000000001</v>
      </c>
      <c r="AK48" s="12">
        <v>0.29549999999999998</v>
      </c>
      <c r="AL48" s="14">
        <v>0.3377</v>
      </c>
      <c r="AM48" s="14">
        <v>9.2999999999999992E-3</v>
      </c>
      <c r="AN48" s="14">
        <v>4.1750999999999996</v>
      </c>
      <c r="AO48" s="14">
        <v>0.10539999999999999</v>
      </c>
      <c r="AP48" s="14">
        <v>0.36049999999999999</v>
      </c>
      <c r="AQ48" s="14">
        <v>9.1000000000000004E-3</v>
      </c>
      <c r="AR48" s="14">
        <v>19.9085</v>
      </c>
      <c r="AS48" s="14">
        <v>0.52610000000000001</v>
      </c>
      <c r="AT48" s="14">
        <v>0.33229999999999998</v>
      </c>
      <c r="AU48" s="14">
        <v>8.8000000000000005E-3</v>
      </c>
      <c r="AV48" s="14">
        <v>31.222899999999999</v>
      </c>
      <c r="AW48" s="14">
        <v>0.71340000000000003</v>
      </c>
      <c r="AX48" s="14">
        <v>0.39389999999999997</v>
      </c>
      <c r="AY48" s="14">
        <v>8.9999999999999993E-3</v>
      </c>
      <c r="AZ48" s="14">
        <v>4.4273594909862123E-2</v>
      </c>
      <c r="BA48" s="14">
        <v>1.1853746614504965</v>
      </c>
      <c r="BB48" s="14">
        <v>8.4825117047645268E-2</v>
      </c>
      <c r="BC48" s="37"/>
      <c r="BD48" s="28"/>
    </row>
    <row r="49" spans="2:54" ht="13.5" customHeight="1" x14ac:dyDescent="0.2">
      <c r="B49" s="12">
        <v>228</v>
      </c>
      <c r="C49" s="12">
        <v>9.8940000000000001</v>
      </c>
      <c r="D49" s="12">
        <v>228.41225</v>
      </c>
      <c r="E49" s="12">
        <v>1</v>
      </c>
      <c r="F49" s="12">
        <v>3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33.799999999999997</v>
      </c>
      <c r="Q49" s="56">
        <v>2.12</v>
      </c>
      <c r="R49" s="56">
        <v>3.14</v>
      </c>
      <c r="S49" s="56">
        <v>40.880000000000003</v>
      </c>
      <c r="T49" s="56">
        <v>108.72</v>
      </c>
      <c r="U49" s="12">
        <v>2</v>
      </c>
      <c r="V49" s="12">
        <v>0</v>
      </c>
      <c r="W49" s="12">
        <v>3</v>
      </c>
      <c r="X49" s="12">
        <v>0</v>
      </c>
      <c r="Y49" s="12">
        <v>0</v>
      </c>
      <c r="Z49" s="12">
        <v>1</v>
      </c>
      <c r="AA49" s="12">
        <v>45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5.7146999999999997</v>
      </c>
      <c r="AK49" s="12">
        <v>0.1404</v>
      </c>
      <c r="AL49" s="14">
        <v>0.18049999999999999</v>
      </c>
      <c r="AM49" s="14">
        <v>4.4000000000000003E-3</v>
      </c>
      <c r="AN49" s="14">
        <v>3.0760000000000001</v>
      </c>
      <c r="AO49" s="14">
        <v>2.2200000000000001E-2</v>
      </c>
      <c r="AP49" s="14">
        <v>0.2651</v>
      </c>
      <c r="AQ49" s="14">
        <v>1.9E-3</v>
      </c>
      <c r="AR49" s="14">
        <v>10.6073</v>
      </c>
      <c r="AS49" s="14">
        <v>0.24</v>
      </c>
      <c r="AT49" s="14">
        <v>0.17680000000000001</v>
      </c>
      <c r="AU49" s="14">
        <v>4.0000000000000001E-3</v>
      </c>
      <c r="AV49" s="14">
        <v>32.298200000000001</v>
      </c>
      <c r="AW49" s="14">
        <v>0.76129999999999998</v>
      </c>
      <c r="AX49" s="14">
        <v>0.40679999999999999</v>
      </c>
      <c r="AY49" s="14">
        <v>9.5999999999999992E-3</v>
      </c>
      <c r="AZ49" s="14">
        <v>0.21089447834499181</v>
      </c>
      <c r="BA49" s="14">
        <v>2.3009049773755654</v>
      </c>
      <c r="BB49" s="14">
        <v>0.3941055517477724</v>
      </c>
    </row>
    <row r="50" spans="2:54" ht="13.5" customHeight="1" x14ac:dyDescent="0.2">
      <c r="B50" s="12">
        <v>228</v>
      </c>
      <c r="C50" s="12">
        <v>9.7840000000000007</v>
      </c>
      <c r="D50" s="12">
        <v>228.40767</v>
      </c>
      <c r="E50" s="12">
        <v>1</v>
      </c>
      <c r="F50" s="12">
        <v>3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33.799999999999997</v>
      </c>
      <c r="Q50" s="56">
        <v>2.12</v>
      </c>
      <c r="R50" s="56">
        <v>3.14</v>
      </c>
      <c r="S50" s="56">
        <v>42.19</v>
      </c>
      <c r="T50" s="56">
        <v>107.33</v>
      </c>
      <c r="U50" s="12">
        <v>2</v>
      </c>
      <c r="V50" s="12">
        <v>0</v>
      </c>
      <c r="W50" s="12">
        <v>3</v>
      </c>
      <c r="X50" s="12">
        <v>0</v>
      </c>
      <c r="Y50" s="12">
        <v>0</v>
      </c>
      <c r="Z50" s="12">
        <v>1</v>
      </c>
      <c r="AA50" s="12">
        <v>45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8.4853000000000005</v>
      </c>
      <c r="AK50" s="12">
        <v>5.7200000000000001E-2</v>
      </c>
      <c r="AL50" s="14">
        <v>0.27339999999999998</v>
      </c>
      <c r="AM50" s="14">
        <v>1.8E-3</v>
      </c>
      <c r="AN50" s="14">
        <v>3.3504</v>
      </c>
      <c r="AO50" s="14">
        <v>2.06E-2</v>
      </c>
      <c r="AP50" s="14">
        <v>0.29520000000000002</v>
      </c>
      <c r="AQ50" s="14">
        <v>1.8E-3</v>
      </c>
      <c r="AR50" s="14">
        <v>15.818899999999999</v>
      </c>
      <c r="AS50" s="14">
        <v>8.2199999999999995E-2</v>
      </c>
      <c r="AT50" s="14">
        <v>0.26900000000000002</v>
      </c>
      <c r="AU50" s="14">
        <v>1.4E-3</v>
      </c>
      <c r="AV50" s="14">
        <v>25.694199999999999</v>
      </c>
      <c r="AW50" s="14">
        <v>4.7800000000000002E-2</v>
      </c>
      <c r="AX50" s="14">
        <v>0.33100000000000002</v>
      </c>
      <c r="AY50" s="14">
        <v>5.9999999999999995E-4</v>
      </c>
      <c r="AZ50" s="14">
        <v>5.7170233152347483E-2</v>
      </c>
      <c r="BA50" s="14">
        <v>1.2304832713754648</v>
      </c>
      <c r="BB50" s="14">
        <v>0.10333333333333332</v>
      </c>
    </row>
    <row r="51" spans="2:54" ht="13.5" customHeight="1" x14ac:dyDescent="0.2">
      <c r="B51" s="12">
        <v>228</v>
      </c>
      <c r="C51" s="12">
        <v>9.5449999999999999</v>
      </c>
      <c r="D51" s="12">
        <v>228.39770999999999</v>
      </c>
      <c r="E51" s="12">
        <v>1</v>
      </c>
      <c r="F51" s="12">
        <v>3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33.799999999999997</v>
      </c>
      <c r="Q51" s="56">
        <v>2.12</v>
      </c>
      <c r="R51" s="56">
        <v>3.14</v>
      </c>
      <c r="S51" s="56">
        <v>45.08</v>
      </c>
      <c r="T51" s="56">
        <v>104.51</v>
      </c>
      <c r="U51" s="12">
        <v>2</v>
      </c>
      <c r="V51" s="12">
        <v>0</v>
      </c>
      <c r="W51" s="12">
        <v>3</v>
      </c>
      <c r="X51" s="12">
        <v>0</v>
      </c>
      <c r="Y51" s="12">
        <v>0</v>
      </c>
      <c r="Z51" s="12">
        <v>1</v>
      </c>
      <c r="AA51" s="12">
        <v>45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20.830000000000002</v>
      </c>
      <c r="AK51" s="55">
        <v>4.4999999999999997E-3</v>
      </c>
      <c r="AL51" s="55">
        <v>0.71</v>
      </c>
      <c r="AM51" s="55">
        <v>0</v>
      </c>
      <c r="AN51" s="55">
        <v>7.51</v>
      </c>
      <c r="AO51" s="55">
        <v>2E-3</v>
      </c>
      <c r="AP51" s="55">
        <v>0.70099999999999996</v>
      </c>
      <c r="AQ51" s="55">
        <v>0</v>
      </c>
      <c r="AR51" s="55">
        <v>39.300000000000004</v>
      </c>
      <c r="AS51" s="55">
        <v>1.1000000000000001E-2</v>
      </c>
      <c r="AT51" s="55">
        <v>0.70849999999999991</v>
      </c>
      <c r="AU51" s="55">
        <v>0</v>
      </c>
      <c r="AV51" s="55">
        <v>49.824300000000001</v>
      </c>
      <c r="AW51" s="55">
        <v>4.1599999999999998E-2</v>
      </c>
      <c r="AX51" s="55">
        <v>0.67900000000000005</v>
      </c>
      <c r="AY51" s="55">
        <v>5.9999999999999995E-4</v>
      </c>
      <c r="AZ51" s="14">
        <v>-1.594202898550718E-2</v>
      </c>
      <c r="BA51" s="14">
        <v>23.959068454481304</v>
      </c>
      <c r="BB51" s="14">
        <v>-2.1261261261261162E-2</v>
      </c>
    </row>
    <row r="52" spans="2:54" ht="13.5" customHeight="1" x14ac:dyDescent="0.2">
      <c r="B52" s="12">
        <v>228</v>
      </c>
      <c r="C52" s="12">
        <v>9.5280000000000005</v>
      </c>
      <c r="D52" s="12">
        <v>228.39699999999999</v>
      </c>
      <c r="E52" s="12">
        <v>1</v>
      </c>
      <c r="F52" s="12">
        <v>3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33.799999999999997</v>
      </c>
      <c r="Q52" s="56">
        <v>2.12</v>
      </c>
      <c r="R52" s="56">
        <v>3.14</v>
      </c>
      <c r="S52" s="56">
        <v>45.29</v>
      </c>
      <c r="T52" s="56">
        <v>104.32</v>
      </c>
      <c r="U52" s="12">
        <v>2</v>
      </c>
      <c r="V52" s="12">
        <v>0</v>
      </c>
      <c r="W52" s="12">
        <v>3</v>
      </c>
      <c r="X52" s="12">
        <v>0</v>
      </c>
      <c r="Y52" s="12">
        <v>0</v>
      </c>
      <c r="Z52" s="12">
        <v>1</v>
      </c>
      <c r="AA52" s="12">
        <v>45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29.2928</v>
      </c>
      <c r="AK52" s="12">
        <v>0</v>
      </c>
      <c r="AL52" s="14">
        <v>1.0023</v>
      </c>
      <c r="AM52" s="14">
        <v>0</v>
      </c>
      <c r="AN52" s="14">
        <v>10.6911</v>
      </c>
      <c r="AO52" s="14">
        <v>6.0000000000000001E-3</v>
      </c>
      <c r="AP52" s="14">
        <v>1.0021</v>
      </c>
      <c r="AQ52" s="14">
        <v>5.9999999999999995E-4</v>
      </c>
      <c r="AR52" s="14">
        <v>55.356499999999997</v>
      </c>
      <c r="AS52" s="14">
        <v>6.7000000000000002E-3</v>
      </c>
      <c r="AT52" s="14">
        <v>1.0023</v>
      </c>
      <c r="AU52" s="14">
        <v>1E-4</v>
      </c>
      <c r="AV52" s="14">
        <v>73.232600000000005</v>
      </c>
      <c r="AW52" s="14">
        <v>4.5699999999999998E-2</v>
      </c>
      <c r="AX52" s="14">
        <v>1.0021</v>
      </c>
      <c r="AY52" s="14">
        <v>5.9999999999999995E-4</v>
      </c>
      <c r="AZ52" s="38">
        <v>0.74521857353762999</v>
      </c>
      <c r="BA52" s="38">
        <v>1.3229268468924158</v>
      </c>
      <c r="BB52" s="38">
        <v>0.13901722618791179</v>
      </c>
    </row>
    <row r="53" spans="2:54" ht="13.5" customHeight="1" x14ac:dyDescent="0.2">
      <c r="B53" s="12">
        <v>228</v>
      </c>
      <c r="C53" s="12">
        <v>9.7739999999999991</v>
      </c>
      <c r="D53" s="12">
        <v>228.40725</v>
      </c>
      <c r="E53" s="12">
        <v>1</v>
      </c>
      <c r="F53" s="12">
        <v>3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33.799999999999997</v>
      </c>
      <c r="Q53" s="56">
        <v>2.12</v>
      </c>
      <c r="R53" s="56">
        <v>3.14</v>
      </c>
      <c r="S53" s="56">
        <v>42.31</v>
      </c>
      <c r="T53" s="56">
        <v>107.21</v>
      </c>
      <c r="U53" s="12">
        <v>2</v>
      </c>
      <c r="V53" s="12">
        <v>0</v>
      </c>
      <c r="W53" s="12">
        <v>3</v>
      </c>
      <c r="X53" s="12">
        <v>0</v>
      </c>
      <c r="Y53" s="12">
        <v>0</v>
      </c>
      <c r="Z53" s="12">
        <v>1</v>
      </c>
      <c r="AA53" s="12">
        <v>45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31.2498</v>
      </c>
      <c r="AK53" s="12">
        <v>1.2800000000000001E-2</v>
      </c>
      <c r="AL53" s="14">
        <v>1.0088999999999999</v>
      </c>
      <c r="AM53" s="14">
        <v>4.0000000000000002E-4</v>
      </c>
      <c r="AN53" s="14">
        <v>11.4236</v>
      </c>
      <c r="AO53" s="14">
        <v>4.1000000000000003E-3</v>
      </c>
      <c r="AP53" s="14">
        <v>1.0086999999999999</v>
      </c>
      <c r="AQ53" s="14">
        <v>4.0000000000000002E-4</v>
      </c>
      <c r="AR53" s="14">
        <v>59.214100000000002</v>
      </c>
      <c r="AS53" s="14">
        <v>3.7699999999999997E-2</v>
      </c>
      <c r="AT53" s="14">
        <v>1.0088999999999999</v>
      </c>
      <c r="AU53" s="14">
        <v>5.9999999999999995E-4</v>
      </c>
      <c r="AV53" s="14">
        <v>78.145600000000002</v>
      </c>
      <c r="AW53" s="14">
        <v>6.1899999999999997E-2</v>
      </c>
      <c r="AX53" s="14">
        <v>1.0086999999999999</v>
      </c>
      <c r="AY53" s="14">
        <v>8.0000000000000004E-4</v>
      </c>
      <c r="AZ53" s="38">
        <v>0.74492124524948322</v>
      </c>
      <c r="BA53" s="38">
        <v>1.3197127035621583</v>
      </c>
      <c r="BB53" s="38">
        <v>0.13782426723413052</v>
      </c>
    </row>
    <row r="54" spans="2:54" ht="13.5" customHeight="1" x14ac:dyDescent="0.2">
      <c r="B54" s="12">
        <v>228</v>
      </c>
      <c r="C54" s="12">
        <v>10.08</v>
      </c>
      <c r="D54" s="12">
        <v>228.42</v>
      </c>
      <c r="E54" s="12">
        <v>1</v>
      </c>
      <c r="F54" s="12">
        <v>3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33.799999999999997</v>
      </c>
      <c r="Q54" s="56">
        <v>2.12</v>
      </c>
      <c r="R54" s="56">
        <v>3.14</v>
      </c>
      <c r="S54" s="56">
        <v>38.68</v>
      </c>
      <c r="T54" s="56">
        <v>111.2</v>
      </c>
      <c r="U54" s="12">
        <v>2</v>
      </c>
      <c r="V54" s="12">
        <v>0</v>
      </c>
      <c r="W54" s="12">
        <v>3</v>
      </c>
      <c r="X54" s="12">
        <v>0</v>
      </c>
      <c r="Y54" s="12">
        <v>0</v>
      </c>
      <c r="Z54" s="12">
        <v>1</v>
      </c>
      <c r="AA54" s="12">
        <v>45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33.240200000000002</v>
      </c>
      <c r="AK54" s="12">
        <v>9.5999999999999992E-3</v>
      </c>
      <c r="AL54" s="14">
        <v>1.0164</v>
      </c>
      <c r="AM54" s="14">
        <v>2.9999999999999997E-4</v>
      </c>
      <c r="AN54" s="14">
        <v>12.2278</v>
      </c>
      <c r="AO54" s="14">
        <v>1.8E-3</v>
      </c>
      <c r="AP54" s="14">
        <v>1.0163</v>
      </c>
      <c r="AQ54" s="14">
        <v>2.0000000000000001E-4</v>
      </c>
      <c r="AR54" s="14">
        <v>63.056100000000001</v>
      </c>
      <c r="AS54" s="14">
        <v>8.8000000000000005E-3</v>
      </c>
      <c r="AT54" s="14">
        <v>1.0164</v>
      </c>
      <c r="AU54" s="14">
        <v>1E-4</v>
      </c>
      <c r="AV54" s="14">
        <v>83.738699999999994</v>
      </c>
      <c r="AW54" s="14">
        <v>4.2999999999999997E-2</v>
      </c>
      <c r="AX54" s="14">
        <v>1.0163</v>
      </c>
      <c r="AY54" s="14">
        <v>5.0000000000000001E-4</v>
      </c>
      <c r="AZ54" s="38">
        <v>0.74516523995352535</v>
      </c>
      <c r="BA54" s="38">
        <v>1.3280031590916659</v>
      </c>
      <c r="BB54" s="38">
        <v>0.14089463659475671</v>
      </c>
    </row>
  </sheetData>
  <autoFilter ref="B9:BB54" xr:uid="{074E6A39-2271-46A6-999A-D78255384395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BDD2-B997-44E3-A9A2-65FFD19809A6}">
  <sheetPr codeName="Sheet45"/>
  <dimension ref="A1:BT54"/>
  <sheetViews>
    <sheetView workbookViewId="0">
      <selection activeCell="A46" sqref="A46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231</v>
      </c>
      <c r="C10" s="12">
        <v>9.33</v>
      </c>
      <c r="D10" s="12">
        <v>231.38874999999999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30</v>
      </c>
      <c r="Q10" s="56">
        <v>2.29</v>
      </c>
      <c r="R10" s="56">
        <v>1.95</v>
      </c>
      <c r="S10" s="56">
        <v>48.1</v>
      </c>
      <c r="T10" s="56">
        <v>103.36</v>
      </c>
      <c r="U10" s="12">
        <v>5</v>
      </c>
      <c r="V10" s="12">
        <v>3.5</v>
      </c>
      <c r="W10" s="12">
        <v>1</v>
      </c>
      <c r="X10" s="12">
        <v>4</v>
      </c>
      <c r="Y10" s="12">
        <v>9.5</v>
      </c>
      <c r="Z10" s="12">
        <v>1</v>
      </c>
      <c r="AA10" s="12">
        <v>90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0.26869999999999999</v>
      </c>
      <c r="AK10" s="12">
        <v>3.0000000000000001E-3</v>
      </c>
      <c r="AL10" s="14">
        <v>2.8000000000000001E-2</v>
      </c>
      <c r="AM10" s="14">
        <v>2.9999999999999997E-4</v>
      </c>
      <c r="AN10" s="14">
        <v>0.52629999999999999</v>
      </c>
      <c r="AO10" s="14">
        <v>8.6E-3</v>
      </c>
      <c r="AP10" s="14">
        <v>0.1716</v>
      </c>
      <c r="AQ10" s="14">
        <v>2.8E-3</v>
      </c>
      <c r="AR10" s="14">
        <v>0.50870000000000004</v>
      </c>
      <c r="AS10" s="14">
        <v>3.0999999999999999E-3</v>
      </c>
      <c r="AT10" s="14">
        <v>2.8500000000000001E-2</v>
      </c>
      <c r="AU10" s="14">
        <v>2.0000000000000001E-4</v>
      </c>
      <c r="AV10" s="14">
        <v>12.045299999999999</v>
      </c>
      <c r="AW10" s="14">
        <v>0.183</v>
      </c>
      <c r="AX10" s="14">
        <v>0.49530000000000002</v>
      </c>
      <c r="AY10" s="14">
        <v>7.4999999999999997E-3</v>
      </c>
      <c r="AZ10" s="14">
        <v>0.4853801169590643</v>
      </c>
      <c r="BA10" s="14">
        <v>17.378947368421052</v>
      </c>
      <c r="BB10" s="14">
        <v>0.89117983963344782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3.2640625E-2</v>
      </c>
      <c r="BH10" s="16">
        <f>DSTDEV(PlotSort,"PhxRed",$BG$35:$BG$38)/SQRT($BF10)</f>
        <v>7.8045503909216624E-4</v>
      </c>
      <c r="BI10" s="16">
        <f>DAVERAGE(PlotSort,"PhxRedEdge",$BG$35:$BG$38)</f>
        <v>0.20844062499999996</v>
      </c>
      <c r="BJ10" s="16">
        <f>DSTDEV(PlotSort,"PhxRedEdge",$BG$35:$BG$38)/SQRT($BF10)</f>
        <v>3.8525673765199132E-3</v>
      </c>
      <c r="BK10" s="16">
        <f>DAVERAGE(PlotSort,"TMRed",$BG$35:$BG$38)</f>
        <v>3.3984374999999997E-2</v>
      </c>
      <c r="BL10" s="16">
        <f>DSTDEV(PlotSort,"TMRed",$BG$35:$BG$38)/SQRT($BF10)</f>
        <v>8.638472340933937E-4</v>
      </c>
      <c r="BM10" s="16">
        <f>DAVERAGE(PlotSort,"TMNIR",$BG$35:$BG$38)</f>
        <v>0.52922499999999995</v>
      </c>
      <c r="BN10" s="16">
        <f>DSTDEV(PlotSort,"TMNIR",$BG$35:$BG$38)/SQRT($BF10)</f>
        <v>8.5920548914718009E-3</v>
      </c>
      <c r="BO10" s="16">
        <f>DAVERAGE(PlotSort,"NRR",$BG$35:$BG$38)</f>
        <v>0.43497233604628827</v>
      </c>
      <c r="BP10" s="16">
        <f>DSTDEV(PlotSort,"NRR",$BG$35:$BG$38)/SQRT($BF10)</f>
        <v>4.6189081555833575E-3</v>
      </c>
      <c r="BQ10" s="16">
        <f>DAVERAGE(PlotSort,"rvi",$BG$35:$BG$38)</f>
        <v>15.83063598394669</v>
      </c>
      <c r="BR10" s="16">
        <f>DSTDEV(PlotSort,"rvi",$BG$35:$BG$38)/SQRT($BF10)</f>
        <v>0.41265401732947021</v>
      </c>
      <c r="BS10" s="17">
        <f>DAVERAGE(PlotSort,"ndvi",$BG$35:$BG$38)</f>
        <v>0.87881306037661533</v>
      </c>
      <c r="BT10" s="16">
        <f>DSTDEV(PlotSort,"ndvi",$BG$35:$BG$38)/SQRT($BF10)</f>
        <v>3.1470893321722221E-3</v>
      </c>
    </row>
    <row r="11" spans="1:72" ht="13.5" customHeight="1" x14ac:dyDescent="0.2">
      <c r="B11" s="12">
        <v>231</v>
      </c>
      <c r="C11" s="12">
        <v>9.3209999999999997</v>
      </c>
      <c r="D11" s="12">
        <v>231.38838000000001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30</v>
      </c>
      <c r="Q11" s="56">
        <v>2.29</v>
      </c>
      <c r="R11" s="56">
        <v>1.95</v>
      </c>
      <c r="S11" s="56">
        <v>48.21</v>
      </c>
      <c r="T11" s="56">
        <v>103.26</v>
      </c>
      <c r="U11" s="12">
        <v>5</v>
      </c>
      <c r="V11" s="12">
        <v>3.5</v>
      </c>
      <c r="W11" s="12">
        <v>1</v>
      </c>
      <c r="X11" s="12">
        <v>4</v>
      </c>
      <c r="Y11" s="12">
        <v>9.5</v>
      </c>
      <c r="Z11" s="12">
        <v>1</v>
      </c>
      <c r="AA11" s="12">
        <v>90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0.29349999999999998</v>
      </c>
      <c r="AK11" s="12">
        <v>4.4999999999999997E-3</v>
      </c>
      <c r="AL11" s="14">
        <v>3.1099999999999999E-2</v>
      </c>
      <c r="AM11" s="14">
        <v>5.0000000000000001E-4</v>
      </c>
      <c r="AN11" s="14">
        <v>0.55520000000000003</v>
      </c>
      <c r="AO11" s="14">
        <v>1.6400000000000001E-2</v>
      </c>
      <c r="AP11" s="14">
        <v>0.18410000000000001</v>
      </c>
      <c r="AQ11" s="14">
        <v>5.4000000000000003E-3</v>
      </c>
      <c r="AR11" s="14">
        <v>0.55520000000000003</v>
      </c>
      <c r="AS11" s="14">
        <v>5.4100000000000002E-2</v>
      </c>
      <c r="AT11" s="14">
        <v>3.1600000000000003E-2</v>
      </c>
      <c r="AU11" s="14">
        <v>3.0999999999999999E-3</v>
      </c>
      <c r="AV11" s="14">
        <v>11.677099999999999</v>
      </c>
      <c r="AW11" s="14">
        <v>0.66769999999999996</v>
      </c>
      <c r="AX11" s="14">
        <v>0.48759999999999998</v>
      </c>
      <c r="AY11" s="14">
        <v>2.7900000000000001E-2</v>
      </c>
      <c r="AZ11" s="14">
        <v>0.45183861843084711</v>
      </c>
      <c r="BA11" s="14">
        <v>15.43037974683544</v>
      </c>
      <c r="BB11" s="14">
        <v>0.87827426810477649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3.2262500000000006E-2</v>
      </c>
      <c r="BH11" s="16">
        <f>DSTDEV(PlotSort,"PhxRed",$BG$31:$BG$32)/SQRT($BF11)</f>
        <v>1.0889932277108065E-3</v>
      </c>
      <c r="BI11" s="16">
        <f>DAVERAGE(PlotSort,"PhxRedEdge",$BG$31:$BG$32)</f>
        <v>0.21096874999999998</v>
      </c>
      <c r="BJ11" s="16">
        <f>DSTDEV(PlotSort,"PhxRedEdge",$BG$31:$BG$32)/SQRT($BF11)</f>
        <v>5.4643672914467716E-3</v>
      </c>
      <c r="BK11" s="16">
        <f>DAVERAGE(PlotSort,"TMRed",$BG$31:$BG$32)</f>
        <v>3.3650000000000006E-2</v>
      </c>
      <c r="BL11" s="16">
        <f>DSTDEV(PlotSort,"TMRed",$BG$31:$BG$32)/SQRT($BF11)</f>
        <v>1.2993588162371983E-3</v>
      </c>
      <c r="BM11" s="16">
        <f>DAVERAGE(PlotSort,"TMNIR",$BG$31:$BG$32)</f>
        <v>0.54373749999999998</v>
      </c>
      <c r="BN11" s="16">
        <f>DSTDEV(PlotSort,"TMNIR",$BG$31:$BG$32)/SQRT($BF11)</f>
        <v>8.9892568982832682E-3</v>
      </c>
      <c r="BO11" s="16">
        <f>DAVERAGE(PlotSort,"NRR",$BG$31:$BG$32)</f>
        <v>0.44169496270850667</v>
      </c>
      <c r="BP11" s="16">
        <f>DSTDEV(PlotSort,"NRR",$BG$31:$BG$32)/SQRT($BF11)</f>
        <v>7.0683836038620421E-3</v>
      </c>
      <c r="BQ11" s="16">
        <f>DAVERAGE(PlotSort,"rvi",$BG$31:$BG$32)</f>
        <v>16.446323414029298</v>
      </c>
      <c r="BR11" s="16">
        <f>DSTDEV(PlotSort,"rvi",$BG$31:$BG$32)/SQRT($BF11)</f>
        <v>0.57626703117562406</v>
      </c>
      <c r="BS11" s="17">
        <f>DAVERAGE(PlotSort,"ndvi",$BG$31:$BG$32)</f>
        <v>0.88343556887382169</v>
      </c>
      <c r="BT11" s="16">
        <f>DSTDEV(PlotSort,"ndvi",$BG$31:$BG$32)/SQRT($BF11)</f>
        <v>3.9277605421209338E-3</v>
      </c>
    </row>
    <row r="12" spans="1:72" ht="13.5" customHeight="1" x14ac:dyDescent="0.2">
      <c r="B12" s="12">
        <v>231</v>
      </c>
      <c r="C12" s="12">
        <v>9.3130000000000006</v>
      </c>
      <c r="D12" s="12">
        <v>231.38803999999999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30</v>
      </c>
      <c r="Q12" s="56">
        <v>2.29</v>
      </c>
      <c r="R12" s="56">
        <v>1.95</v>
      </c>
      <c r="S12" s="56">
        <v>48.31</v>
      </c>
      <c r="T12" s="56">
        <v>103.18</v>
      </c>
      <c r="U12" s="12">
        <v>5</v>
      </c>
      <c r="V12" s="12">
        <v>3.5</v>
      </c>
      <c r="W12" s="12">
        <v>1</v>
      </c>
      <c r="X12" s="12">
        <v>4</v>
      </c>
      <c r="Y12" s="12">
        <v>9.5</v>
      </c>
      <c r="Z12" s="12">
        <v>1</v>
      </c>
      <c r="AA12" s="12">
        <v>90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0.24129999999999999</v>
      </c>
      <c r="AK12" s="12">
        <v>6.3E-3</v>
      </c>
      <c r="AL12" s="14">
        <v>2.5899999999999999E-2</v>
      </c>
      <c r="AM12" s="14">
        <v>6.9999999999999999E-4</v>
      </c>
      <c r="AN12" s="14">
        <v>0.59750000000000003</v>
      </c>
      <c r="AO12" s="14">
        <v>3.7400000000000003E-2</v>
      </c>
      <c r="AP12" s="14">
        <v>0.20119999999999999</v>
      </c>
      <c r="AQ12" s="14">
        <v>1.26E-2</v>
      </c>
      <c r="AR12" s="14">
        <v>0.48049999999999998</v>
      </c>
      <c r="AS12" s="14">
        <v>1.0699999999999999E-2</v>
      </c>
      <c r="AT12" s="14">
        <v>2.7699999999999999E-2</v>
      </c>
      <c r="AU12" s="14">
        <v>5.9999999999999995E-4</v>
      </c>
      <c r="AV12" s="14">
        <v>13.6136</v>
      </c>
      <c r="AW12" s="14">
        <v>0.61150000000000004</v>
      </c>
      <c r="AX12" s="14">
        <v>0.57650000000000001</v>
      </c>
      <c r="AY12" s="14">
        <v>2.5899999999999999E-2</v>
      </c>
      <c r="AZ12" s="14">
        <v>0.48257682911148259</v>
      </c>
      <c r="BA12" s="14">
        <v>20.812274368231048</v>
      </c>
      <c r="BB12" s="14">
        <v>0.90830850711684885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3.3018749999999999E-2</v>
      </c>
      <c r="BH12" s="16">
        <f>DSTDEV(PlotSort,"PhxRed",$BH$31:$BH$32)/SQRT($BF12)</f>
        <v>1.1457246160545443E-3</v>
      </c>
      <c r="BI12" s="16">
        <f>DAVERAGE(PlotSort,"PhxRedEdge",$BH$31:$BH$32)</f>
        <v>0.20591249999999994</v>
      </c>
      <c r="BJ12" s="16">
        <f>DSTDEV(PlotSort,"PhxRedEdge",$BH$31:$BH$32)/SQRT($BF12)</f>
        <v>5.5350314286973928E-3</v>
      </c>
      <c r="BK12" s="16">
        <f>DAVERAGE(PlotSort,"TMRed",$BH$31:$BH$32)</f>
        <v>3.4318750000000002E-2</v>
      </c>
      <c r="BL12" s="16">
        <f>DSTDEV(PlotSort,"TMRed",$BH$31:$BH$32)/SQRT($BF12)</f>
        <v>1.1752382293957822E-3</v>
      </c>
      <c r="BM12" s="16">
        <f>DAVERAGE(PlotSort,"TMNIR",$BH$31:$BH$32)</f>
        <v>0.51471250000000002</v>
      </c>
      <c r="BN12" s="16">
        <f>DSTDEV(PlotSort,"TMNIR",$BH$31:$BH$32)/SQRT($BF12)</f>
        <v>1.4008865868322912E-2</v>
      </c>
      <c r="BO12" s="16">
        <f>DAVERAGE(PlotSort,"NRR",$BH$31:$BH$32)</f>
        <v>0.42824970938406992</v>
      </c>
      <c r="BP12" s="16">
        <f>DSTDEV(PlotSort,"NRR",$BH$31:$BH$32)/SQRT($BF12)</f>
        <v>5.6739713195901294E-3</v>
      </c>
      <c r="BQ12" s="16">
        <f>DAVERAGE(PlotSort,"rvi",$BH$31:$BH$32)</f>
        <v>15.214948553864078</v>
      </c>
      <c r="BR12" s="16">
        <f>DSTDEV(PlotSort,"rvi",$BH$31:$BH$32)/SQRT($BF12)</f>
        <v>0.56675506559727273</v>
      </c>
      <c r="BS12" s="17">
        <f>DAVERAGE(PlotSort,"ndvi",$BH$31:$BH$32)</f>
        <v>0.87419055187940853</v>
      </c>
      <c r="BT12" s="16">
        <f>DSTDEV(PlotSort,"ndvi",$BH$31:$BH$32)/SQRT($BF12)</f>
        <v>4.7603494665311398E-3</v>
      </c>
    </row>
    <row r="13" spans="1:72" ht="13.5" customHeight="1" x14ac:dyDescent="0.2">
      <c r="B13" s="12">
        <v>231</v>
      </c>
      <c r="C13" s="12">
        <v>9.3040000000000003</v>
      </c>
      <c r="D13" s="12">
        <v>231.38767000000001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30</v>
      </c>
      <c r="Q13" s="56">
        <v>2.29</v>
      </c>
      <c r="R13" s="56">
        <v>1.95</v>
      </c>
      <c r="S13" s="56">
        <v>48.42</v>
      </c>
      <c r="T13" s="56">
        <v>103.08</v>
      </c>
      <c r="U13" s="12">
        <v>5</v>
      </c>
      <c r="V13" s="12">
        <v>3.5</v>
      </c>
      <c r="W13" s="12">
        <v>1</v>
      </c>
      <c r="X13" s="12">
        <v>4</v>
      </c>
      <c r="Y13" s="12">
        <v>9.5</v>
      </c>
      <c r="Z13" s="12">
        <v>1</v>
      </c>
      <c r="AA13" s="12">
        <v>90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0.28560000000000002</v>
      </c>
      <c r="AK13" s="12">
        <v>1.9400000000000001E-2</v>
      </c>
      <c r="AL13" s="14">
        <v>3.1199999999999999E-2</v>
      </c>
      <c r="AM13" s="14">
        <v>2.0999999999999999E-3</v>
      </c>
      <c r="AN13" s="14">
        <v>0.56659999999999999</v>
      </c>
      <c r="AO13" s="14">
        <v>4.65E-2</v>
      </c>
      <c r="AP13" s="14">
        <v>0.19409999999999999</v>
      </c>
      <c r="AQ13" s="14">
        <v>1.5900000000000001E-2</v>
      </c>
      <c r="AR13" s="14">
        <v>0.58240000000000003</v>
      </c>
      <c r="AS13" s="14">
        <v>1.8800000000000001E-2</v>
      </c>
      <c r="AT13" s="14">
        <v>3.4099999999999998E-2</v>
      </c>
      <c r="AU13" s="14">
        <v>1.1000000000000001E-3</v>
      </c>
      <c r="AV13" s="14">
        <v>10.4312</v>
      </c>
      <c r="AW13" s="14">
        <v>7.0699999999999999E-2</v>
      </c>
      <c r="AX13" s="14">
        <v>0.44879999999999998</v>
      </c>
      <c r="AY13" s="14">
        <v>3.0000000000000001E-3</v>
      </c>
      <c r="AZ13" s="14">
        <v>0.39617358842743811</v>
      </c>
      <c r="BA13" s="14">
        <v>13.161290322580646</v>
      </c>
      <c r="BB13" s="14">
        <v>0.85876993166287008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3.1912499999999996E-2</v>
      </c>
      <c r="BH13" s="16">
        <f>DSTDEV(PlotSort,"PhxRed",$BJ$35:$BJ$36)/SQRT($BF13)</f>
        <v>1.4066725555620353E-3</v>
      </c>
      <c r="BI13" s="16">
        <f>DAVERAGE(PlotSort,"PhxRedEdge",$BJ$35:$BJ$36)</f>
        <v>0.19995000000000002</v>
      </c>
      <c r="BJ13" s="16">
        <f>DSTDEV(PlotSort,"PhxRedEdge",$BJ$35:$BJ$36)/SQRT($BF13)</f>
        <v>9.4214042022861891E-3</v>
      </c>
      <c r="BK13" s="16">
        <f>DAVERAGE(PlotSort,"TMRed",$BJ$35:$BJ$36)</f>
        <v>3.30125E-2</v>
      </c>
      <c r="BL13" s="16">
        <f>DSTDEV(PlotSort,"TMRed",$BJ$35:$BJ$36)/SQRT($BF13)</f>
        <v>1.4988611748352715E-3</v>
      </c>
      <c r="BM13" s="16">
        <f>DAVERAGE(PlotSort,"TMNIR",$BJ$35:$BJ$36)</f>
        <v>0.51551250000000004</v>
      </c>
      <c r="BN13" s="16">
        <f>DSTDEV(PlotSort,"TMNIR",$BJ$35:$BJ$36)/SQRT($BF13)</f>
        <v>2.0745812292570564E-2</v>
      </c>
      <c r="BO13" s="16">
        <f>DAVERAGE(PlotSort,"NRR",$BJ$35:$BJ$36)</f>
        <v>0.44154991808610117</v>
      </c>
      <c r="BP13" s="16">
        <f>DSTDEV(PlotSort,"NRR",$BJ$35:$BJ$36)/SQRT($BF13)</f>
        <v>7.9843030894873653E-3</v>
      </c>
      <c r="BQ13" s="16">
        <f>DAVERAGE(PlotSort,"rvi",$BJ$35:$BJ$36)</f>
        <v>15.787893116370631</v>
      </c>
      <c r="BR13" s="16">
        <f>DSTDEV(PlotSort,"rvi",$BJ$35:$BJ$36)/SQRT($BF13)</f>
        <v>0.80147685533369362</v>
      </c>
      <c r="BS13" s="17">
        <f>DAVERAGE(PlotSort,"ndvi",$BJ$35:$BJ$36)</f>
        <v>0.87885302030406609</v>
      </c>
      <c r="BT13" s="16">
        <f>DSTDEV(PlotSort,"ndvi",$BJ$35:$BJ$36)/SQRT($BF13)</f>
        <v>6.0868232905712709E-3</v>
      </c>
    </row>
    <row r="14" spans="1:72" ht="13.5" customHeight="1" x14ac:dyDescent="0.2">
      <c r="B14" s="12">
        <v>231</v>
      </c>
      <c r="C14" s="12">
        <v>9.2959999999999994</v>
      </c>
      <c r="D14" s="12">
        <v>231.38732999999999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30</v>
      </c>
      <c r="Q14" s="56">
        <v>2.29</v>
      </c>
      <c r="R14" s="56">
        <v>1.95</v>
      </c>
      <c r="S14" s="56">
        <v>48.51</v>
      </c>
      <c r="T14" s="56">
        <v>102.99</v>
      </c>
      <c r="U14" s="12">
        <v>5</v>
      </c>
      <c r="V14" s="12">
        <v>3.5</v>
      </c>
      <c r="W14" s="12">
        <v>1</v>
      </c>
      <c r="X14" s="12">
        <v>4</v>
      </c>
      <c r="Y14" s="12">
        <v>9.5</v>
      </c>
      <c r="Z14" s="12">
        <v>1</v>
      </c>
      <c r="AA14" s="12">
        <v>90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0.28660000000000002</v>
      </c>
      <c r="AK14" s="12">
        <v>5.0000000000000001E-3</v>
      </c>
      <c r="AL14" s="14">
        <v>3.1800000000000002E-2</v>
      </c>
      <c r="AM14" s="14">
        <v>5.9999999999999995E-4</v>
      </c>
      <c r="AN14" s="14">
        <v>0.63759999999999994</v>
      </c>
      <c r="AO14" s="14">
        <v>2.9399999999999999E-2</v>
      </c>
      <c r="AP14" s="14">
        <v>0.22189999999999999</v>
      </c>
      <c r="AQ14" s="14">
        <v>1.0200000000000001E-2</v>
      </c>
      <c r="AR14" s="14">
        <v>0.57750000000000001</v>
      </c>
      <c r="AS14" s="14">
        <v>1.83E-2</v>
      </c>
      <c r="AT14" s="14">
        <v>3.44E-2</v>
      </c>
      <c r="AU14" s="14">
        <v>1.1000000000000001E-3</v>
      </c>
      <c r="AV14" s="14">
        <v>11.6355</v>
      </c>
      <c r="AW14" s="14">
        <v>0.12690000000000001</v>
      </c>
      <c r="AX14" s="14">
        <v>0.50790000000000002</v>
      </c>
      <c r="AY14" s="14">
        <v>5.4999999999999997E-3</v>
      </c>
      <c r="AZ14" s="14">
        <v>0.39188818854480684</v>
      </c>
      <c r="BA14" s="14">
        <v>14.76453488372093</v>
      </c>
      <c r="BB14" s="14">
        <v>0.87313295224045739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3.2437500000000001E-2</v>
      </c>
      <c r="BH14" s="16">
        <f>DSTDEV(PlotSort,"PhxRed",$BK$35:$BK$36)/SQRT($BF14)</f>
        <v>1.1071312403384403E-3</v>
      </c>
      <c r="BI14" s="16">
        <f>DAVERAGE(PlotSort,"PhxRedEdge",$BK$35:$BK$36)</f>
        <v>0.20331249999999995</v>
      </c>
      <c r="BJ14" s="16">
        <f>DSTDEV(PlotSort,"PhxRedEdge",$BK$35:$BK$36)/SQRT($BF14)</f>
        <v>4.2541829905008389E-3</v>
      </c>
      <c r="BK14" s="16">
        <f>DAVERAGE(PlotSort,"TMRed",$BK$35:$BK$36)</f>
        <v>3.3375000000000002E-2</v>
      </c>
      <c r="BL14" s="16">
        <f>DSTDEV(PlotSort,"TMRed",$BK$35:$BK$36)/SQRT($BF14)</f>
        <v>1.2599437818146227E-3</v>
      </c>
      <c r="BM14" s="16">
        <f>DAVERAGE(PlotSort,"TMNIR",$BK$35:$BK$36)</f>
        <v>0.51737499999999992</v>
      </c>
      <c r="BN14" s="16">
        <f>DSTDEV(PlotSort,"TMNIR",$BK$35:$BK$36)/SQRT($BF14)</f>
        <v>1.0479247348927308E-2</v>
      </c>
      <c r="BO14" s="16">
        <f>DAVERAGE(PlotSort,"NRR",$BK$35:$BK$36)</f>
        <v>0.43553501106369175</v>
      </c>
      <c r="BP14" s="16">
        <f>DSTDEV(PlotSort,"NRR",$BK$35:$BK$36)/SQRT($BF14)</f>
        <v>6.1290279106717502E-3</v>
      </c>
      <c r="BQ14" s="16">
        <f>DAVERAGE(PlotSort,"rvi",$BK$35:$BK$36)</f>
        <v>15.783672902279932</v>
      </c>
      <c r="BR14" s="16">
        <f>DSTDEV(PlotSort,"rvi",$BK$35:$BK$36)/SQRT($BF14)</f>
        <v>0.58752171751008608</v>
      </c>
      <c r="BS14" s="17">
        <f>DAVERAGE(PlotSort,"ndvi",$BK$35:$BK$36)</f>
        <v>0.87837254706075929</v>
      </c>
      <c r="BT14" s="16">
        <f>DSTDEV(PlotSort,"ndvi",$BK$35:$BK$36)/SQRT($BF14)</f>
        <v>4.7607003095641405E-3</v>
      </c>
    </row>
    <row r="15" spans="1:72" ht="13.5" customHeight="1" x14ac:dyDescent="0.2">
      <c r="B15" s="12">
        <v>231</v>
      </c>
      <c r="C15" s="12">
        <v>9.2870000000000008</v>
      </c>
      <c r="D15" s="12">
        <v>231.38695999999999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30</v>
      </c>
      <c r="Q15" s="56">
        <v>2.29</v>
      </c>
      <c r="R15" s="56">
        <v>1.95</v>
      </c>
      <c r="S15" s="56">
        <v>48.62</v>
      </c>
      <c r="T15" s="56">
        <v>102.9</v>
      </c>
      <c r="U15" s="12">
        <v>5</v>
      </c>
      <c r="V15" s="12">
        <v>3.5</v>
      </c>
      <c r="W15" s="12">
        <v>1</v>
      </c>
      <c r="X15" s="12">
        <v>4</v>
      </c>
      <c r="Y15" s="12">
        <v>9.5</v>
      </c>
      <c r="Z15" s="12">
        <v>1</v>
      </c>
      <c r="AA15" s="12">
        <v>90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0.2417</v>
      </c>
      <c r="AK15" s="12">
        <v>1.2699999999999999E-2</v>
      </c>
      <c r="AL15" s="14">
        <v>2.7300000000000001E-2</v>
      </c>
      <c r="AM15" s="14">
        <v>1.4E-3</v>
      </c>
      <c r="AN15" s="14">
        <v>0.51739999999999997</v>
      </c>
      <c r="AO15" s="14">
        <v>1.3299999999999999E-2</v>
      </c>
      <c r="AP15" s="14">
        <v>0.18329999999999999</v>
      </c>
      <c r="AQ15" s="14">
        <v>4.7000000000000002E-3</v>
      </c>
      <c r="AR15" s="14">
        <v>0.4582</v>
      </c>
      <c r="AS15" s="14">
        <v>1.7899999999999999E-2</v>
      </c>
      <c r="AT15" s="14">
        <v>2.7699999999999999E-2</v>
      </c>
      <c r="AU15" s="14">
        <v>1.1000000000000001E-3</v>
      </c>
      <c r="AV15" s="14">
        <v>11.331799999999999</v>
      </c>
      <c r="AW15" s="14">
        <v>0.13519999999999999</v>
      </c>
      <c r="AX15" s="14">
        <v>0.50280000000000002</v>
      </c>
      <c r="AY15" s="14">
        <v>6.0000000000000001E-3</v>
      </c>
      <c r="AZ15" s="14">
        <v>0.46567555749890682</v>
      </c>
      <c r="BA15" s="14">
        <v>18.151624548736464</v>
      </c>
      <c r="BB15" s="14">
        <v>0.89557021677662596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3.3774999999999999E-2</v>
      </c>
      <c r="BH15" s="16">
        <f>DSTDEV(PlotSort,"PhxRed",$BL$35:$BL$36)/SQRT($BF15)</f>
        <v>1.8129248270602476E-3</v>
      </c>
      <c r="BI15" s="16">
        <f>DAVERAGE(PlotSort,"PhxRedEdge",$BL$35:$BL$36)</f>
        <v>0.22718749999999999</v>
      </c>
      <c r="BJ15" s="16">
        <f>DSTDEV(PlotSort,"PhxRedEdge",$BL$35:$BL$36)/SQRT($BF15)</f>
        <v>5.345606924649169E-3</v>
      </c>
      <c r="BK15" s="16">
        <f>DAVERAGE(PlotSort,"TMRed",$BL$35:$BL$36)</f>
        <v>3.6174999999999999E-2</v>
      </c>
      <c r="BL15" s="16">
        <f>DSTDEV(PlotSort,"TMRed",$BL$35:$BL$36)/SQRT($BF15)</f>
        <v>1.8006695183419182E-3</v>
      </c>
      <c r="BM15" s="16">
        <f>DAVERAGE(PlotSort,"TMNIR",$BL$35:$BL$36)</f>
        <v>0.56663750000000002</v>
      </c>
      <c r="BN15" s="16">
        <f>DSTDEV(PlotSort,"TMNIR",$BL$35:$BL$36)/SQRT($BF15)</f>
        <v>1.1822314516866576E-2</v>
      </c>
      <c r="BO15" s="16">
        <f>DAVERAGE(PlotSort,"NRR",$BL$35:$BL$36)</f>
        <v>0.42726940397166857</v>
      </c>
      <c r="BP15" s="16">
        <f>DSTDEV(PlotSort,"NRR",$BL$35:$BL$36)/SQRT($BF15)</f>
        <v>1.1765741049517544E-2</v>
      </c>
      <c r="BQ15" s="16">
        <f>DAVERAGE(PlotSort,"rvi",$BL$35:$BL$36)</f>
        <v>15.96730501485626</v>
      </c>
      <c r="BR15" s="16">
        <f>DSTDEV(PlotSort,"rvi",$BL$35:$BL$36)/SQRT($BF15)</f>
        <v>0.94401939837848547</v>
      </c>
      <c r="BS15" s="17">
        <f>DAVERAGE(PlotSort,"ndvi",$BL$35:$BL$36)</f>
        <v>0.87965412708087554</v>
      </c>
      <c r="BT15" s="16">
        <f>DSTDEV(PlotSort,"ndvi",$BL$35:$BL$36)/SQRT($BF15)</f>
        <v>6.4114428434149115E-3</v>
      </c>
    </row>
    <row r="16" spans="1:72" ht="13.5" customHeight="1" x14ac:dyDescent="0.2">
      <c r="B16" s="12">
        <v>231</v>
      </c>
      <c r="C16" s="12">
        <v>9.2789999999999999</v>
      </c>
      <c r="D16" s="12">
        <v>231.38661999999999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30</v>
      </c>
      <c r="Q16" s="56">
        <v>2.29</v>
      </c>
      <c r="R16" s="56">
        <v>1.95</v>
      </c>
      <c r="S16" s="56">
        <v>48.72</v>
      </c>
      <c r="T16" s="56">
        <v>102.81</v>
      </c>
      <c r="U16" s="12">
        <v>5</v>
      </c>
      <c r="V16" s="12">
        <v>3.5</v>
      </c>
      <c r="W16" s="12">
        <v>1</v>
      </c>
      <c r="X16" s="12">
        <v>4</v>
      </c>
      <c r="Y16" s="12">
        <v>9.5</v>
      </c>
      <c r="Z16" s="12">
        <v>1</v>
      </c>
      <c r="AA16" s="12">
        <v>90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0.27889999999999998</v>
      </c>
      <c r="AK16" s="12">
        <v>1.4500000000000001E-2</v>
      </c>
      <c r="AL16" s="14">
        <v>3.1899999999999998E-2</v>
      </c>
      <c r="AM16" s="14">
        <v>1.6999999999999999E-3</v>
      </c>
      <c r="AN16" s="14">
        <v>0.53779999999999994</v>
      </c>
      <c r="AO16" s="14">
        <v>7.1599999999999997E-2</v>
      </c>
      <c r="AP16" s="14">
        <v>0.19370000000000001</v>
      </c>
      <c r="AQ16" s="14">
        <v>2.58E-2</v>
      </c>
      <c r="AR16" s="14">
        <v>0.52080000000000004</v>
      </c>
      <c r="AS16" s="14">
        <v>1.1599999999999999E-2</v>
      </c>
      <c r="AT16" s="14">
        <v>3.2000000000000001E-2</v>
      </c>
      <c r="AU16" s="14">
        <v>6.9999999999999999E-4</v>
      </c>
      <c r="AV16" s="14">
        <v>10.4291</v>
      </c>
      <c r="AW16" s="14">
        <v>0.71340000000000003</v>
      </c>
      <c r="AX16" s="14">
        <v>0.46970000000000001</v>
      </c>
      <c r="AY16" s="14">
        <v>3.2099999999999997E-2</v>
      </c>
      <c r="AZ16" s="14">
        <v>0.41603858908652402</v>
      </c>
      <c r="BA16" s="14">
        <v>14.678125</v>
      </c>
      <c r="BB16" s="14">
        <v>0.87243372533386476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3.4543749999999998E-2</v>
      </c>
      <c r="BH16" s="16">
        <f>DSTDEV(PlotSort,"PhxRed",$BI$31:$BI$32)/SQRT($BF16)</f>
        <v>1.1452790325942408E-3</v>
      </c>
      <c r="BI16" s="16">
        <f>DAVERAGE(PlotSort,"PhxRedEdge",$BI$31:$BI$32)</f>
        <v>0.21057500000000001</v>
      </c>
      <c r="BJ16" s="16">
        <f>DSTDEV(PlotSort,"PhxRedEdge",$BI$31:$BI$32)/SQRT($BF16)</f>
        <v>5.1575389803018767E-3</v>
      </c>
      <c r="BK16" s="16">
        <f>DAVERAGE(PlotSort,"TMRed",$BI$31:$BI$32)</f>
        <v>3.6425000000000006E-2</v>
      </c>
      <c r="BL16" s="16">
        <f>DSTDEV(PlotSort,"TMRed",$BI$31:$BI$32)/SQRT($BF16)</f>
        <v>1.195041840271712E-3</v>
      </c>
      <c r="BM16" s="16">
        <f>DAVERAGE(PlotSort,"TMNIR",$BI$31:$BI$32)</f>
        <v>0.51024999999999998</v>
      </c>
      <c r="BN16" s="16">
        <f>DSTDEV(PlotSort,"TMNIR",$BI$31:$BI$32)/SQRT($BF16)</f>
        <v>9.9661134183124094E-3</v>
      </c>
      <c r="BO16" s="16">
        <f>DAVERAGE(PlotSort,"NRR",$BI$31:$BI$32)</f>
        <v>0.41618242487300983</v>
      </c>
      <c r="BP16" s="16">
        <f>DSTDEV(PlotSort,"NRR",$BI$31:$BI$32)/SQRT($BF16)</f>
        <v>4.7806148736073166E-3</v>
      </c>
      <c r="BQ16" s="16">
        <f>DAVERAGE(PlotSort,"rvi",$BI$31:$BI$32)</f>
        <v>14.171030177203484</v>
      </c>
      <c r="BR16" s="16">
        <f>DSTDEV(PlotSort,"rvi",$BI$31:$BI$32)/SQRT($BF16)</f>
        <v>0.41665055537265794</v>
      </c>
      <c r="BS16" s="17">
        <f>DAVERAGE(PlotSort,"ndvi",$BI$31:$BI$32)</f>
        <v>0.86659964208736706</v>
      </c>
      <c r="BT16" s="16">
        <f>DSTDEV(PlotSort,"ndvi",$BI$31:$BI$32)/SQRT($BF16)</f>
        <v>3.8537373621622892E-3</v>
      </c>
    </row>
    <row r="17" spans="2:72" ht="13.5" customHeight="1" x14ac:dyDescent="0.2">
      <c r="B17" s="12">
        <v>231</v>
      </c>
      <c r="C17" s="12">
        <v>9.2720000000000002</v>
      </c>
      <c r="D17" s="12">
        <v>231.38632999999999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30</v>
      </c>
      <c r="Q17" s="56">
        <v>2.29</v>
      </c>
      <c r="R17" s="56">
        <v>1.95</v>
      </c>
      <c r="S17" s="56">
        <v>48.81</v>
      </c>
      <c r="T17" s="56">
        <v>102.74</v>
      </c>
      <c r="U17" s="12">
        <v>5</v>
      </c>
      <c r="V17" s="12">
        <v>3.5</v>
      </c>
      <c r="W17" s="12">
        <v>1</v>
      </c>
      <c r="X17" s="12">
        <v>4</v>
      </c>
      <c r="Y17" s="12">
        <v>9.5</v>
      </c>
      <c r="Z17" s="12">
        <v>1</v>
      </c>
      <c r="AA17" s="12">
        <v>90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0.27450000000000002</v>
      </c>
      <c r="AK17" s="12">
        <v>1.2699999999999999E-2</v>
      </c>
      <c r="AL17" s="14">
        <v>3.1899999999999998E-2</v>
      </c>
      <c r="AM17" s="14">
        <v>1.5E-3</v>
      </c>
      <c r="AN17" s="14">
        <v>0.57440000000000002</v>
      </c>
      <c r="AO17" s="14">
        <v>1.0699999999999999E-2</v>
      </c>
      <c r="AP17" s="14">
        <v>0.2099</v>
      </c>
      <c r="AQ17" s="14">
        <v>3.8999999999999998E-3</v>
      </c>
      <c r="AR17" s="14">
        <v>0.51319999999999999</v>
      </c>
      <c r="AS17" s="14">
        <v>4.1599999999999998E-2</v>
      </c>
      <c r="AT17" s="14">
        <v>3.2000000000000001E-2</v>
      </c>
      <c r="AU17" s="14">
        <v>2.5999999999999999E-3</v>
      </c>
      <c r="AV17" s="14">
        <v>12.1181</v>
      </c>
      <c r="AW17" s="14">
        <v>0.35980000000000001</v>
      </c>
      <c r="AX17" s="14">
        <v>0.55300000000000005</v>
      </c>
      <c r="AY17" s="14">
        <v>1.6400000000000001E-2</v>
      </c>
      <c r="AZ17" s="14">
        <v>0.4497312885043912</v>
      </c>
      <c r="BA17" s="14">
        <v>17.28125</v>
      </c>
      <c r="BB17" s="14">
        <v>0.89059829059829054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3.0737499999999997E-2</v>
      </c>
      <c r="BH17" s="16">
        <f>DSTDEV(PlotSort,"PhxRed",$BJ$31:$BJ$32)/SQRT($BF17)</f>
        <v>8.5033694302121595E-4</v>
      </c>
      <c r="BI17" s="16">
        <f>DAVERAGE(PlotSort,"PhxRedEdge",$BJ$31:$BJ$32)</f>
        <v>0.20630625</v>
      </c>
      <c r="BJ17" s="16">
        <f>DSTDEV(PlotSort,"PhxRedEdge",$BJ$31:$BJ$32)/SQRT($BF17)</f>
        <v>5.8429834613120835E-3</v>
      </c>
      <c r="BK17" s="16">
        <f>DAVERAGE(PlotSort,"TMRed",$BJ$31:$BJ$32)</f>
        <v>3.1543750000000002E-2</v>
      </c>
      <c r="BL17" s="16">
        <f>DSTDEV(PlotSort,"TMRed",$BJ$31:$BJ$32)/SQRT($BF17)</f>
        <v>9.2848302578273686E-4</v>
      </c>
      <c r="BM17" s="16">
        <f>DAVERAGE(PlotSort,"TMNIR",$BJ$31:$BJ$32)</f>
        <v>0.54820000000000002</v>
      </c>
      <c r="BN17" s="16">
        <f>DSTDEV(PlotSort,"TMNIR",$BJ$31:$BJ$32)/SQRT($BF17)</f>
        <v>1.2562109032058802E-2</v>
      </c>
      <c r="BO17" s="16">
        <f>DAVERAGE(PlotSort,"NRR",$BJ$31:$BJ$32)</f>
        <v>0.45376224721956676</v>
      </c>
      <c r="BP17" s="16">
        <f>DSTDEV(PlotSort,"NRR",$BJ$31:$BJ$32)/SQRT($BF17)</f>
        <v>4.2723270453511033E-3</v>
      </c>
      <c r="BQ17" s="16">
        <f>DAVERAGE(PlotSort,"rvi",$BJ$31:$BJ$32)</f>
        <v>17.49024179068989</v>
      </c>
      <c r="BR17" s="16">
        <f>DSTDEV(PlotSort,"rvi",$BJ$31:$BJ$32)/SQRT($BF17)</f>
        <v>0.40373413778449274</v>
      </c>
      <c r="BS17" s="17">
        <f>DAVERAGE(PlotSort,"ndvi",$BJ$31:$BJ$32)</f>
        <v>0.89102647866586304</v>
      </c>
      <c r="BT17" s="16">
        <f>DSTDEV(PlotSort,"ndvi",$BJ$31:$BJ$32)/SQRT($BF17)</f>
        <v>2.4893649919275106E-3</v>
      </c>
    </row>
    <row r="18" spans="2:72" ht="13.5" customHeight="1" x14ac:dyDescent="0.2">
      <c r="B18" s="12">
        <v>231</v>
      </c>
      <c r="C18" s="12">
        <v>9.3610000000000007</v>
      </c>
      <c r="D18" s="12">
        <v>231.39004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30</v>
      </c>
      <c r="Q18" s="56">
        <v>2.29</v>
      </c>
      <c r="R18" s="56">
        <v>1.95</v>
      </c>
      <c r="S18" s="56">
        <v>47.72</v>
      </c>
      <c r="T18" s="56">
        <v>103.7</v>
      </c>
      <c r="U18" s="12">
        <v>5</v>
      </c>
      <c r="V18" s="12">
        <v>3.5</v>
      </c>
      <c r="W18" s="12">
        <v>1</v>
      </c>
      <c r="X18" s="12">
        <v>4</v>
      </c>
      <c r="Y18" s="12">
        <v>9.5</v>
      </c>
      <c r="Z18" s="12">
        <v>1</v>
      </c>
      <c r="AA18" s="12">
        <v>90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0.37069999999999997</v>
      </c>
      <c r="AK18" s="12">
        <v>4.7999999999999996E-3</v>
      </c>
      <c r="AL18" s="14">
        <v>3.6700000000000003E-2</v>
      </c>
      <c r="AM18" s="14">
        <v>5.0000000000000001E-4</v>
      </c>
      <c r="AN18" s="14">
        <v>0.71899999999999997</v>
      </c>
      <c r="AO18" s="14">
        <v>2.69E-2</v>
      </c>
      <c r="AP18" s="14">
        <v>0.22170000000000001</v>
      </c>
      <c r="AQ18" s="14">
        <v>8.3000000000000001E-3</v>
      </c>
      <c r="AR18" s="14">
        <v>0.72729999999999995</v>
      </c>
      <c r="AS18" s="14">
        <v>3.9300000000000002E-2</v>
      </c>
      <c r="AT18" s="14">
        <v>3.8600000000000002E-2</v>
      </c>
      <c r="AU18" s="14">
        <v>2.0999999999999999E-3</v>
      </c>
      <c r="AV18" s="14">
        <v>13.711399999999999</v>
      </c>
      <c r="AW18" s="14">
        <v>0.1394</v>
      </c>
      <c r="AX18" s="14">
        <v>0.53549999999999998</v>
      </c>
      <c r="AY18" s="14">
        <v>5.4000000000000003E-3</v>
      </c>
      <c r="AZ18" s="14">
        <v>0.41442155309033279</v>
      </c>
      <c r="BA18" s="14">
        <v>13.873056994818651</v>
      </c>
      <c r="BB18" s="14">
        <v>0.86552865354467867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3.0731250000000002E-2</v>
      </c>
      <c r="BH18" s="16">
        <f>DSTDEV(PlotSort,"PhxRed",$BH$35:$BH$36)/SQRT($BF18)</f>
        <v>7.6090509427917494E-4</v>
      </c>
      <c r="BI18" s="16">
        <f>DAVERAGE(PlotSort,"PhxRedEdge",$BH$35:$BH$36)</f>
        <v>0.19819999999999999</v>
      </c>
      <c r="BJ18" s="16">
        <f>DSTDEV(PlotSort,"PhxRedEdge",$BH$35:$BH$36)/SQRT($BF18)</f>
        <v>4.0392965559199372E-3</v>
      </c>
      <c r="BK18" s="16">
        <f>DAVERAGE(PlotSort,"TMRed",$BH$35:$BH$36)</f>
        <v>3.1950000000000006E-2</v>
      </c>
      <c r="BL18" s="16">
        <f>DSTDEV(PlotSort,"TMRed",$BH$35:$BH$36)/SQRT($BF18)</f>
        <v>9.1277963751754826E-4</v>
      </c>
      <c r="BM18" s="16">
        <f>DAVERAGE(PlotSort,"TMNIR",$BH$35:$BH$36)</f>
        <v>0.51158749999999986</v>
      </c>
      <c r="BN18" s="16">
        <f>DSTDEV(PlotSort,"TMNIR",$BH$35:$BH$36)/SQRT($BF18)</f>
        <v>1.0413704412135644E-2</v>
      </c>
      <c r="BO18" s="16">
        <f>DAVERAGE(PlotSort,"NRR",$BH$35:$BH$36)</f>
        <v>0.44112030490942933</v>
      </c>
      <c r="BP18" s="16">
        <f>DSTDEV(PlotSort,"NRR",$BH$35:$BH$36)/SQRT($BF18)</f>
        <v>7.0710384982118138E-3</v>
      </c>
      <c r="BQ18" s="16">
        <f>DAVERAGE(PlotSort,"rvi",$BH$35:$BH$36)</f>
        <v>16.223166276194668</v>
      </c>
      <c r="BR18" s="16">
        <f>DSTDEV(PlotSort,"rvi",$BH$35:$BH$36)/SQRT($BF18)</f>
        <v>0.58968827552377545</v>
      </c>
      <c r="BS18" s="17">
        <f>DAVERAGE(PlotSort,"ndvi",$BH$35:$BH$36)</f>
        <v>0.8817735292249419</v>
      </c>
      <c r="BT18" s="16">
        <f>DSTDEV(PlotSort,"ndvi",$BH$35:$BH$36)/SQRT($BF18)</f>
        <v>4.143281399192433E-3</v>
      </c>
    </row>
    <row r="19" spans="2:72" ht="13.5" customHeight="1" x14ac:dyDescent="0.2">
      <c r="B19" s="12">
        <v>231</v>
      </c>
      <c r="C19" s="12">
        <v>9.3689999999999998</v>
      </c>
      <c r="D19" s="12">
        <v>231.39037999999999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30</v>
      </c>
      <c r="Q19" s="56">
        <v>2.29</v>
      </c>
      <c r="R19" s="56">
        <v>1.95</v>
      </c>
      <c r="S19" s="56">
        <v>47.62</v>
      </c>
      <c r="T19" s="56">
        <v>103.78</v>
      </c>
      <c r="U19" s="12">
        <v>5</v>
      </c>
      <c r="V19" s="12">
        <v>3.5</v>
      </c>
      <c r="W19" s="12">
        <v>1</v>
      </c>
      <c r="X19" s="12">
        <v>4</v>
      </c>
      <c r="Y19" s="12">
        <v>9.5</v>
      </c>
      <c r="Z19" s="12">
        <v>1</v>
      </c>
      <c r="AA19" s="12">
        <v>90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0.26400000000000001</v>
      </c>
      <c r="AK19" s="12">
        <v>7.7999999999999996E-3</v>
      </c>
      <c r="AL19" s="14">
        <v>2.58E-2</v>
      </c>
      <c r="AM19" s="14">
        <v>8.0000000000000004E-4</v>
      </c>
      <c r="AN19" s="14">
        <v>0.57040000000000002</v>
      </c>
      <c r="AO19" s="14">
        <v>1.8E-3</v>
      </c>
      <c r="AP19" s="14">
        <v>0.17349999999999999</v>
      </c>
      <c r="AQ19" s="14">
        <v>5.0000000000000001E-4</v>
      </c>
      <c r="AR19" s="14">
        <v>0.49840000000000001</v>
      </c>
      <c r="AS19" s="14">
        <v>4.4999999999999997E-3</v>
      </c>
      <c r="AT19" s="14">
        <v>2.6100000000000002E-2</v>
      </c>
      <c r="AU19" s="14">
        <v>2.0000000000000001E-4</v>
      </c>
      <c r="AV19" s="14">
        <v>12.188800000000001</v>
      </c>
      <c r="AW19" s="14">
        <v>0.4763</v>
      </c>
      <c r="AX19" s="14">
        <v>0.47</v>
      </c>
      <c r="AY19" s="14">
        <v>1.84E-2</v>
      </c>
      <c r="AZ19" s="14">
        <v>0.46076146076146079</v>
      </c>
      <c r="BA19" s="14">
        <v>18.00766283524904</v>
      </c>
      <c r="BB19" s="14">
        <v>0.89477927837129601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3.4550000000000004E-2</v>
      </c>
      <c r="BH19" s="16">
        <f>DSTDEV(PlotSort,"PhxRed",$BI$35:$BI$36)/SQRT($BF19)</f>
        <v>1.205231651315768E-3</v>
      </c>
      <c r="BI19" s="16">
        <f>DAVERAGE(PlotSort,"PhxRedEdge",$BI$35:$BI$36)</f>
        <v>0.21868124999999999</v>
      </c>
      <c r="BJ19" s="16">
        <f>DSTDEV(PlotSort,"PhxRedEdge",$BI$35:$BI$36)/SQRT($BF19)</f>
        <v>5.5722019790952777E-3</v>
      </c>
      <c r="BK19" s="16">
        <f>DAVERAGE(PlotSort,"TMRed",$BI$35:$BI$36)</f>
        <v>3.6018750000000002E-2</v>
      </c>
      <c r="BL19" s="16">
        <f>DSTDEV(PlotSort,"TMRed",$BI$35:$BI$36)/SQRT($BF19)</f>
        <v>1.3036237554729254E-3</v>
      </c>
      <c r="BM19" s="16">
        <f>DAVERAGE(PlotSort,"TMNIR",$BI$35:$BI$36)</f>
        <v>0.54686249999999992</v>
      </c>
      <c r="BN19" s="16">
        <f>DSTDEV(PlotSort,"TMNIR",$BI$35:$BI$36)/SQRT($BF19)</f>
        <v>1.2458490662328774E-2</v>
      </c>
      <c r="BO19" s="16">
        <f>DAVERAGE(PlotSort,"NRR",$BI$35:$BI$36)</f>
        <v>0.4288243671831472</v>
      </c>
      <c r="BP19" s="16">
        <f>DSTDEV(PlotSort,"NRR",$BI$35:$BI$36)/SQRT($BF19)</f>
        <v>5.7569584223505178E-3</v>
      </c>
      <c r="BQ19" s="16">
        <f>DAVERAGE(PlotSort,"rvi",$BI$35:$BI$36)</f>
        <v>15.438105691698704</v>
      </c>
      <c r="BR19" s="16">
        <f>DSTDEV(PlotSort,"rvi",$BI$35:$BI$36)/SQRT($BF19)</f>
        <v>0.57927673076622055</v>
      </c>
      <c r="BS19" s="17">
        <f>DAVERAGE(PlotSort,"ndvi",$BI$35:$BI$36)</f>
        <v>0.8758525915282882</v>
      </c>
      <c r="BT19" s="16">
        <f>DSTDEV(PlotSort,"ndvi",$BI$35:$BI$36)/SQRT($BF19)</f>
        <v>4.7541431440547332E-3</v>
      </c>
    </row>
    <row r="20" spans="2:72" ht="13.5" customHeight="1" x14ac:dyDescent="0.2">
      <c r="B20" s="12">
        <v>231</v>
      </c>
      <c r="C20" s="12">
        <v>9.3770000000000007</v>
      </c>
      <c r="D20" s="12">
        <v>231.39071000000001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30</v>
      </c>
      <c r="Q20" s="56">
        <v>2.29</v>
      </c>
      <c r="R20" s="56">
        <v>1.95</v>
      </c>
      <c r="S20" s="56">
        <v>47.52</v>
      </c>
      <c r="T20" s="56">
        <v>103.87</v>
      </c>
      <c r="U20" s="12">
        <v>5</v>
      </c>
      <c r="V20" s="12">
        <v>3.5</v>
      </c>
      <c r="W20" s="12">
        <v>1</v>
      </c>
      <c r="X20" s="12">
        <v>4</v>
      </c>
      <c r="Y20" s="12">
        <v>9.5</v>
      </c>
      <c r="Z20" s="12">
        <v>1</v>
      </c>
      <c r="AA20" s="12">
        <v>90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0.3296</v>
      </c>
      <c r="AK20" s="12">
        <v>1.9E-2</v>
      </c>
      <c r="AL20" s="14">
        <v>3.1800000000000002E-2</v>
      </c>
      <c r="AM20" s="14">
        <v>1.8E-3</v>
      </c>
      <c r="AN20" s="14">
        <v>0.69069999999999998</v>
      </c>
      <c r="AO20" s="14">
        <v>5.0900000000000001E-2</v>
      </c>
      <c r="AP20" s="14">
        <v>0.2072</v>
      </c>
      <c r="AQ20" s="14">
        <v>1.5299999999999999E-2</v>
      </c>
      <c r="AR20" s="14">
        <v>0.59360000000000002</v>
      </c>
      <c r="AS20" s="14">
        <v>2.3699999999999999E-2</v>
      </c>
      <c r="AT20" s="14">
        <v>3.0700000000000002E-2</v>
      </c>
      <c r="AU20" s="14">
        <v>1.1999999999999999E-3</v>
      </c>
      <c r="AV20" s="14">
        <v>13.988</v>
      </c>
      <c r="AW20" s="14">
        <v>1.0732999999999999</v>
      </c>
      <c r="AX20" s="14">
        <v>0.53259999999999996</v>
      </c>
      <c r="AY20" s="14">
        <v>4.0899999999999999E-2</v>
      </c>
      <c r="AZ20" s="14">
        <v>0.43984860773181939</v>
      </c>
      <c r="BA20" s="14">
        <v>17.348534201954394</v>
      </c>
      <c r="BB20" s="14">
        <v>0.89099946742410807</v>
      </c>
      <c r="BC20" s="15"/>
    </row>
    <row r="21" spans="2:72" ht="13.5" customHeight="1" x14ac:dyDescent="0.2">
      <c r="B21" s="12">
        <v>231</v>
      </c>
      <c r="C21" s="12">
        <v>9.3870000000000005</v>
      </c>
      <c r="D21" s="12">
        <v>231.39112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30</v>
      </c>
      <c r="Q21" s="56">
        <v>2.29</v>
      </c>
      <c r="R21" s="56">
        <v>1.95</v>
      </c>
      <c r="S21" s="56">
        <v>47.4</v>
      </c>
      <c r="T21" s="56">
        <v>103.98</v>
      </c>
      <c r="U21" s="12">
        <v>5</v>
      </c>
      <c r="V21" s="12">
        <v>3.5</v>
      </c>
      <c r="W21" s="12">
        <v>1</v>
      </c>
      <c r="X21" s="12">
        <v>4</v>
      </c>
      <c r="Y21" s="12">
        <v>9.5</v>
      </c>
      <c r="Z21" s="12">
        <v>1</v>
      </c>
      <c r="AA21" s="12">
        <v>90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0.32229999999999998</v>
      </c>
      <c r="AK21" s="12">
        <v>4.3E-3</v>
      </c>
      <c r="AL21" s="14">
        <v>3.0599999999999999E-2</v>
      </c>
      <c r="AM21" s="14">
        <v>4.0000000000000002E-4</v>
      </c>
      <c r="AN21" s="14">
        <v>0.72989999999999999</v>
      </c>
      <c r="AO21" s="14">
        <v>8.6E-3</v>
      </c>
      <c r="AP21" s="14">
        <v>0.21529999999999999</v>
      </c>
      <c r="AQ21" s="14">
        <v>2.5000000000000001E-3</v>
      </c>
      <c r="AR21" s="14">
        <v>0.64500000000000002</v>
      </c>
      <c r="AS21" s="14">
        <v>4.2900000000000001E-2</v>
      </c>
      <c r="AT21" s="14">
        <v>3.2800000000000003E-2</v>
      </c>
      <c r="AU21" s="14">
        <v>2.2000000000000001E-3</v>
      </c>
      <c r="AV21" s="14">
        <v>15.344200000000001</v>
      </c>
      <c r="AW21" s="14">
        <v>0.33279999999999998</v>
      </c>
      <c r="AX21" s="14">
        <v>0.57520000000000004</v>
      </c>
      <c r="AY21" s="14">
        <v>1.2500000000000001E-2</v>
      </c>
      <c r="AZ21" s="14">
        <v>0.45528146742568004</v>
      </c>
      <c r="BA21" s="14">
        <v>17.536585365853657</v>
      </c>
      <c r="BB21" s="14">
        <v>0.89210526315789462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0.26619999999999999</v>
      </c>
      <c r="BH21" s="16"/>
      <c r="BI21" s="16">
        <f>DAVERAGE(PlotSort2,"PhxRedEdge",$BM$31:$BM$32)</f>
        <v>0.28749999999999998</v>
      </c>
      <c r="BJ21" s="16"/>
      <c r="BK21" s="16">
        <f>DAVERAGE(PlotSort2,"TMRed",$BM$31:$BM$32)</f>
        <v>0.26279999999999998</v>
      </c>
      <c r="BL21" s="16"/>
      <c r="BM21" s="16">
        <f>DAVERAGE(PlotSort2,"TMNIR",$BM$31:$BM$32)</f>
        <v>0.32300000000000001</v>
      </c>
      <c r="BN21" s="16"/>
      <c r="BO21" s="16">
        <f>DAVERAGE(PlotSort2,"NRR",$BM$31:$BM$32)</f>
        <v>5.81490581490582E-2</v>
      </c>
      <c r="BP21" s="16"/>
      <c r="BQ21" s="16">
        <f>DAVERAGE(PlotSort2,"rvi",$BM$31:$BM$32)</f>
        <v>1.2290715372907155</v>
      </c>
      <c r="BR21" s="16"/>
      <c r="BS21" s="17">
        <f>DAVERAGE(PlotSort2,"ndvi",$BM$31:$BM$32)</f>
        <v>0.10276544895868903</v>
      </c>
      <c r="BT21" s="16"/>
    </row>
    <row r="22" spans="2:72" ht="13.5" customHeight="1" x14ac:dyDescent="0.2">
      <c r="B22" s="12">
        <v>231</v>
      </c>
      <c r="C22" s="12">
        <v>9.3949999999999996</v>
      </c>
      <c r="D22" s="12">
        <v>231.39146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30</v>
      </c>
      <c r="Q22" s="56">
        <v>2.29</v>
      </c>
      <c r="R22" s="56">
        <v>1.95</v>
      </c>
      <c r="S22" s="56">
        <v>47.3</v>
      </c>
      <c r="T22" s="56">
        <v>104.07</v>
      </c>
      <c r="U22" s="12">
        <v>5</v>
      </c>
      <c r="V22" s="12">
        <v>3.5</v>
      </c>
      <c r="W22" s="12">
        <v>1</v>
      </c>
      <c r="X22" s="12">
        <v>4</v>
      </c>
      <c r="Y22" s="12">
        <v>9.5</v>
      </c>
      <c r="Z22" s="12">
        <v>1</v>
      </c>
      <c r="AA22" s="12">
        <v>90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0.30049999999999999</v>
      </c>
      <c r="AK22" s="12">
        <v>2.92E-2</v>
      </c>
      <c r="AL22" s="14">
        <v>2.8199999999999999E-2</v>
      </c>
      <c r="AM22" s="14">
        <v>2.7000000000000001E-3</v>
      </c>
      <c r="AN22" s="14">
        <v>0.68530000000000002</v>
      </c>
      <c r="AO22" s="14">
        <v>2.24E-2</v>
      </c>
      <c r="AP22" s="14">
        <v>0.19950000000000001</v>
      </c>
      <c r="AQ22" s="14">
        <v>6.4999999999999997E-3</v>
      </c>
      <c r="AR22" s="14">
        <v>0.55649999999999999</v>
      </c>
      <c r="AS22" s="14">
        <v>8.3099999999999993E-2</v>
      </c>
      <c r="AT22" s="14">
        <v>2.8000000000000001E-2</v>
      </c>
      <c r="AU22" s="14">
        <v>4.1999999999999997E-3</v>
      </c>
      <c r="AV22" s="14">
        <v>14.532999999999999</v>
      </c>
      <c r="AW22" s="14">
        <v>0.23710000000000001</v>
      </c>
      <c r="AX22" s="14">
        <v>0.53810000000000002</v>
      </c>
      <c r="AY22" s="14">
        <v>8.8000000000000005E-3</v>
      </c>
      <c r="AZ22" s="14">
        <v>0.45905639913232105</v>
      </c>
      <c r="BA22" s="14">
        <v>19.217857142857142</v>
      </c>
      <c r="BB22" s="14">
        <v>0.90107754813637153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0.33879999999999999</v>
      </c>
      <c r="BH22" s="16">
        <f>DSTDEV(PlotSort2,"PhxRed",$BN$31:$BN$32)/SQRT($BF22)</f>
        <v>7.0000000000000617E-4</v>
      </c>
      <c r="BI22" s="16">
        <f>DAVERAGE(PlotSort2,"PhxRedEdge",$BN$31:$BN$32)</f>
        <v>0.3679</v>
      </c>
      <c r="BJ22" s="16">
        <f>DSTDEV(PlotSort2,"PhxRedEdge",$BN$31:$BN$32)/SQRT($BF22)</f>
        <v>1.5999999999999901E-3</v>
      </c>
      <c r="BK22" s="16">
        <f>DAVERAGE(PlotSort2,"TMRed",$BN$31:$BN$32)</f>
        <v>0.33484999999999998</v>
      </c>
      <c r="BL22" s="16">
        <f>DSTDEV(PlotSort2,"TMRed",$BN$31:$BN$32)/SQRT($BF22)</f>
        <v>1.0499999999999954E-3</v>
      </c>
      <c r="BM22" s="16">
        <f>DAVERAGE(PlotSort2,"TMNIR",$BN$31:$BN$32)</f>
        <v>0.40770000000000001</v>
      </c>
      <c r="BN22" s="16">
        <f>DSTDEV(PlotSort2,"TMNIR",$BN$31:$BN$32)/SQRT($BF22)</f>
        <v>2.0000000000000018E-3</v>
      </c>
      <c r="BO22" s="16">
        <f>DAVERAGE(PlotSort2,"NRR",$BN$31:$BN$32)</f>
        <v>5.1313822600036176E-2</v>
      </c>
      <c r="BP22" s="16">
        <f>DSTDEV(PlotSort2,"NRR",$BN$31:$BN$32)/SQRT($BF22)</f>
        <v>2.7755316998437363E-4</v>
      </c>
      <c r="BQ22" s="16">
        <f>DAVERAGE(PlotSort2,"rvi",$BN$31:$BN$32)</f>
        <v>1.2175533443414408</v>
      </c>
      <c r="BR22" s="16">
        <f>DSTDEV(PlotSort2,"rvi",$BN$31:$BN$32)/SQRT($BF22)</f>
        <v>2.1549021604941876E-3</v>
      </c>
      <c r="BS22" s="17">
        <f>DAVERAGE(PlotSort2,"ndvi",$BN$31:$BN$32)</f>
        <v>9.8104271677592197E-2</v>
      </c>
      <c r="BT22" s="16">
        <f>DSTDEV(PlotSort2,"ndvi",$BN$31:$BN$32)/SQRT($BF22)</f>
        <v>8.7641501768682256E-4</v>
      </c>
    </row>
    <row r="23" spans="2:72" ht="13.5" customHeight="1" x14ac:dyDescent="0.2">
      <c r="B23" s="12">
        <v>231</v>
      </c>
      <c r="C23" s="12">
        <v>9.4049999999999994</v>
      </c>
      <c r="D23" s="12">
        <v>231.39187000000001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30</v>
      </c>
      <c r="Q23" s="56">
        <v>2.29</v>
      </c>
      <c r="R23" s="56">
        <v>1.95</v>
      </c>
      <c r="S23" s="56">
        <v>47.18</v>
      </c>
      <c r="T23" s="56">
        <v>104.18</v>
      </c>
      <c r="U23" s="12">
        <v>5</v>
      </c>
      <c r="V23" s="12">
        <v>3.5</v>
      </c>
      <c r="W23" s="12">
        <v>1</v>
      </c>
      <c r="X23" s="12">
        <v>4</v>
      </c>
      <c r="Y23" s="12">
        <v>9.5</v>
      </c>
      <c r="Z23" s="12">
        <v>1</v>
      </c>
      <c r="AA23" s="12">
        <v>90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0.38229999999999997</v>
      </c>
      <c r="AK23" s="12">
        <v>1.9E-2</v>
      </c>
      <c r="AL23" s="14">
        <v>3.5299999999999998E-2</v>
      </c>
      <c r="AM23" s="14">
        <v>1.8E-3</v>
      </c>
      <c r="AN23" s="14">
        <v>0.64480000000000004</v>
      </c>
      <c r="AO23" s="14">
        <v>0.03</v>
      </c>
      <c r="AP23" s="14">
        <v>0.18459999999999999</v>
      </c>
      <c r="AQ23" s="14">
        <v>8.6E-3</v>
      </c>
      <c r="AR23" s="14">
        <v>0.74509999999999998</v>
      </c>
      <c r="AS23" s="14">
        <v>2.41E-2</v>
      </c>
      <c r="AT23" s="14">
        <v>3.6900000000000002E-2</v>
      </c>
      <c r="AU23" s="14">
        <v>1.1999999999999999E-3</v>
      </c>
      <c r="AV23" s="14">
        <v>12.1805</v>
      </c>
      <c r="AW23" s="14">
        <v>0.26829999999999998</v>
      </c>
      <c r="AX23" s="14">
        <v>0.44419999999999998</v>
      </c>
      <c r="AY23" s="14">
        <v>9.7999999999999997E-3</v>
      </c>
      <c r="AZ23" s="14">
        <v>0.41284987277353685</v>
      </c>
      <c r="BA23" s="14">
        <v>12.037940379403793</v>
      </c>
      <c r="BB23" s="14">
        <v>0.84660153814175854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0.17460000000000001</v>
      </c>
      <c r="BH23" s="16">
        <f>DSTDEV(PlotSort2,"PhxRed",$BR$31:$BR$32)/SQRT($BF23)</f>
        <v>7.3000000000000009E-3</v>
      </c>
      <c r="BI23" s="16">
        <f>DAVERAGE(PlotSort2,"PhxRedEdge",$BR$31:$BR$32)</f>
        <v>0.27634999999999998</v>
      </c>
      <c r="BJ23" s="16">
        <f>DSTDEV(PlotSort2,"PhxRedEdge",$BR$31:$BR$32)/SQRT($BF23)</f>
        <v>5.4999999999999494E-4</v>
      </c>
      <c r="BK23" s="16">
        <f>DAVERAGE(PlotSort2,"TMRed",$BR$31:$BR$32)</f>
        <v>0.17435</v>
      </c>
      <c r="BL23" s="16">
        <f>DSTDEV(PlotSort2,"TMRed",$BR$31:$BR$32)/SQRT($BF23)</f>
        <v>8.1500000000000027E-3</v>
      </c>
      <c r="BM23" s="16">
        <f>DAVERAGE(PlotSort2,"TMNIR",$BR$31:$BR$32)</f>
        <v>0.43004999999999999</v>
      </c>
      <c r="BN23" s="16">
        <f>DSTDEV(PlotSort2,"TMNIR",$BR$31:$BR$32)/SQRT($BF23)</f>
        <v>8.649999999999991E-3</v>
      </c>
      <c r="BO23" s="16">
        <f>DAVERAGE(PlotSort2,"NRR",$BR$31:$BR$32)</f>
        <v>0.21746136047485914</v>
      </c>
      <c r="BP23" s="16">
        <f>DSTDEV(PlotSort2,"NRR",$BR$31:$BR$32)/SQRT($BF23)</f>
        <v>1.0530242044385088E-2</v>
      </c>
      <c r="BQ23" s="16">
        <f>DAVERAGE(PlotSort2,"rvi",$BR$31:$BR$32)</f>
        <v>2.4743159751413546</v>
      </c>
      <c r="BR23" s="16">
        <f>DSTDEV(PlotSort2,"rvi",$BR$31:$BR$32)/SQRT($BF23)</f>
        <v>0.16527487925094372</v>
      </c>
      <c r="BS23" s="17">
        <f>DAVERAGE(PlotSort2,"ndvi",$BR$31:$BR$32)</f>
        <v>0.423041490574669</v>
      </c>
      <c r="BT23" s="16">
        <f>DSTDEV(PlotSort2,"ndvi",$BR$31:$BR$32)/SQRT($BF23)</f>
        <v>2.7446193340027538E-2</v>
      </c>
    </row>
    <row r="24" spans="2:72" ht="13.5" customHeight="1" x14ac:dyDescent="0.2">
      <c r="B24" s="12">
        <v>231</v>
      </c>
      <c r="C24" s="12">
        <v>9.4130000000000003</v>
      </c>
      <c r="D24" s="12">
        <v>231.39221000000001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30</v>
      </c>
      <c r="Q24" s="56">
        <v>2.29</v>
      </c>
      <c r="R24" s="56">
        <v>1.95</v>
      </c>
      <c r="S24" s="56">
        <v>47.09</v>
      </c>
      <c r="T24" s="56">
        <v>104.27</v>
      </c>
      <c r="U24" s="12">
        <v>5</v>
      </c>
      <c r="V24" s="12">
        <v>3.5</v>
      </c>
      <c r="W24" s="12">
        <v>1</v>
      </c>
      <c r="X24" s="12">
        <v>4</v>
      </c>
      <c r="Y24" s="12">
        <v>9.5</v>
      </c>
      <c r="Z24" s="12">
        <v>1</v>
      </c>
      <c r="AA24" s="12">
        <v>90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0.35099999999999998</v>
      </c>
      <c r="AK24" s="12">
        <v>1.1900000000000001E-2</v>
      </c>
      <c r="AL24" s="14">
        <v>3.2000000000000001E-2</v>
      </c>
      <c r="AM24" s="14">
        <v>1.1000000000000001E-3</v>
      </c>
      <c r="AN24" s="14">
        <v>0.76270000000000004</v>
      </c>
      <c r="AO24" s="14">
        <v>4.8999999999999998E-3</v>
      </c>
      <c r="AP24" s="14">
        <v>0.21560000000000001</v>
      </c>
      <c r="AQ24" s="14">
        <v>1.4E-3</v>
      </c>
      <c r="AR24" s="14">
        <v>0.73219999999999996</v>
      </c>
      <c r="AS24" s="14">
        <v>7.6E-3</v>
      </c>
      <c r="AT24" s="14">
        <v>3.5799999999999998E-2</v>
      </c>
      <c r="AU24" s="14">
        <v>4.0000000000000002E-4</v>
      </c>
      <c r="AV24" s="14">
        <v>15.2006</v>
      </c>
      <c r="AW24" s="14">
        <v>9.3600000000000003E-2</v>
      </c>
      <c r="AX24" s="14">
        <v>0.54779999999999995</v>
      </c>
      <c r="AY24" s="14">
        <v>3.3999999999999998E-3</v>
      </c>
      <c r="AZ24" s="14">
        <v>0.43515850144092211</v>
      </c>
      <c r="BA24" s="14">
        <v>15.30167597765363</v>
      </c>
      <c r="BB24" s="14">
        <v>0.87731322823851976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0.69199999999999995</v>
      </c>
      <c r="BH24" s="16"/>
      <c r="BI24" s="16">
        <f>DAVERAGE(PlotSort2,"PhxRedEdge",$BP$31:$BP$32)</f>
        <v>0.68250000000000011</v>
      </c>
      <c r="BJ24" s="16"/>
      <c r="BK24" s="16">
        <f>DAVERAGE(PlotSort2,"TMRed",$BP$31:$BP$32)</f>
        <v>0.69350000000000001</v>
      </c>
      <c r="BL24" s="16"/>
      <c r="BM24" s="16">
        <f>DAVERAGE(PlotSort2,"TMNIR",$BP$31:$BP$32)</f>
        <v>0.66600000000000004</v>
      </c>
      <c r="BN24" s="16"/>
      <c r="BO24" s="16">
        <f>DAVERAGE(PlotSort2,"NRR",$BP$31:$BP$32)</f>
        <v>-1.2235817575083479E-2</v>
      </c>
      <c r="BP24" s="16"/>
      <c r="BQ24" s="16">
        <f>DAVERAGE(PlotSort2,"rvi",$BP$31:$BP$32)</f>
        <v>24.008651766402309</v>
      </c>
      <c r="BR24" s="16"/>
      <c r="BS24" s="17">
        <f>DAVERAGE(PlotSort2,"ndvi",$BP$31:$BP$32)</f>
        <v>-2.0228025009194531E-2</v>
      </c>
      <c r="BT24" s="16"/>
    </row>
    <row r="25" spans="2:72" ht="13.5" customHeight="1" x14ac:dyDescent="0.2">
      <c r="B25" s="12">
        <v>231</v>
      </c>
      <c r="C25" s="12">
        <v>9.4239999999999995</v>
      </c>
      <c r="D25" s="12">
        <v>231.39267000000001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30</v>
      </c>
      <c r="Q25" s="56">
        <v>2.29</v>
      </c>
      <c r="R25" s="56">
        <v>1.95</v>
      </c>
      <c r="S25" s="56">
        <v>46.95</v>
      </c>
      <c r="T25" s="56">
        <v>104.39</v>
      </c>
      <c r="U25" s="12">
        <v>5</v>
      </c>
      <c r="V25" s="12">
        <v>3.5</v>
      </c>
      <c r="W25" s="12">
        <v>1</v>
      </c>
      <c r="X25" s="12">
        <v>4</v>
      </c>
      <c r="Y25" s="12">
        <v>9.5</v>
      </c>
      <c r="Z25" s="12">
        <v>1</v>
      </c>
      <c r="AA25" s="12">
        <v>90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0.35899999999999999</v>
      </c>
      <c r="AK25" s="12">
        <v>6.8999999999999999E-3</v>
      </c>
      <c r="AL25" s="14">
        <v>3.2199999999999999E-2</v>
      </c>
      <c r="AM25" s="14">
        <v>5.9999999999999995E-4</v>
      </c>
      <c r="AN25" s="14">
        <v>0.69840000000000002</v>
      </c>
      <c r="AO25" s="14">
        <v>2.3199999999999998E-2</v>
      </c>
      <c r="AP25" s="14">
        <v>0.19400000000000001</v>
      </c>
      <c r="AQ25" s="14">
        <v>6.4999999999999997E-3</v>
      </c>
      <c r="AR25" s="14">
        <v>0.71299999999999997</v>
      </c>
      <c r="AS25" s="14">
        <v>2.3199999999999998E-2</v>
      </c>
      <c r="AT25" s="14">
        <v>3.4299999999999997E-2</v>
      </c>
      <c r="AU25" s="14">
        <v>1.1000000000000001E-3</v>
      </c>
      <c r="AV25" s="14">
        <v>14.1128</v>
      </c>
      <c r="AW25" s="14">
        <v>0.47420000000000001</v>
      </c>
      <c r="AX25" s="14">
        <v>0.50039999999999996</v>
      </c>
      <c r="AY25" s="14">
        <v>1.6799999999999999E-2</v>
      </c>
      <c r="AZ25" s="14">
        <v>0.44124423963133641</v>
      </c>
      <c r="BA25" s="14">
        <v>14.588921282798834</v>
      </c>
      <c r="BB25" s="14">
        <v>0.87170375911726206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1.0007999999999999</v>
      </c>
      <c r="BH25" s="16">
        <f>DSTDEV(PlotSort2,"PhxRed",$BQ$31:$BQ$32)/SQRT($BF25)</f>
        <v>4.7930505248050025E-3</v>
      </c>
      <c r="BI25" s="16">
        <f>DAVERAGE(PlotSort2,"PhxRedEdge",$BQ$31:$BQ$32)</f>
        <v>1.0006000000000002</v>
      </c>
      <c r="BJ25" s="16">
        <f>DSTDEV(PlotSort2,"PhxRedEdge",$BQ$31:$BQ$32)/SQRT($BF25)</f>
        <v>4.8507731342540047E-3</v>
      </c>
      <c r="BK25" s="16">
        <f>DAVERAGE(PlotSort2,"TMRed",$BQ$31:$BQ$32)</f>
        <v>1.0007999999999999</v>
      </c>
      <c r="BL25" s="16">
        <f>DSTDEV(PlotSort2,"TMRed",$BQ$31:$BQ$32)/SQRT($BF25)</f>
        <v>4.7930505248050025E-3</v>
      </c>
      <c r="BM25" s="16">
        <f>DAVERAGE(PlotSort2,"TMNIR",$BQ$31:$BQ$32)</f>
        <v>1.0006000000000002</v>
      </c>
      <c r="BN25" s="16">
        <f>DSTDEV(PlotSort2,"TMNIR",$BQ$31:$BQ$32)/SQRT($BF25)</f>
        <v>4.8507731342540047E-3</v>
      </c>
      <c r="BO25" s="16">
        <f>DAVERAGE(PlotSort2,"NRR",$BQ$31:$BQ$32)</f>
        <v>0.77019104689707307</v>
      </c>
      <c r="BP25" s="16">
        <f>DSTDEV(PlotSort2,"NRR",$BQ$31:$BQ$32)/SQRT($BF25)</f>
        <v>6.2629324031150862E-3</v>
      </c>
      <c r="BQ25" s="16">
        <f>DAVERAGE(PlotSort2,"rvi",$BQ$31:$BQ$32)</f>
        <v>1.3441492013028471</v>
      </c>
      <c r="BR25" s="16">
        <f>DSTDEV(PlotSort2,"rvi",$BQ$31:$BQ$32)/SQRT($BF25)</f>
        <v>1.6985252629976338E-2</v>
      </c>
      <c r="BS25" s="17">
        <f>DAVERAGE(PlotSort2,"ndvi",$BQ$31:$BQ$32)</f>
        <v>0.14672191080886643</v>
      </c>
      <c r="BT25" s="16">
        <f>DSTDEV(PlotSort2,"ndvi",$BQ$31:$BQ$32)/SQRT($BF25)</f>
        <v>6.2157988481499277E-3</v>
      </c>
    </row>
    <row r="26" spans="2:72" ht="13.5" customHeight="1" x14ac:dyDescent="0.2">
      <c r="B26" s="12">
        <v>231</v>
      </c>
      <c r="C26" s="12">
        <v>9.7110000000000003</v>
      </c>
      <c r="D26" s="12">
        <v>231.40463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30</v>
      </c>
      <c r="Q26" s="56">
        <v>2.29</v>
      </c>
      <c r="R26" s="56">
        <v>1.95</v>
      </c>
      <c r="S26" s="56">
        <v>43.49</v>
      </c>
      <c r="T26" s="56">
        <v>107.74</v>
      </c>
      <c r="U26" s="12">
        <v>5</v>
      </c>
      <c r="V26" s="12">
        <v>3.5</v>
      </c>
      <c r="W26" s="12">
        <v>1</v>
      </c>
      <c r="X26" s="12">
        <v>4</v>
      </c>
      <c r="Y26" s="12">
        <v>9.5</v>
      </c>
      <c r="Z26" s="12">
        <v>1</v>
      </c>
      <c r="AA26" s="12">
        <v>90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0.70069999999999999</v>
      </c>
      <c r="AK26" s="12">
        <v>5.96E-2</v>
      </c>
      <c r="AL26" s="14">
        <v>3.5999999999999997E-2</v>
      </c>
      <c r="AM26" s="14">
        <v>3.0999999999999999E-3</v>
      </c>
      <c r="AN26" s="14">
        <v>1.339</v>
      </c>
      <c r="AO26" s="14">
        <v>5.45E-2</v>
      </c>
      <c r="AP26" s="14">
        <v>0.20580000000000001</v>
      </c>
      <c r="AQ26" s="14">
        <v>8.3999999999999995E-3</v>
      </c>
      <c r="AR26" s="14">
        <v>1.3230999999999999</v>
      </c>
      <c r="AS26" s="14">
        <v>2.01E-2</v>
      </c>
      <c r="AT26" s="14">
        <v>3.6400000000000002E-2</v>
      </c>
      <c r="AU26" s="14">
        <v>5.9999999999999995E-4</v>
      </c>
      <c r="AV26" s="14">
        <v>23.755700000000001</v>
      </c>
      <c r="AW26" s="14">
        <v>0.39100000000000001</v>
      </c>
      <c r="AX26" s="14">
        <v>0.49419999999999997</v>
      </c>
      <c r="AY26" s="14">
        <v>8.0999999999999996E-3</v>
      </c>
      <c r="AZ26" s="14">
        <v>0.41200000000000003</v>
      </c>
      <c r="BA26" s="14">
        <v>13.576923076923075</v>
      </c>
      <c r="BB26" s="14">
        <v>0.86279683377308714</v>
      </c>
      <c r="BC26" s="15"/>
    </row>
    <row r="27" spans="2:72" ht="13.5" customHeight="1" x14ac:dyDescent="0.2">
      <c r="B27" s="12">
        <v>231</v>
      </c>
      <c r="C27" s="12">
        <v>9.6959999999999997</v>
      </c>
      <c r="D27" s="12">
        <v>231.404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30</v>
      </c>
      <c r="Q27" s="56">
        <v>2.29</v>
      </c>
      <c r="R27" s="56">
        <v>1.95</v>
      </c>
      <c r="S27" s="56">
        <v>43.67</v>
      </c>
      <c r="T27" s="56">
        <v>107.55</v>
      </c>
      <c r="U27" s="12">
        <v>5</v>
      </c>
      <c r="V27" s="12">
        <v>3.5</v>
      </c>
      <c r="W27" s="12">
        <v>1</v>
      </c>
      <c r="X27" s="12">
        <v>4</v>
      </c>
      <c r="Y27" s="12">
        <v>9.5</v>
      </c>
      <c r="Z27" s="12">
        <v>1</v>
      </c>
      <c r="AA27" s="12">
        <v>90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0.58620000000000005</v>
      </c>
      <c r="AK27" s="12">
        <v>3.3300000000000003E-2</v>
      </c>
      <c r="AL27" s="14">
        <v>3.09E-2</v>
      </c>
      <c r="AM27" s="14">
        <v>1.8E-3</v>
      </c>
      <c r="AN27" s="14">
        <v>1.2556</v>
      </c>
      <c r="AO27" s="14">
        <v>6.8000000000000005E-2</v>
      </c>
      <c r="AP27" s="14">
        <v>0.1983</v>
      </c>
      <c r="AQ27" s="14">
        <v>1.0699999999999999E-2</v>
      </c>
      <c r="AR27" s="14">
        <v>1.143</v>
      </c>
      <c r="AS27" s="14">
        <v>2.7000000000000001E-3</v>
      </c>
      <c r="AT27" s="14">
        <v>3.2199999999999999E-2</v>
      </c>
      <c r="AU27" s="14">
        <v>1E-4</v>
      </c>
      <c r="AV27" s="14">
        <v>23.518599999999999</v>
      </c>
      <c r="AW27" s="14">
        <v>0.38269999999999998</v>
      </c>
      <c r="AX27" s="14">
        <v>0.50160000000000005</v>
      </c>
      <c r="AY27" s="14">
        <v>8.2000000000000007E-3</v>
      </c>
      <c r="AZ27" s="14">
        <v>0.43334762108872693</v>
      </c>
      <c r="BA27" s="14">
        <v>15.577639751552796</v>
      </c>
      <c r="BB27" s="14">
        <v>0.87935556388160363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0.17460000000000001</v>
      </c>
      <c r="BH27" s="16">
        <f>DSTDEV(PlotSort2,"PhxRed",$BR$31:$BR$32)/SQRT($BF27)</f>
        <v>7.3000000000000009E-3</v>
      </c>
      <c r="BI27" s="16">
        <f>DAVERAGE(PlotSort2,"PhxRedEdge",$BR$31:$BR$32)</f>
        <v>0.27634999999999998</v>
      </c>
      <c r="BJ27" s="16">
        <f>DSTDEV(PlotSort2,"PhxRedEdge",$BR$31:$BR$32)/SQRT($BF27)</f>
        <v>5.4999999999999494E-4</v>
      </c>
      <c r="BK27" s="16">
        <f>DAVERAGE(PlotSort2,"TMRed",$BR$31:$BR$32)</f>
        <v>0.17435</v>
      </c>
      <c r="BL27" s="16">
        <f>DSTDEV(PlotSort2,"TMRed",$BR$31:$BR$32)/SQRT($BF27)</f>
        <v>8.1500000000000027E-3</v>
      </c>
      <c r="BM27" s="16">
        <f>DAVERAGE(PlotSort2,"TMNIR",$BR$31:$BR$32)</f>
        <v>0.43004999999999999</v>
      </c>
      <c r="BN27" s="16">
        <f>DSTDEV(PlotSort2,"TMNIR",$BR$31:$BR$32)/SQRT($BF27)</f>
        <v>8.649999999999991E-3</v>
      </c>
      <c r="BO27" s="16">
        <f>DAVERAGE(PlotSort2,"NRR",$BR$31:$BR$32)</f>
        <v>0.21746136047485914</v>
      </c>
      <c r="BP27" s="16">
        <f>DSTDEV(PlotSort2,"NRR",$BR$31:$BR$32)/SQRT($BF27)</f>
        <v>1.0530242044385088E-2</v>
      </c>
      <c r="BQ27" s="16">
        <f>DAVERAGE(PlotSort2,"rvi",$BR$31:$BR$32)</f>
        <v>2.4743159751413546</v>
      </c>
      <c r="BR27" s="16">
        <f>DSTDEV(PlotSort2,"rvi",$BR$31:$BR$32)/SQRT($BF27)</f>
        <v>0.16527487925094372</v>
      </c>
      <c r="BS27" s="17">
        <f>DAVERAGE(PlotSort2,"ndvi",$BR$31:$BR$32)</f>
        <v>0.423041490574669</v>
      </c>
      <c r="BT27" s="16">
        <f>DSTDEV(PlotSort2,"ndvi",$BR$31:$BR$32)/SQRT($BF27)</f>
        <v>2.7446193340027538E-2</v>
      </c>
    </row>
    <row r="28" spans="2:72" ht="13.5" customHeight="1" x14ac:dyDescent="0.2">
      <c r="B28" s="12">
        <v>231</v>
      </c>
      <c r="C28" s="12">
        <v>9.6880000000000006</v>
      </c>
      <c r="D28" s="12">
        <v>231.40367000000001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30</v>
      </c>
      <c r="Q28" s="56">
        <v>2.29</v>
      </c>
      <c r="R28" s="56">
        <v>1.95</v>
      </c>
      <c r="S28" s="56">
        <v>43.76</v>
      </c>
      <c r="T28" s="56">
        <v>107.46</v>
      </c>
      <c r="U28" s="12">
        <v>5</v>
      </c>
      <c r="V28" s="12">
        <v>3.5</v>
      </c>
      <c r="W28" s="12">
        <v>1</v>
      </c>
      <c r="X28" s="12">
        <v>4</v>
      </c>
      <c r="Y28" s="12">
        <v>9.5</v>
      </c>
      <c r="Z28" s="12">
        <v>1</v>
      </c>
      <c r="AA28" s="12">
        <v>90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0.54690000000000005</v>
      </c>
      <c r="AK28" s="12">
        <v>2.3300000000000001E-2</v>
      </c>
      <c r="AL28" s="14">
        <v>2.93E-2</v>
      </c>
      <c r="AM28" s="14">
        <v>1.1999999999999999E-3</v>
      </c>
      <c r="AN28" s="14">
        <v>1.3483000000000001</v>
      </c>
      <c r="AO28" s="14">
        <v>8.0500000000000002E-2</v>
      </c>
      <c r="AP28" s="14">
        <v>0.21609999999999999</v>
      </c>
      <c r="AQ28" s="14">
        <v>1.29E-2</v>
      </c>
      <c r="AR28" s="14">
        <v>1.0871</v>
      </c>
      <c r="AS28" s="14">
        <v>5.2299999999999999E-2</v>
      </c>
      <c r="AT28" s="14">
        <v>3.1099999999999999E-2</v>
      </c>
      <c r="AU28" s="14">
        <v>1.5E-3</v>
      </c>
      <c r="AV28" s="14">
        <v>25.0411</v>
      </c>
      <c r="AW28" s="14">
        <v>0.50749999999999995</v>
      </c>
      <c r="AX28" s="14">
        <v>0.54139999999999999</v>
      </c>
      <c r="AY28" s="14">
        <v>1.0999999999999999E-2</v>
      </c>
      <c r="AZ28" s="14">
        <v>0.42943894389438952</v>
      </c>
      <c r="BA28" s="14">
        <v>17.408360128617364</v>
      </c>
      <c r="BB28" s="14">
        <v>0.89135371179039291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5.5649999999999998E-2</v>
      </c>
      <c r="BH28" s="16">
        <f>DSTDEV(PlotSort2,"PhxRed",$BS$31:$BS$32)/SQRT($BF28)</f>
        <v>9.4999999999999935E-4</v>
      </c>
      <c r="BI28" s="16">
        <f>DAVERAGE(PlotSort2,"PhxRedEdge",$BS$31:$BS$32)</f>
        <v>0.23399999999999999</v>
      </c>
      <c r="BJ28" s="16">
        <f>DSTDEV(PlotSort2,"PhxRedEdge",$BS$31:$BS$32)/SQRT($BF28)</f>
        <v>2.9999999999999884E-3</v>
      </c>
      <c r="BK28" s="16">
        <f>DAVERAGE(PlotSort2,"TMRed",$BS$31:$BS$32)</f>
        <v>5.6499999999999995E-2</v>
      </c>
      <c r="BL28" s="16">
        <f>DSTDEV(PlotSort2,"TMRed",$BS$31:$BS$32)/SQRT($BF28)</f>
        <v>4.0000000000000105E-4</v>
      </c>
      <c r="BM28" s="16">
        <f>DAVERAGE(PlotSort2,"TMNIR",$BS$31:$BS$32)</f>
        <v>0.52110000000000001</v>
      </c>
      <c r="BN28" s="16">
        <f>DSTDEV(PlotSort2,"TMNIR",$BS$31:$BS$32)/SQRT($BF28)</f>
        <v>9.8000000000000292E-3</v>
      </c>
      <c r="BO28" s="16">
        <f>DAVERAGE(PlotSort2,"NRR",$BS$31:$BS$32)</f>
        <v>0.38017112862695546</v>
      </c>
      <c r="BP28" s="16">
        <f>DSTDEV(PlotSort2,"NRR",$BS$31:$BS$32)/SQRT($BF28)</f>
        <v>2.5609979520262167E-3</v>
      </c>
      <c r="BQ28" s="16">
        <f>DAVERAGE(PlotSort2,"rvi",$BS$31:$BS$32)</f>
        <v>9.2222431071805619</v>
      </c>
      <c r="BR28" s="16">
        <f>DSTDEV(PlotSort2,"rvi",$BS$31:$BS$32)/SQRT($BF28)</f>
        <v>0.10816111074562505</v>
      </c>
      <c r="BS28" s="17">
        <f>DAVERAGE(PlotSort2,"ndvi",$BS$31:$BS$32)</f>
        <v>0.80432631885346306</v>
      </c>
      <c r="BT28" s="16">
        <f>DSTDEV(PlotSort2,"ndvi",$BS$31:$BS$32)/SQRT($BF28)</f>
        <v>2.0704147293883475E-3</v>
      </c>
    </row>
    <row r="29" spans="2:72" ht="13.5" customHeight="1" x14ac:dyDescent="0.2">
      <c r="B29" s="12">
        <v>231</v>
      </c>
      <c r="C29" s="12">
        <v>9.6790000000000003</v>
      </c>
      <c r="D29" s="12">
        <v>231.40329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30</v>
      </c>
      <c r="Q29" s="56">
        <v>2.29</v>
      </c>
      <c r="R29" s="56">
        <v>1.95</v>
      </c>
      <c r="S29" s="56">
        <v>43.87</v>
      </c>
      <c r="T29" s="56">
        <v>107.35</v>
      </c>
      <c r="U29" s="12">
        <v>5</v>
      </c>
      <c r="V29" s="12">
        <v>3.5</v>
      </c>
      <c r="W29" s="12">
        <v>1</v>
      </c>
      <c r="X29" s="12">
        <v>4</v>
      </c>
      <c r="Y29" s="12">
        <v>9.5</v>
      </c>
      <c r="Z29" s="12">
        <v>1</v>
      </c>
      <c r="AA29" s="12">
        <v>90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0.54349999999999998</v>
      </c>
      <c r="AK29" s="12">
        <v>3.15E-2</v>
      </c>
      <c r="AL29" s="14">
        <v>2.9600000000000001E-2</v>
      </c>
      <c r="AM29" s="14">
        <v>1.6999999999999999E-3</v>
      </c>
      <c r="AN29" s="14">
        <v>1.2349000000000001</v>
      </c>
      <c r="AO29" s="14">
        <v>0.1132</v>
      </c>
      <c r="AP29" s="14">
        <v>0.2014</v>
      </c>
      <c r="AQ29" s="14">
        <v>1.8499999999999999E-2</v>
      </c>
      <c r="AR29" s="14">
        <v>1.0844</v>
      </c>
      <c r="AS29" s="14">
        <v>0.15060000000000001</v>
      </c>
      <c r="AT29" s="14">
        <v>3.15E-2</v>
      </c>
      <c r="AU29" s="14">
        <v>4.4000000000000003E-3</v>
      </c>
      <c r="AV29" s="14">
        <v>23.085899999999999</v>
      </c>
      <c r="AW29" s="14">
        <v>0.88190000000000002</v>
      </c>
      <c r="AX29" s="14">
        <v>0.50690000000000002</v>
      </c>
      <c r="AY29" s="14">
        <v>1.9400000000000001E-2</v>
      </c>
      <c r="AZ29" s="14">
        <v>0.43131441479599036</v>
      </c>
      <c r="BA29" s="14">
        <v>16.092063492063492</v>
      </c>
      <c r="BB29" s="14">
        <v>0.88298662704309072</v>
      </c>
      <c r="BC29" s="15"/>
      <c r="BD29" s="28"/>
    </row>
    <row r="30" spans="2:72" ht="13.5" customHeight="1" x14ac:dyDescent="0.2">
      <c r="B30" s="12">
        <v>231</v>
      </c>
      <c r="C30" s="12">
        <v>9.6679999999999993</v>
      </c>
      <c r="D30" s="12">
        <v>231.40282999999999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30</v>
      </c>
      <c r="Q30" s="56">
        <v>2.29</v>
      </c>
      <c r="R30" s="56">
        <v>1.95</v>
      </c>
      <c r="S30" s="56">
        <v>44</v>
      </c>
      <c r="T30" s="56">
        <v>107.21</v>
      </c>
      <c r="U30" s="12">
        <v>5</v>
      </c>
      <c r="V30" s="12">
        <v>3.5</v>
      </c>
      <c r="W30" s="12">
        <v>1</v>
      </c>
      <c r="X30" s="12">
        <v>4</v>
      </c>
      <c r="Y30" s="12">
        <v>9.5</v>
      </c>
      <c r="Z30" s="12">
        <v>1</v>
      </c>
      <c r="AA30" s="12">
        <v>90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0.55659999999999998</v>
      </c>
      <c r="AK30" s="12">
        <v>3.61E-2</v>
      </c>
      <c r="AL30" s="14">
        <v>3.09E-2</v>
      </c>
      <c r="AM30" s="14">
        <v>2E-3</v>
      </c>
      <c r="AN30" s="14">
        <v>1.4274</v>
      </c>
      <c r="AO30" s="14">
        <v>6.0400000000000002E-2</v>
      </c>
      <c r="AP30" s="14">
        <v>0.23769999999999999</v>
      </c>
      <c r="AQ30" s="14">
        <v>1.01E-2</v>
      </c>
      <c r="AR30" s="14">
        <v>1.1948000000000001</v>
      </c>
      <c r="AS30" s="14">
        <v>8.8999999999999999E-3</v>
      </c>
      <c r="AT30" s="14">
        <v>3.5400000000000001E-2</v>
      </c>
      <c r="AU30" s="14">
        <v>2.9999999999999997E-4</v>
      </c>
      <c r="AV30" s="14">
        <v>27.3978</v>
      </c>
      <c r="AW30" s="14">
        <v>3.95E-2</v>
      </c>
      <c r="AX30" s="14">
        <v>0.61319999999999997</v>
      </c>
      <c r="AY30" s="14">
        <v>8.9999999999999998E-4</v>
      </c>
      <c r="AZ30" s="14">
        <v>0.44129744975907859</v>
      </c>
      <c r="BA30" s="14">
        <v>17.322033898305083</v>
      </c>
      <c r="BB30" s="14">
        <v>0.89084181313598521</v>
      </c>
      <c r="BC30" s="15"/>
      <c r="BD30" s="28"/>
      <c r="BF30" s="29" t="s">
        <v>175</v>
      </c>
    </row>
    <row r="31" spans="2:72" ht="13.5" customHeight="1" x14ac:dyDescent="0.2">
      <c r="B31" s="12">
        <v>231</v>
      </c>
      <c r="C31" s="12">
        <v>9.6590000000000007</v>
      </c>
      <c r="D31" s="12">
        <v>231.40245999999999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30</v>
      </c>
      <c r="Q31" s="56">
        <v>2.29</v>
      </c>
      <c r="R31" s="56">
        <v>1.95</v>
      </c>
      <c r="S31" s="56">
        <v>44.11</v>
      </c>
      <c r="T31" s="56">
        <v>107.11</v>
      </c>
      <c r="U31" s="12">
        <v>5</v>
      </c>
      <c r="V31" s="12">
        <v>3.5</v>
      </c>
      <c r="W31" s="12">
        <v>1</v>
      </c>
      <c r="X31" s="12">
        <v>4</v>
      </c>
      <c r="Y31" s="12">
        <v>9.5</v>
      </c>
      <c r="Z31" s="12">
        <v>1</v>
      </c>
      <c r="AA31" s="12">
        <v>90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0.70240000000000002</v>
      </c>
      <c r="AK31" s="12">
        <v>1.9900000000000001E-2</v>
      </c>
      <c r="AL31" s="14">
        <v>3.9600000000000003E-2</v>
      </c>
      <c r="AM31" s="14">
        <v>1.1000000000000001E-3</v>
      </c>
      <c r="AN31" s="14">
        <v>1.4575</v>
      </c>
      <c r="AO31" s="14">
        <v>4.3799999999999999E-2</v>
      </c>
      <c r="AP31" s="14">
        <v>0.24709999999999999</v>
      </c>
      <c r="AQ31" s="14">
        <v>7.4000000000000003E-3</v>
      </c>
      <c r="AR31" s="14">
        <v>1.4500999999999999</v>
      </c>
      <c r="AS31" s="14">
        <v>1.21E-2</v>
      </c>
      <c r="AT31" s="14">
        <v>4.3700000000000003E-2</v>
      </c>
      <c r="AU31" s="14">
        <v>4.0000000000000002E-4</v>
      </c>
      <c r="AV31" s="14">
        <v>25.1035</v>
      </c>
      <c r="AW31" s="14">
        <v>8.3000000000000001E-3</v>
      </c>
      <c r="AX31" s="14">
        <v>0.57089999999999996</v>
      </c>
      <c r="AY31" s="14">
        <v>2.0000000000000001E-4</v>
      </c>
      <c r="AZ31" s="14">
        <v>0.3958435207823961</v>
      </c>
      <c r="BA31" s="14">
        <v>13.06407322654462</v>
      </c>
      <c r="BB31" s="14">
        <v>0.85779368695086244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231</v>
      </c>
      <c r="C32" s="12">
        <v>9.6509999999999998</v>
      </c>
      <c r="D32" s="12">
        <v>231.40213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30</v>
      </c>
      <c r="Q32" s="56">
        <v>2.29</v>
      </c>
      <c r="R32" s="56">
        <v>1.95</v>
      </c>
      <c r="S32" s="56">
        <v>44.21</v>
      </c>
      <c r="T32" s="56">
        <v>107.01</v>
      </c>
      <c r="U32" s="12">
        <v>5</v>
      </c>
      <c r="V32" s="12">
        <v>3.5</v>
      </c>
      <c r="W32" s="12">
        <v>1</v>
      </c>
      <c r="X32" s="12">
        <v>4</v>
      </c>
      <c r="Y32" s="12">
        <v>9.5</v>
      </c>
      <c r="Z32" s="12">
        <v>1</v>
      </c>
      <c r="AA32" s="12">
        <v>90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0.58430000000000004</v>
      </c>
      <c r="AK32" s="12">
        <v>6.7000000000000002E-3</v>
      </c>
      <c r="AL32" s="14">
        <v>3.3500000000000002E-2</v>
      </c>
      <c r="AM32" s="14">
        <v>4.0000000000000002E-4</v>
      </c>
      <c r="AN32" s="14">
        <v>1.2105999999999999</v>
      </c>
      <c r="AO32" s="14">
        <v>8.1299999999999997E-2</v>
      </c>
      <c r="AP32" s="14">
        <v>0.20849999999999999</v>
      </c>
      <c r="AQ32" s="14">
        <v>1.4E-2</v>
      </c>
      <c r="AR32" s="14">
        <v>1.1153</v>
      </c>
      <c r="AS32" s="14">
        <v>2.1499999999999998E-2</v>
      </c>
      <c r="AT32" s="14">
        <v>3.4200000000000001E-2</v>
      </c>
      <c r="AU32" s="14">
        <v>6.9999999999999999E-4</v>
      </c>
      <c r="AV32" s="14">
        <v>22.830100000000002</v>
      </c>
      <c r="AW32" s="14">
        <v>1.1835</v>
      </c>
      <c r="AX32" s="14">
        <v>0.52680000000000005</v>
      </c>
      <c r="AY32" s="14">
        <v>2.7300000000000001E-2</v>
      </c>
      <c r="AZ32" s="14">
        <v>0.4328845369237046</v>
      </c>
      <c r="BA32" s="14">
        <v>15.403508771929825</v>
      </c>
      <c r="BB32" s="14">
        <v>0.87807486631016041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231</v>
      </c>
      <c r="C33" s="12">
        <v>9.6419999999999995</v>
      </c>
      <c r="D33" s="12">
        <v>231.40174999999999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30</v>
      </c>
      <c r="Q33" s="56">
        <v>2.29</v>
      </c>
      <c r="R33" s="56">
        <v>1.95</v>
      </c>
      <c r="S33" s="56">
        <v>44.31</v>
      </c>
      <c r="T33" s="56">
        <v>106.9</v>
      </c>
      <c r="U33" s="12">
        <v>5</v>
      </c>
      <c r="V33" s="12">
        <v>3.5</v>
      </c>
      <c r="W33" s="12">
        <v>1</v>
      </c>
      <c r="X33" s="12">
        <v>4</v>
      </c>
      <c r="Y33" s="12">
        <v>9.5</v>
      </c>
      <c r="Z33" s="12">
        <v>1</v>
      </c>
      <c r="AA33" s="12">
        <v>90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0.57499999999999996</v>
      </c>
      <c r="AK33" s="12">
        <v>1.04E-2</v>
      </c>
      <c r="AL33" s="14">
        <v>3.3500000000000002E-2</v>
      </c>
      <c r="AM33" s="14">
        <v>5.9999999999999995E-4</v>
      </c>
      <c r="AN33" s="14">
        <v>1.3253999999999999</v>
      </c>
      <c r="AO33" s="14">
        <v>1.0699999999999999E-2</v>
      </c>
      <c r="AP33" s="14">
        <v>0.23250000000000001</v>
      </c>
      <c r="AQ33" s="14">
        <v>1.9E-3</v>
      </c>
      <c r="AR33" s="14">
        <v>1.1357999999999999</v>
      </c>
      <c r="AS33" s="14">
        <v>1.7000000000000001E-2</v>
      </c>
      <c r="AT33" s="14">
        <v>3.5400000000000001E-2</v>
      </c>
      <c r="AU33" s="14">
        <v>5.0000000000000001E-4</v>
      </c>
      <c r="AV33" s="14">
        <v>25.529900000000001</v>
      </c>
      <c r="AW33" s="14">
        <v>3.1199999999999999E-2</v>
      </c>
      <c r="AX33" s="14">
        <v>0.59889999999999999</v>
      </c>
      <c r="AY33" s="14">
        <v>6.9999999999999999E-4</v>
      </c>
      <c r="AZ33" s="14">
        <v>0.44070242963675721</v>
      </c>
      <c r="BA33" s="14">
        <v>16.918079096045197</v>
      </c>
      <c r="BB33" s="14">
        <v>0.88838089232224504</v>
      </c>
      <c r="BC33" s="15"/>
      <c r="BD33" s="28"/>
    </row>
    <row r="34" spans="2:64" ht="13.5" customHeight="1" x14ac:dyDescent="0.2">
      <c r="B34" s="12">
        <v>231</v>
      </c>
      <c r="C34" s="12">
        <v>9.7260000000000009</v>
      </c>
      <c r="D34" s="12">
        <v>231.40525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30</v>
      </c>
      <c r="Q34" s="56">
        <v>2.29</v>
      </c>
      <c r="R34" s="56">
        <v>1.95</v>
      </c>
      <c r="S34" s="56">
        <v>43.31</v>
      </c>
      <c r="T34" s="56">
        <v>107.92</v>
      </c>
      <c r="U34" s="12">
        <v>5</v>
      </c>
      <c r="V34" s="12">
        <v>3.5</v>
      </c>
      <c r="W34" s="12">
        <v>1</v>
      </c>
      <c r="X34" s="12">
        <v>4</v>
      </c>
      <c r="Y34" s="12">
        <v>9.5</v>
      </c>
      <c r="Z34" s="12">
        <v>1</v>
      </c>
      <c r="AA34" s="12">
        <v>90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0.66359999999999997</v>
      </c>
      <c r="AK34" s="12">
        <v>2.8899999999999999E-2</v>
      </c>
      <c r="AL34" s="14">
        <v>3.3300000000000003E-2</v>
      </c>
      <c r="AM34" s="14">
        <v>1.5E-3</v>
      </c>
      <c r="AN34" s="14">
        <v>1.1811</v>
      </c>
      <c r="AO34" s="14">
        <v>2.6100000000000002E-2</v>
      </c>
      <c r="AP34" s="14">
        <v>0.17680000000000001</v>
      </c>
      <c r="AQ34" s="14">
        <v>3.8999999999999998E-3</v>
      </c>
      <c r="AR34" s="14">
        <v>1.2377</v>
      </c>
      <c r="AS34" s="14">
        <v>8.0000000000000002E-3</v>
      </c>
      <c r="AT34" s="14">
        <v>3.32E-2</v>
      </c>
      <c r="AU34" s="14">
        <v>2.0000000000000001E-4</v>
      </c>
      <c r="AV34" s="14">
        <v>22.784300000000002</v>
      </c>
      <c r="AW34" s="14">
        <v>0.84660000000000002</v>
      </c>
      <c r="AX34" s="14">
        <v>0.46260000000000001</v>
      </c>
      <c r="AY34" s="14">
        <v>1.72E-2</v>
      </c>
      <c r="AZ34" s="14">
        <v>0.44698154519862371</v>
      </c>
      <c r="BA34" s="14">
        <v>13.933734939759036</v>
      </c>
      <c r="BB34" s="14">
        <v>0.86607503025413468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231</v>
      </c>
      <c r="C35" s="12">
        <v>9.734</v>
      </c>
      <c r="D35" s="12">
        <v>231.40557999999999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30</v>
      </c>
      <c r="Q35" s="56">
        <v>2.29</v>
      </c>
      <c r="R35" s="56">
        <v>1.95</v>
      </c>
      <c r="S35" s="56">
        <v>43.21</v>
      </c>
      <c r="T35" s="56">
        <v>108.02</v>
      </c>
      <c r="U35" s="12">
        <v>5</v>
      </c>
      <c r="V35" s="12">
        <v>3.5</v>
      </c>
      <c r="W35" s="12">
        <v>1</v>
      </c>
      <c r="X35" s="12">
        <v>4</v>
      </c>
      <c r="Y35" s="12">
        <v>9.5</v>
      </c>
      <c r="Z35" s="12">
        <v>1</v>
      </c>
      <c r="AA35" s="12">
        <v>90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0.62549999999999994</v>
      </c>
      <c r="AK35" s="12">
        <v>2.5100000000000001E-2</v>
      </c>
      <c r="AL35" s="14">
        <v>3.1E-2</v>
      </c>
      <c r="AM35" s="14">
        <v>1.1999999999999999E-3</v>
      </c>
      <c r="AN35" s="14">
        <v>1.3709</v>
      </c>
      <c r="AO35" s="14">
        <v>2.1100000000000001E-2</v>
      </c>
      <c r="AP35" s="14">
        <v>0.2024</v>
      </c>
      <c r="AQ35" s="14">
        <v>3.0999999999999999E-3</v>
      </c>
      <c r="AR35" s="14">
        <v>1.1546000000000001</v>
      </c>
      <c r="AS35" s="14">
        <v>8.9399999999999993E-2</v>
      </c>
      <c r="AT35" s="14">
        <v>3.0499999999999999E-2</v>
      </c>
      <c r="AU35" s="14">
        <v>2.3999999999999998E-3</v>
      </c>
      <c r="AV35" s="14">
        <v>26.272500000000001</v>
      </c>
      <c r="AW35" s="14">
        <v>1.0066999999999999</v>
      </c>
      <c r="AX35" s="14">
        <v>0.52669999999999995</v>
      </c>
      <c r="AY35" s="14">
        <v>2.0199999999999999E-2</v>
      </c>
      <c r="AZ35" s="14">
        <v>0.44479495268138791</v>
      </c>
      <c r="BA35" s="14">
        <v>17.268852459016394</v>
      </c>
      <c r="BB35" s="14">
        <v>0.89052404881550618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231</v>
      </c>
      <c r="C36" s="12">
        <v>9.7430000000000003</v>
      </c>
      <c r="D36" s="12">
        <v>231.40595999999999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30</v>
      </c>
      <c r="Q36" s="56">
        <v>2.29</v>
      </c>
      <c r="R36" s="56">
        <v>1.95</v>
      </c>
      <c r="S36" s="56">
        <v>43.1</v>
      </c>
      <c r="T36" s="56">
        <v>108.13</v>
      </c>
      <c r="U36" s="12">
        <v>5</v>
      </c>
      <c r="V36" s="12">
        <v>3.5</v>
      </c>
      <c r="W36" s="12">
        <v>1</v>
      </c>
      <c r="X36" s="12">
        <v>4</v>
      </c>
      <c r="Y36" s="12">
        <v>9.5</v>
      </c>
      <c r="Z36" s="12">
        <v>1</v>
      </c>
      <c r="AA36" s="12">
        <v>90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0.80220000000000002</v>
      </c>
      <c r="AK36" s="12">
        <v>8.2000000000000007E-3</v>
      </c>
      <c r="AL36" s="14">
        <v>3.9100000000000003E-2</v>
      </c>
      <c r="AM36" s="14">
        <v>4.0000000000000002E-4</v>
      </c>
      <c r="AN36" s="14">
        <v>1.6418999999999999</v>
      </c>
      <c r="AO36" s="14">
        <v>3.3E-3</v>
      </c>
      <c r="AP36" s="14">
        <v>0.2387</v>
      </c>
      <c r="AQ36" s="14">
        <v>5.0000000000000001E-4</v>
      </c>
      <c r="AR36" s="14">
        <v>1.5605</v>
      </c>
      <c r="AS36" s="14">
        <v>4.2900000000000001E-2</v>
      </c>
      <c r="AT36" s="14">
        <v>4.07E-2</v>
      </c>
      <c r="AU36" s="14">
        <v>1.1000000000000001E-3</v>
      </c>
      <c r="AV36" s="14">
        <v>28.502199999999998</v>
      </c>
      <c r="AW36" s="14">
        <v>0.14560000000000001</v>
      </c>
      <c r="AX36" s="14">
        <v>0.5635</v>
      </c>
      <c r="AY36" s="14">
        <v>2.8999999999999998E-3</v>
      </c>
      <c r="AZ36" s="14">
        <v>0.40488656195462475</v>
      </c>
      <c r="BA36" s="14">
        <v>13.845208845208845</v>
      </c>
      <c r="BB36" s="14">
        <v>0.86527639854352878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231</v>
      </c>
      <c r="C37" s="12">
        <v>9.7509999999999994</v>
      </c>
      <c r="D37" s="12">
        <v>231.40629000000001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30</v>
      </c>
      <c r="Q37" s="56">
        <v>2.29</v>
      </c>
      <c r="R37" s="56">
        <v>1.95</v>
      </c>
      <c r="S37" s="56">
        <v>43.01</v>
      </c>
      <c r="T37" s="56">
        <v>108.23</v>
      </c>
      <c r="U37" s="12">
        <v>5</v>
      </c>
      <c r="V37" s="12">
        <v>3.5</v>
      </c>
      <c r="W37" s="12">
        <v>1</v>
      </c>
      <c r="X37" s="12">
        <v>4</v>
      </c>
      <c r="Y37" s="12">
        <v>9.5</v>
      </c>
      <c r="Z37" s="12">
        <v>1</v>
      </c>
      <c r="AA37" s="12">
        <v>90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0.62270000000000003</v>
      </c>
      <c r="AK37" s="12">
        <v>4.0800000000000003E-2</v>
      </c>
      <c r="AL37" s="14">
        <v>0.03</v>
      </c>
      <c r="AM37" s="14">
        <v>2E-3</v>
      </c>
      <c r="AN37" s="14">
        <v>1.4268000000000001</v>
      </c>
      <c r="AO37" s="14">
        <v>4.82E-2</v>
      </c>
      <c r="AP37" s="14">
        <v>0.20469999999999999</v>
      </c>
      <c r="AQ37" s="14">
        <v>6.8999999999999999E-3</v>
      </c>
      <c r="AR37" s="14">
        <v>1.1983999999999999</v>
      </c>
      <c r="AS37" s="14">
        <v>9.5699999999999993E-2</v>
      </c>
      <c r="AT37" s="14">
        <v>3.0800000000000001E-2</v>
      </c>
      <c r="AU37" s="14">
        <v>2.5000000000000001E-3</v>
      </c>
      <c r="AV37" s="14">
        <v>29.484000000000002</v>
      </c>
      <c r="AW37" s="14">
        <v>1.3520000000000001</v>
      </c>
      <c r="AX37" s="14">
        <v>0.57569999999999999</v>
      </c>
      <c r="AY37" s="14">
        <v>2.64E-2</v>
      </c>
      <c r="AZ37" s="14">
        <v>0.47539723218862123</v>
      </c>
      <c r="BA37" s="14">
        <v>18.691558441558442</v>
      </c>
      <c r="BB37" s="14">
        <v>0.89843363561417955</v>
      </c>
      <c r="BC37" s="15"/>
      <c r="BD37" s="28"/>
      <c r="BG37" s="30">
        <v>2</v>
      </c>
    </row>
    <row r="38" spans="2:64" ht="13.5" customHeight="1" x14ac:dyDescent="0.2">
      <c r="B38" s="12">
        <v>231</v>
      </c>
      <c r="C38" s="12">
        <v>9.766</v>
      </c>
      <c r="D38" s="12">
        <v>231.40692000000001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30</v>
      </c>
      <c r="Q38" s="56">
        <v>2.29</v>
      </c>
      <c r="R38" s="56">
        <v>1.95</v>
      </c>
      <c r="S38" s="56">
        <v>42.83</v>
      </c>
      <c r="T38" s="56">
        <v>108.42</v>
      </c>
      <c r="U38" s="12">
        <v>5</v>
      </c>
      <c r="V38" s="12">
        <v>3.5</v>
      </c>
      <c r="W38" s="12">
        <v>1</v>
      </c>
      <c r="X38" s="12">
        <v>4</v>
      </c>
      <c r="Y38" s="12">
        <v>9.5</v>
      </c>
      <c r="Z38" s="12">
        <v>1</v>
      </c>
      <c r="AA38" s="12">
        <v>90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0.88600000000000001</v>
      </c>
      <c r="AK38" s="12">
        <v>6.83E-2</v>
      </c>
      <c r="AL38" s="14">
        <v>4.1700000000000001E-2</v>
      </c>
      <c r="AM38" s="14">
        <v>3.2000000000000002E-3</v>
      </c>
      <c r="AN38" s="14">
        <v>1.7755000000000001</v>
      </c>
      <c r="AO38" s="14">
        <v>2.6200000000000001E-2</v>
      </c>
      <c r="AP38" s="14">
        <v>0.2485</v>
      </c>
      <c r="AQ38" s="14">
        <v>3.7000000000000002E-3</v>
      </c>
      <c r="AR38" s="14">
        <v>1.7665</v>
      </c>
      <c r="AS38" s="14">
        <v>0.22570000000000001</v>
      </c>
      <c r="AT38" s="14">
        <v>4.4400000000000002E-2</v>
      </c>
      <c r="AU38" s="14">
        <v>5.7000000000000002E-3</v>
      </c>
      <c r="AV38" s="14">
        <v>29.463200000000001</v>
      </c>
      <c r="AW38" s="14">
        <v>0.24540000000000001</v>
      </c>
      <c r="AX38" s="14">
        <v>0.56240000000000001</v>
      </c>
      <c r="AY38" s="14">
        <v>4.7000000000000002E-3</v>
      </c>
      <c r="AZ38" s="14">
        <v>0.38710075225058582</v>
      </c>
      <c r="BA38" s="14">
        <v>12.666666666666666</v>
      </c>
      <c r="BB38" s="14">
        <v>0.85365853658536583</v>
      </c>
      <c r="BC38" s="15"/>
      <c r="BD38" s="28"/>
      <c r="BG38" s="30">
        <v>3</v>
      </c>
      <c r="BH38" s="34"/>
    </row>
    <row r="39" spans="2:64" ht="13.5" customHeight="1" x14ac:dyDescent="0.2">
      <c r="B39" s="12">
        <v>231</v>
      </c>
      <c r="C39" s="12">
        <v>9.7739999999999991</v>
      </c>
      <c r="D39" s="12">
        <v>231.40725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30</v>
      </c>
      <c r="Q39" s="56">
        <v>2.29</v>
      </c>
      <c r="R39" s="56">
        <v>1.95</v>
      </c>
      <c r="S39" s="56">
        <v>42.73</v>
      </c>
      <c r="T39" s="56">
        <v>108.52</v>
      </c>
      <c r="U39" s="12">
        <v>5</v>
      </c>
      <c r="V39" s="12">
        <v>3.5</v>
      </c>
      <c r="W39" s="12">
        <v>1</v>
      </c>
      <c r="X39" s="12">
        <v>4</v>
      </c>
      <c r="Y39" s="12">
        <v>9.5</v>
      </c>
      <c r="Z39" s="12">
        <v>1</v>
      </c>
      <c r="AA39" s="12">
        <v>90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0.6603</v>
      </c>
      <c r="AK39" s="12">
        <v>4.7300000000000002E-2</v>
      </c>
      <c r="AL39" s="14">
        <v>3.0700000000000002E-2</v>
      </c>
      <c r="AM39" s="14">
        <v>2.2000000000000001E-3</v>
      </c>
      <c r="AN39" s="14">
        <v>1.6011</v>
      </c>
      <c r="AO39" s="14">
        <v>8.2000000000000003E-2</v>
      </c>
      <c r="AP39" s="14">
        <v>0.22120000000000001</v>
      </c>
      <c r="AQ39" s="14">
        <v>1.1299999999999999E-2</v>
      </c>
      <c r="AR39" s="14">
        <v>1.2546999999999999</v>
      </c>
      <c r="AS39" s="14">
        <v>7.7799999999999994E-2</v>
      </c>
      <c r="AT39" s="14">
        <v>3.1099999999999999E-2</v>
      </c>
      <c r="AU39" s="14">
        <v>1.9E-3</v>
      </c>
      <c r="AV39" s="14">
        <v>31.206199999999999</v>
      </c>
      <c r="AW39" s="14">
        <v>1.1898</v>
      </c>
      <c r="AX39" s="14">
        <v>0.58860000000000001</v>
      </c>
      <c r="AY39" s="14">
        <v>2.24E-2</v>
      </c>
      <c r="AZ39" s="14">
        <v>0.45369226969622123</v>
      </c>
      <c r="BA39" s="14">
        <v>18.926045016077172</v>
      </c>
      <c r="BB39" s="14">
        <v>0.89962885267064707</v>
      </c>
      <c r="BC39" s="15"/>
      <c r="BD39" s="28"/>
    </row>
    <row r="40" spans="2:64" ht="13.5" customHeight="1" x14ac:dyDescent="0.2">
      <c r="B40" s="12">
        <v>231</v>
      </c>
      <c r="C40" s="12">
        <v>9.7850000000000001</v>
      </c>
      <c r="D40" s="12">
        <v>231.40771000000001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30</v>
      </c>
      <c r="Q40" s="56">
        <v>2.29</v>
      </c>
      <c r="R40" s="56">
        <v>1.95</v>
      </c>
      <c r="S40" s="56">
        <v>42.6</v>
      </c>
      <c r="T40" s="56">
        <v>108.65</v>
      </c>
      <c r="U40" s="12">
        <v>5</v>
      </c>
      <c r="V40" s="12">
        <v>3.5</v>
      </c>
      <c r="W40" s="12">
        <v>1</v>
      </c>
      <c r="X40" s="12">
        <v>4</v>
      </c>
      <c r="Y40" s="12">
        <v>9.5</v>
      </c>
      <c r="Z40" s="12">
        <v>1</v>
      </c>
      <c r="AA40" s="12">
        <v>90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0.86119999999999997</v>
      </c>
      <c r="AK40" s="12">
        <v>2.7400000000000001E-2</v>
      </c>
      <c r="AL40" s="14">
        <v>3.9399999999999998E-2</v>
      </c>
      <c r="AM40" s="14">
        <v>1.2999999999999999E-3</v>
      </c>
      <c r="AN40" s="14">
        <v>1.8828</v>
      </c>
      <c r="AO40" s="14">
        <v>8.6900000000000005E-2</v>
      </c>
      <c r="AP40" s="14">
        <v>0.25559999999999999</v>
      </c>
      <c r="AQ40" s="14">
        <v>1.18E-2</v>
      </c>
      <c r="AR40" s="14">
        <v>1.6655</v>
      </c>
      <c r="AS40" s="14">
        <v>3.0800000000000001E-2</v>
      </c>
      <c r="AT40" s="14">
        <v>4.0599999999999997E-2</v>
      </c>
      <c r="AU40" s="14">
        <v>8.0000000000000004E-4</v>
      </c>
      <c r="AV40" s="14">
        <v>34.226399999999998</v>
      </c>
      <c r="AW40" s="14">
        <v>1.1024</v>
      </c>
      <c r="AX40" s="14">
        <v>0.63519999999999999</v>
      </c>
      <c r="AY40" s="14">
        <v>2.0500000000000001E-2</v>
      </c>
      <c r="AZ40" s="14">
        <v>0.42613381230354735</v>
      </c>
      <c r="BA40" s="14">
        <v>15.645320197044336</v>
      </c>
      <c r="BB40" s="14">
        <v>0.87984610831606991</v>
      </c>
      <c r="BC40" s="15"/>
      <c r="BD40" s="28"/>
    </row>
    <row r="41" spans="2:64" ht="13.5" customHeight="1" x14ac:dyDescent="0.2">
      <c r="B41" s="12">
        <v>231</v>
      </c>
      <c r="C41" s="12">
        <v>9.7940000000000005</v>
      </c>
      <c r="D41" s="12">
        <v>231.40808000000001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30</v>
      </c>
      <c r="Q41" s="56">
        <v>2.29</v>
      </c>
      <c r="R41" s="56">
        <v>1.95</v>
      </c>
      <c r="S41" s="56">
        <v>42.5</v>
      </c>
      <c r="T41" s="56">
        <v>108.77</v>
      </c>
      <c r="U41" s="12">
        <v>5</v>
      </c>
      <c r="V41" s="12">
        <v>3.5</v>
      </c>
      <c r="W41" s="12">
        <v>1</v>
      </c>
      <c r="X41" s="12">
        <v>4</v>
      </c>
      <c r="Y41" s="12">
        <v>9.5</v>
      </c>
      <c r="Z41" s="12">
        <v>1</v>
      </c>
      <c r="AA41" s="12">
        <v>90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0.98240000000000005</v>
      </c>
      <c r="AK41" s="12">
        <v>6.8999999999999999E-3</v>
      </c>
      <c r="AL41" s="14">
        <v>4.4299999999999999E-2</v>
      </c>
      <c r="AM41" s="14">
        <v>2.9999999999999997E-4</v>
      </c>
      <c r="AN41" s="14">
        <v>1.5207999999999999</v>
      </c>
      <c r="AO41" s="14">
        <v>0.1104</v>
      </c>
      <c r="AP41" s="14">
        <v>0.2036</v>
      </c>
      <c r="AQ41" s="14">
        <v>1.4800000000000001E-2</v>
      </c>
      <c r="AR41" s="14">
        <v>1.8725000000000001</v>
      </c>
      <c r="AS41" s="14">
        <v>1.2500000000000001E-2</v>
      </c>
      <c r="AT41" s="14">
        <v>4.5100000000000001E-2</v>
      </c>
      <c r="AU41" s="14">
        <v>2.9999999999999997E-4</v>
      </c>
      <c r="AV41" s="14">
        <v>26.2683</v>
      </c>
      <c r="AW41" s="14">
        <v>1.9136</v>
      </c>
      <c r="AX41" s="14">
        <v>0.48120000000000002</v>
      </c>
      <c r="AY41" s="14">
        <v>3.5099999999999999E-2</v>
      </c>
      <c r="AZ41" s="14">
        <v>0.40537383177570091</v>
      </c>
      <c r="BA41" s="14">
        <v>10.669623059866963</v>
      </c>
      <c r="BB41" s="14">
        <v>0.82861485844575344</v>
      </c>
      <c r="BC41" s="15"/>
      <c r="BD41" s="28"/>
    </row>
    <row r="42" spans="2:64" ht="13.5" customHeight="1" x14ac:dyDescent="0.2">
      <c r="B42" s="12">
        <v>231</v>
      </c>
      <c r="C42" s="12">
        <v>9.5570000000000004</v>
      </c>
      <c r="D42" s="12">
        <v>231.39821000000001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30</v>
      </c>
      <c r="Q42" s="56">
        <v>2.29</v>
      </c>
      <c r="R42" s="56">
        <v>1.95</v>
      </c>
      <c r="S42" s="56">
        <v>45.34</v>
      </c>
      <c r="T42" s="56">
        <v>105.9</v>
      </c>
      <c r="U42" s="12">
        <v>5</v>
      </c>
      <c r="V42" s="12">
        <v>3.5</v>
      </c>
      <c r="W42" s="12">
        <v>1</v>
      </c>
      <c r="X42" s="12">
        <v>4</v>
      </c>
      <c r="Y42" s="12">
        <v>9.5</v>
      </c>
      <c r="Z42" s="12">
        <v>1</v>
      </c>
      <c r="AA42" s="12">
        <v>90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3.9464999999999999</v>
      </c>
      <c r="AK42" s="12">
        <v>5.1200000000000002E-2</v>
      </c>
      <c r="AL42" s="14">
        <v>0.27539999999999998</v>
      </c>
      <c r="AM42" s="14">
        <v>3.5999999999999999E-3</v>
      </c>
      <c r="AN42" s="14">
        <v>1.4657</v>
      </c>
      <c r="AO42" s="14">
        <v>2.0500000000000001E-2</v>
      </c>
      <c r="AP42" s="14">
        <v>0.3115</v>
      </c>
      <c r="AQ42" s="14">
        <v>4.3E-3</v>
      </c>
      <c r="AR42" s="14">
        <v>7.2587999999999999</v>
      </c>
      <c r="AS42" s="14">
        <v>0.10730000000000001</v>
      </c>
      <c r="AT42" s="14">
        <v>0.2712</v>
      </c>
      <c r="AU42" s="14">
        <v>4.0000000000000001E-3</v>
      </c>
      <c r="AV42" s="14">
        <v>12.6485</v>
      </c>
      <c r="AW42" s="14">
        <v>0.13730000000000001</v>
      </c>
      <c r="AX42" s="14">
        <v>0.3523</v>
      </c>
      <c r="AY42" s="14">
        <v>3.8E-3</v>
      </c>
      <c r="AZ42" s="14">
        <v>6.1464296474841827E-2</v>
      </c>
      <c r="BA42" s="14">
        <v>1.2990412979351034</v>
      </c>
      <c r="BB42" s="14">
        <v>0.13007217321571773</v>
      </c>
      <c r="BC42" s="37"/>
      <c r="BD42" s="28"/>
    </row>
    <row r="43" spans="2:64" ht="13.5" customHeight="1" x14ac:dyDescent="0.2">
      <c r="B43" s="12">
        <v>231</v>
      </c>
      <c r="C43" s="12">
        <v>9.5649999999999995</v>
      </c>
      <c r="D43" s="12">
        <v>231.39854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30</v>
      </c>
      <c r="Q43" s="56">
        <v>2.29</v>
      </c>
      <c r="R43" s="56">
        <v>1.95</v>
      </c>
      <c r="S43" s="56">
        <v>45.24</v>
      </c>
      <c r="T43" s="56">
        <v>105.99</v>
      </c>
      <c r="U43" s="12">
        <v>5</v>
      </c>
      <c r="V43" s="12">
        <v>3.5</v>
      </c>
      <c r="W43" s="12">
        <v>1</v>
      </c>
      <c r="X43" s="12">
        <v>4</v>
      </c>
      <c r="Y43" s="12">
        <v>9.5</v>
      </c>
      <c r="Z43" s="12">
        <v>1</v>
      </c>
      <c r="AA43" s="12">
        <v>90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0.82599999999999996</v>
      </c>
      <c r="AK43" s="12">
        <v>6.6100000000000006E-2</v>
      </c>
      <c r="AL43" s="14">
        <v>5.6599999999999998E-2</v>
      </c>
      <c r="AM43" s="14">
        <v>4.4999999999999997E-3</v>
      </c>
      <c r="AN43" s="14">
        <v>1.1375</v>
      </c>
      <c r="AO43" s="14">
        <v>5.7099999999999998E-2</v>
      </c>
      <c r="AP43" s="14">
        <v>0.23699999999999999</v>
      </c>
      <c r="AQ43" s="14">
        <v>1.1900000000000001E-2</v>
      </c>
      <c r="AR43" s="14">
        <v>1.5524</v>
      </c>
      <c r="AS43" s="14">
        <v>0.10639999999999999</v>
      </c>
      <c r="AT43" s="14">
        <v>5.6899999999999999E-2</v>
      </c>
      <c r="AU43" s="14">
        <v>3.8999999999999998E-3</v>
      </c>
      <c r="AV43" s="14">
        <v>19.393899999999999</v>
      </c>
      <c r="AW43" s="14">
        <v>1.1335999999999999</v>
      </c>
      <c r="AX43" s="14">
        <v>0.53090000000000004</v>
      </c>
      <c r="AY43" s="14">
        <v>3.1E-2</v>
      </c>
      <c r="AZ43" s="14">
        <v>0.3827321265789817</v>
      </c>
      <c r="BA43" s="14">
        <v>9.330404217926187</v>
      </c>
      <c r="BB43" s="14">
        <v>0.80639673358285135</v>
      </c>
      <c r="BC43" s="37"/>
      <c r="BD43" s="28"/>
    </row>
    <row r="44" spans="2:64" ht="13.5" customHeight="1" x14ac:dyDescent="0.2">
      <c r="B44" s="12">
        <v>231</v>
      </c>
      <c r="C44" s="12">
        <v>9.5719999999999992</v>
      </c>
      <c r="D44" s="12">
        <v>231.39883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30</v>
      </c>
      <c r="Q44" s="56">
        <v>2.29</v>
      </c>
      <c r="R44" s="56">
        <v>1.95</v>
      </c>
      <c r="S44" s="56">
        <v>45.16</v>
      </c>
      <c r="T44" s="56">
        <v>106.08</v>
      </c>
      <c r="U44" s="12">
        <v>5</v>
      </c>
      <c r="V44" s="12">
        <v>3.5</v>
      </c>
      <c r="W44" s="12">
        <v>1</v>
      </c>
      <c r="X44" s="12">
        <v>4</v>
      </c>
      <c r="Y44" s="12">
        <v>9.5</v>
      </c>
      <c r="Z44" s="12">
        <v>1</v>
      </c>
      <c r="AA44" s="12">
        <v>90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5.0141999999999998</v>
      </c>
      <c r="AK44" s="12">
        <v>8.2100000000000006E-2</v>
      </c>
      <c r="AL44" s="14">
        <v>0.33810000000000001</v>
      </c>
      <c r="AM44" s="14">
        <v>5.4999999999999997E-3</v>
      </c>
      <c r="AN44" s="14">
        <v>1.7878000000000001</v>
      </c>
      <c r="AO44" s="14">
        <v>0.03</v>
      </c>
      <c r="AP44" s="14">
        <v>0.36630000000000001</v>
      </c>
      <c r="AQ44" s="14">
        <v>6.1000000000000004E-3</v>
      </c>
      <c r="AR44" s="14">
        <v>9.2470999999999997</v>
      </c>
      <c r="AS44" s="14">
        <v>0.1135</v>
      </c>
      <c r="AT44" s="14">
        <v>0.33379999999999999</v>
      </c>
      <c r="AU44" s="14">
        <v>4.1000000000000003E-3</v>
      </c>
      <c r="AV44" s="14">
        <v>15.044600000000001</v>
      </c>
      <c r="AW44" s="14">
        <v>0.15809999999999999</v>
      </c>
      <c r="AX44" s="14">
        <v>0.40570000000000001</v>
      </c>
      <c r="AY44" s="14">
        <v>4.3E-3</v>
      </c>
      <c r="AZ44" s="14">
        <v>5.1036269430051802E-2</v>
      </c>
      <c r="BA44" s="14">
        <v>1.2153984421809467</v>
      </c>
      <c r="BB44" s="14">
        <v>9.7227856659905368E-2</v>
      </c>
      <c r="BC44" s="37"/>
      <c r="BD44" s="28"/>
    </row>
    <row r="45" spans="2:64" ht="13.5" customHeight="1" x14ac:dyDescent="0.2">
      <c r="B45" s="12">
        <v>231</v>
      </c>
      <c r="C45" s="12">
        <v>9.58</v>
      </c>
      <c r="D45" s="12">
        <v>231.39917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30</v>
      </c>
      <c r="Q45" s="56">
        <v>2.29</v>
      </c>
      <c r="R45" s="56">
        <v>1.95</v>
      </c>
      <c r="S45" s="56">
        <v>45.06</v>
      </c>
      <c r="T45" s="56">
        <v>106.17</v>
      </c>
      <c r="U45" s="12">
        <v>5</v>
      </c>
      <c r="V45" s="12">
        <v>3.5</v>
      </c>
      <c r="W45" s="12">
        <v>1</v>
      </c>
      <c r="X45" s="12">
        <v>4</v>
      </c>
      <c r="Y45" s="12">
        <v>9.5</v>
      </c>
      <c r="Z45" s="12">
        <v>1</v>
      </c>
      <c r="AA45" s="12">
        <v>90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2.5259</v>
      </c>
      <c r="AK45" s="12">
        <v>0.16980000000000001</v>
      </c>
      <c r="AL45" s="14">
        <v>0.1673</v>
      </c>
      <c r="AM45" s="14">
        <v>1.12E-2</v>
      </c>
      <c r="AN45" s="14">
        <v>1.3720000000000001</v>
      </c>
      <c r="AO45" s="14">
        <v>8.8000000000000005E-3</v>
      </c>
      <c r="AP45" s="14">
        <v>0.27579999999999999</v>
      </c>
      <c r="AQ45" s="14">
        <v>1.8E-3</v>
      </c>
      <c r="AR45" s="14">
        <v>4.6871999999999998</v>
      </c>
      <c r="AS45" s="14">
        <v>0.30980000000000002</v>
      </c>
      <c r="AT45" s="14">
        <v>0.16619999999999999</v>
      </c>
      <c r="AU45" s="14">
        <v>1.0999999999999999E-2</v>
      </c>
      <c r="AV45" s="14">
        <v>16.548500000000001</v>
      </c>
      <c r="AW45" s="14">
        <v>0.64270000000000005</v>
      </c>
      <c r="AX45" s="14">
        <v>0.43869999999999998</v>
      </c>
      <c r="AY45" s="14">
        <v>1.7000000000000001E-2</v>
      </c>
      <c r="AZ45" s="14">
        <v>0.22799160251924425</v>
      </c>
      <c r="BA45" s="14">
        <v>2.6395908543922983</v>
      </c>
      <c r="BB45" s="14">
        <v>0.45048768391469657</v>
      </c>
      <c r="BC45" s="37"/>
      <c r="BD45" s="28"/>
    </row>
    <row r="46" spans="2:64" ht="13.5" customHeight="1" x14ac:dyDescent="0.2">
      <c r="B46" s="12">
        <v>231</v>
      </c>
      <c r="C46" s="12">
        <v>9.59</v>
      </c>
      <c r="D46" s="12">
        <v>231.39957999999999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30</v>
      </c>
      <c r="Q46" s="56">
        <v>2.29</v>
      </c>
      <c r="R46" s="56">
        <v>1.95</v>
      </c>
      <c r="S46" s="56">
        <v>44.94</v>
      </c>
      <c r="T46" s="56">
        <v>106.29</v>
      </c>
      <c r="U46" s="12">
        <v>5</v>
      </c>
      <c r="V46" s="12">
        <v>3.5</v>
      </c>
      <c r="W46" s="12">
        <v>1</v>
      </c>
      <c r="X46" s="12">
        <v>4</v>
      </c>
      <c r="Y46" s="12">
        <v>9.5</v>
      </c>
      <c r="Z46" s="12">
        <v>1</v>
      </c>
      <c r="AA46" s="12">
        <v>90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4.2297000000000002</v>
      </c>
      <c r="AK46" s="12">
        <v>2.3300000000000001E-2</v>
      </c>
      <c r="AL46" s="14">
        <v>0.2742</v>
      </c>
      <c r="AM46" s="14">
        <v>1.5E-3</v>
      </c>
      <c r="AN46" s="14">
        <v>1.5911</v>
      </c>
      <c r="AO46" s="14">
        <v>7.1000000000000004E-3</v>
      </c>
      <c r="AP46" s="14">
        <v>0.31240000000000001</v>
      </c>
      <c r="AQ46" s="14">
        <v>1.4E-3</v>
      </c>
      <c r="AR46" s="14">
        <v>7.8551000000000002</v>
      </c>
      <c r="AS46" s="14">
        <v>1.8800000000000001E-2</v>
      </c>
      <c r="AT46" s="14">
        <v>0.27239999999999998</v>
      </c>
      <c r="AU46" s="14">
        <v>6.9999999999999999E-4</v>
      </c>
      <c r="AV46" s="14">
        <v>13.6614</v>
      </c>
      <c r="AW46" s="14">
        <v>0.1186</v>
      </c>
      <c r="AX46" s="14">
        <v>0.35470000000000002</v>
      </c>
      <c r="AY46" s="14">
        <v>3.0999999999999999E-3</v>
      </c>
      <c r="AZ46" s="14">
        <v>6.3408784290211365E-2</v>
      </c>
      <c r="BA46" s="14">
        <v>1.302129221732746</v>
      </c>
      <c r="BB46" s="14">
        <v>0.13123903683623034</v>
      </c>
      <c r="BC46" s="37"/>
      <c r="BD46" s="28"/>
    </row>
    <row r="47" spans="2:64" ht="13.5" customHeight="1" x14ac:dyDescent="0.2">
      <c r="B47" s="12">
        <v>231</v>
      </c>
      <c r="C47" s="12">
        <v>9.5990000000000002</v>
      </c>
      <c r="D47" s="12">
        <v>231.39995999999999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30</v>
      </c>
      <c r="Q47" s="56">
        <v>2.29</v>
      </c>
      <c r="R47" s="56">
        <v>1.95</v>
      </c>
      <c r="S47" s="56">
        <v>44.83</v>
      </c>
      <c r="T47" s="56">
        <v>106.39</v>
      </c>
      <c r="U47" s="12">
        <v>5</v>
      </c>
      <c r="V47" s="12">
        <v>3.5</v>
      </c>
      <c r="W47" s="12">
        <v>1</v>
      </c>
      <c r="X47" s="12">
        <v>4</v>
      </c>
      <c r="Y47" s="12">
        <v>9.5</v>
      </c>
      <c r="Z47" s="12">
        <v>1</v>
      </c>
      <c r="AA47" s="12">
        <v>90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0.86009999999999998</v>
      </c>
      <c r="AK47" s="12">
        <v>3.9300000000000002E-2</v>
      </c>
      <c r="AL47" s="14">
        <v>5.4699999999999999E-2</v>
      </c>
      <c r="AM47" s="14">
        <v>2.5000000000000001E-3</v>
      </c>
      <c r="AN47" s="14">
        <v>1.2007000000000001</v>
      </c>
      <c r="AO47" s="14">
        <v>2.35E-2</v>
      </c>
      <c r="AP47" s="14">
        <v>0.23100000000000001</v>
      </c>
      <c r="AQ47" s="14">
        <v>4.4999999999999997E-3</v>
      </c>
      <c r="AR47" s="14">
        <v>1.6485000000000001</v>
      </c>
      <c r="AS47" s="14">
        <v>2.3699999999999999E-2</v>
      </c>
      <c r="AT47" s="14">
        <v>5.6099999999999997E-2</v>
      </c>
      <c r="AU47" s="14">
        <v>8.0000000000000004E-4</v>
      </c>
      <c r="AV47" s="14">
        <v>20.055399999999999</v>
      </c>
      <c r="AW47" s="14">
        <v>0.19339999999999999</v>
      </c>
      <c r="AX47" s="14">
        <v>0.51129999999999998</v>
      </c>
      <c r="AY47" s="14">
        <v>4.8999999999999998E-3</v>
      </c>
      <c r="AZ47" s="14">
        <v>0.37761013067492927</v>
      </c>
      <c r="BA47" s="14">
        <v>9.1140819964349369</v>
      </c>
      <c r="BB47" s="14">
        <v>0.80225590412407466</v>
      </c>
      <c r="BC47" s="37"/>
      <c r="BD47" s="28"/>
    </row>
    <row r="48" spans="2:64" ht="13.5" customHeight="1" x14ac:dyDescent="0.2">
      <c r="B48" s="12">
        <v>231</v>
      </c>
      <c r="C48" s="12">
        <v>9.6159999999999997</v>
      </c>
      <c r="D48" s="12">
        <v>231.40066999999999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30</v>
      </c>
      <c r="Q48" s="56">
        <v>2.29</v>
      </c>
      <c r="R48" s="56">
        <v>1.95</v>
      </c>
      <c r="S48" s="56">
        <v>44.63</v>
      </c>
      <c r="T48" s="56">
        <v>106.59</v>
      </c>
      <c r="U48" s="12">
        <v>5</v>
      </c>
      <c r="V48" s="12">
        <v>3.5</v>
      </c>
      <c r="W48" s="12">
        <v>1</v>
      </c>
      <c r="X48" s="12">
        <v>4</v>
      </c>
      <c r="Y48" s="12">
        <v>9.5</v>
      </c>
      <c r="Z48" s="12">
        <v>1</v>
      </c>
      <c r="AA48" s="12">
        <v>90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5.5315000000000003</v>
      </c>
      <c r="AK48" s="12">
        <v>7.2400000000000006E-2</v>
      </c>
      <c r="AL48" s="14">
        <v>0.33950000000000002</v>
      </c>
      <c r="AM48" s="14">
        <v>4.4000000000000003E-3</v>
      </c>
      <c r="AN48" s="14">
        <v>1.9941</v>
      </c>
      <c r="AO48" s="14">
        <v>1.35E-2</v>
      </c>
      <c r="AP48" s="14">
        <v>0.3695</v>
      </c>
      <c r="AQ48" s="14">
        <v>2.5000000000000001E-3</v>
      </c>
      <c r="AR48" s="14">
        <v>10.2318</v>
      </c>
      <c r="AS48" s="14">
        <v>0.1229</v>
      </c>
      <c r="AT48" s="14">
        <v>0.33589999999999998</v>
      </c>
      <c r="AU48" s="14">
        <v>4.0000000000000001E-3</v>
      </c>
      <c r="AV48" s="14">
        <v>16.621300000000002</v>
      </c>
      <c r="AW48" s="14">
        <v>7.0699999999999999E-2</v>
      </c>
      <c r="AX48" s="14">
        <v>0.40970000000000001</v>
      </c>
      <c r="AY48" s="14">
        <v>1.6999999999999999E-3</v>
      </c>
      <c r="AZ48" s="14">
        <v>5.1591375770020549E-2</v>
      </c>
      <c r="BA48" s="14">
        <v>1.2197082465019351</v>
      </c>
      <c r="BB48" s="14">
        <v>9.8980686695279013E-2</v>
      </c>
      <c r="BC48" s="37"/>
      <c r="BD48" s="28"/>
    </row>
    <row r="49" spans="2:54" ht="13.5" customHeight="1" x14ac:dyDescent="0.2">
      <c r="B49" s="12">
        <v>231</v>
      </c>
      <c r="C49" s="12">
        <v>9.6270000000000007</v>
      </c>
      <c r="D49" s="12">
        <v>231.40112999999999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30</v>
      </c>
      <c r="Q49" s="56">
        <v>2.29</v>
      </c>
      <c r="R49" s="56">
        <v>1.95</v>
      </c>
      <c r="S49" s="56">
        <v>44.49</v>
      </c>
      <c r="T49" s="56">
        <v>106.72</v>
      </c>
      <c r="U49" s="12">
        <v>5</v>
      </c>
      <c r="V49" s="12">
        <v>3.5</v>
      </c>
      <c r="W49" s="12">
        <v>1</v>
      </c>
      <c r="X49" s="12">
        <v>4</v>
      </c>
      <c r="Y49" s="12">
        <v>9.5</v>
      </c>
      <c r="Z49" s="12">
        <v>1</v>
      </c>
      <c r="AA49" s="12">
        <v>90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3.0289999999999999</v>
      </c>
      <c r="AK49" s="12">
        <v>0.31340000000000001</v>
      </c>
      <c r="AL49" s="14">
        <v>0.18190000000000001</v>
      </c>
      <c r="AM49" s="14">
        <v>1.8800000000000001E-2</v>
      </c>
      <c r="AN49" s="14">
        <v>1.5299</v>
      </c>
      <c r="AO49" s="14">
        <v>3.5499999999999997E-2</v>
      </c>
      <c r="AP49" s="14">
        <v>0.27689999999999998</v>
      </c>
      <c r="AQ49" s="14">
        <v>6.4000000000000003E-3</v>
      </c>
      <c r="AR49" s="14">
        <v>5.6858000000000004</v>
      </c>
      <c r="AS49" s="14">
        <v>0.57350000000000001</v>
      </c>
      <c r="AT49" s="14">
        <v>0.1825</v>
      </c>
      <c r="AU49" s="14">
        <v>1.84E-2</v>
      </c>
      <c r="AV49" s="14">
        <v>17.463699999999999</v>
      </c>
      <c r="AW49" s="14">
        <v>0.67179999999999995</v>
      </c>
      <c r="AX49" s="14">
        <v>0.4214</v>
      </c>
      <c r="AY49" s="14">
        <v>1.6199999999999999E-2</v>
      </c>
      <c r="AZ49" s="14">
        <v>0.20693111843047407</v>
      </c>
      <c r="BA49" s="14">
        <v>2.3090410958904108</v>
      </c>
      <c r="BB49" s="14">
        <v>0.39559529723464149</v>
      </c>
    </row>
    <row r="50" spans="2:54" ht="13.5" customHeight="1" x14ac:dyDescent="0.2">
      <c r="B50" s="12">
        <v>231</v>
      </c>
      <c r="C50" s="12">
        <v>9.5069999999999997</v>
      </c>
      <c r="D50" s="12">
        <v>231.39612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30</v>
      </c>
      <c r="Q50" s="56">
        <v>2.29</v>
      </c>
      <c r="R50" s="56">
        <v>1.95</v>
      </c>
      <c r="S50" s="56">
        <v>45.94</v>
      </c>
      <c r="T50" s="56">
        <v>105.33</v>
      </c>
      <c r="U50" s="12">
        <v>5</v>
      </c>
      <c r="V50" s="12">
        <v>3.5</v>
      </c>
      <c r="W50" s="12">
        <v>1</v>
      </c>
      <c r="X50" s="12">
        <v>4</v>
      </c>
      <c r="Y50" s="12">
        <v>9.5</v>
      </c>
      <c r="Z50" s="12">
        <v>1</v>
      </c>
      <c r="AA50" s="12">
        <v>90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3.3706999999999998</v>
      </c>
      <c r="AK50" s="12">
        <v>4.1700000000000001E-2</v>
      </c>
      <c r="AL50" s="14">
        <v>0.26619999999999999</v>
      </c>
      <c r="AM50" s="14">
        <v>3.3E-3</v>
      </c>
      <c r="AN50" s="14">
        <v>1.1839</v>
      </c>
      <c r="AO50" s="14">
        <v>3.7000000000000002E-3</v>
      </c>
      <c r="AP50" s="14">
        <v>0.28749999999999998</v>
      </c>
      <c r="AQ50" s="14">
        <v>8.9999999999999998E-4</v>
      </c>
      <c r="AR50" s="14">
        <v>6.2061000000000002</v>
      </c>
      <c r="AS50" s="14">
        <v>2.46E-2</v>
      </c>
      <c r="AT50" s="14">
        <v>0.26279999999999998</v>
      </c>
      <c r="AU50" s="14">
        <v>1E-3</v>
      </c>
      <c r="AV50" s="14">
        <v>10.3126</v>
      </c>
      <c r="AW50" s="14">
        <v>2.0999999999999999E-3</v>
      </c>
      <c r="AX50" s="14">
        <v>0.32300000000000001</v>
      </c>
      <c r="AY50" s="14">
        <v>1E-4</v>
      </c>
      <c r="AZ50" s="14">
        <v>5.81490581490582E-2</v>
      </c>
      <c r="BA50" s="14">
        <v>1.2290715372907155</v>
      </c>
      <c r="BB50" s="14">
        <v>0.10276544895868903</v>
      </c>
    </row>
    <row r="51" spans="2:54" ht="13.5" customHeight="1" x14ac:dyDescent="0.2">
      <c r="B51" s="12">
        <v>231</v>
      </c>
      <c r="C51" s="12">
        <v>9.2319999999999993</v>
      </c>
      <c r="D51" s="12">
        <v>231.38467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30</v>
      </c>
      <c r="Q51" s="56">
        <v>2.29</v>
      </c>
      <c r="R51" s="56">
        <v>1.95</v>
      </c>
      <c r="S51" s="56">
        <v>49.3</v>
      </c>
      <c r="T51" s="56">
        <v>102.31</v>
      </c>
      <c r="U51" s="12">
        <v>5</v>
      </c>
      <c r="V51" s="12">
        <v>3.5</v>
      </c>
      <c r="W51" s="12">
        <v>1</v>
      </c>
      <c r="X51" s="12">
        <v>4</v>
      </c>
      <c r="Y51" s="12">
        <v>9.5</v>
      </c>
      <c r="Z51" s="12">
        <v>1</v>
      </c>
      <c r="AA51" s="12">
        <v>90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5.4984999999999999</v>
      </c>
      <c r="AK51" s="55">
        <v>9.4999999999999998E-3</v>
      </c>
      <c r="AL51" s="55">
        <v>0.69199999999999995</v>
      </c>
      <c r="AM51" s="55">
        <v>1E-3</v>
      </c>
      <c r="AN51" s="55">
        <v>1.7115</v>
      </c>
      <c r="AO51" s="55">
        <v>2.9999999999999996E-3</v>
      </c>
      <c r="AP51" s="55">
        <v>0.68250000000000011</v>
      </c>
      <c r="AQ51" s="55">
        <v>1E-3</v>
      </c>
      <c r="AR51" s="55">
        <v>10.265500000000001</v>
      </c>
      <c r="AS51" s="55">
        <v>1.7999999999999999E-2</v>
      </c>
      <c r="AT51" s="55">
        <v>0.69350000000000001</v>
      </c>
      <c r="AU51" s="55">
        <v>1E-3</v>
      </c>
      <c r="AV51" s="55">
        <v>13.486700000000001</v>
      </c>
      <c r="AW51" s="55">
        <v>3.1199999999999999E-2</v>
      </c>
      <c r="AX51" s="55">
        <v>0.66600000000000004</v>
      </c>
      <c r="AY51" s="55">
        <v>1.5E-3</v>
      </c>
      <c r="AZ51" s="14">
        <v>-1.2235817575083479E-2</v>
      </c>
      <c r="BA51" s="14">
        <v>24.008651766402309</v>
      </c>
      <c r="BB51" s="14">
        <v>-2.0228025009194531E-2</v>
      </c>
    </row>
    <row r="52" spans="2:54" ht="13.5" customHeight="1" x14ac:dyDescent="0.2">
      <c r="B52" s="12">
        <v>231</v>
      </c>
      <c r="C52" s="12">
        <v>9.2240000000000002</v>
      </c>
      <c r="D52" s="12">
        <v>231.38433000000001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30</v>
      </c>
      <c r="Q52" s="56">
        <v>2.29</v>
      </c>
      <c r="R52" s="56">
        <v>1.95</v>
      </c>
      <c r="S52" s="56">
        <v>49.4</v>
      </c>
      <c r="T52" s="56">
        <v>102.23</v>
      </c>
      <c r="U52" s="12">
        <v>5</v>
      </c>
      <c r="V52" s="12">
        <v>3.5</v>
      </c>
      <c r="W52" s="12">
        <v>1</v>
      </c>
      <c r="X52" s="12">
        <v>4</v>
      </c>
      <c r="Y52" s="12">
        <v>9.5</v>
      </c>
      <c r="Z52" s="12">
        <v>1</v>
      </c>
      <c r="AA52" s="12">
        <v>90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7.7500999999999998</v>
      </c>
      <c r="AK52" s="12">
        <v>1.52E-2</v>
      </c>
      <c r="AL52" s="14">
        <v>0.99260000000000004</v>
      </c>
      <c r="AM52" s="14">
        <v>1.9E-3</v>
      </c>
      <c r="AN52" s="14">
        <v>2.4432999999999998</v>
      </c>
      <c r="AO52" s="14">
        <v>6.4999999999999997E-3</v>
      </c>
      <c r="AP52" s="14">
        <v>0.99229999999999996</v>
      </c>
      <c r="AQ52" s="14">
        <v>2.5999999999999999E-3</v>
      </c>
      <c r="AR52" s="14">
        <v>14.446999999999999</v>
      </c>
      <c r="AS52" s="14">
        <v>1.1299999999999999E-2</v>
      </c>
      <c r="AT52" s="14">
        <v>0.99260000000000004</v>
      </c>
      <c r="AU52" s="14">
        <v>8.0000000000000004E-4</v>
      </c>
      <c r="AV52" s="14">
        <v>19.7621</v>
      </c>
      <c r="AW52" s="14">
        <v>1.6799999999999999E-2</v>
      </c>
      <c r="AX52" s="14">
        <v>0.99229999999999996</v>
      </c>
      <c r="AY52" s="14">
        <v>8.0000000000000004E-4</v>
      </c>
      <c r="AZ52" s="38">
        <v>0.77993641186378082</v>
      </c>
      <c r="BA52" s="38">
        <v>1.3679033709420643</v>
      </c>
      <c r="BB52" s="38">
        <v>0.15537093931146978</v>
      </c>
    </row>
    <row r="53" spans="2:54" ht="13.5" customHeight="1" x14ac:dyDescent="0.2">
      <c r="B53" s="12">
        <v>231</v>
      </c>
      <c r="C53" s="12">
        <v>9.4990000000000006</v>
      </c>
      <c r="D53" s="12">
        <v>231.39579000000001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30</v>
      </c>
      <c r="Q53" s="56">
        <v>2.29</v>
      </c>
      <c r="R53" s="56">
        <v>1.95</v>
      </c>
      <c r="S53" s="56">
        <v>46.04</v>
      </c>
      <c r="T53" s="56">
        <v>105.23</v>
      </c>
      <c r="U53" s="12">
        <v>5</v>
      </c>
      <c r="V53" s="12">
        <v>3.5</v>
      </c>
      <c r="W53" s="12">
        <v>1</v>
      </c>
      <c r="X53" s="12">
        <v>4</v>
      </c>
      <c r="Y53" s="12">
        <v>9.5</v>
      </c>
      <c r="Z53" s="12">
        <v>1</v>
      </c>
      <c r="AA53" s="12">
        <v>90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12.402699999999999</v>
      </c>
      <c r="AK53" s="12">
        <v>2.2000000000000001E-3</v>
      </c>
      <c r="AL53" s="14">
        <v>1.0005999999999999</v>
      </c>
      <c r="AM53" s="14">
        <v>2.0000000000000001E-4</v>
      </c>
      <c r="AN53" s="14">
        <v>4.0248999999999997</v>
      </c>
      <c r="AO53" s="14">
        <v>8.9999999999999998E-4</v>
      </c>
      <c r="AP53" s="14">
        <v>1.0004</v>
      </c>
      <c r="AQ53" s="14">
        <v>2.0000000000000001E-4</v>
      </c>
      <c r="AR53" s="14">
        <v>23.13</v>
      </c>
      <c r="AS53" s="14">
        <v>8.8999999999999999E-3</v>
      </c>
      <c r="AT53" s="14">
        <v>1.0005999999999999</v>
      </c>
      <c r="AU53" s="14">
        <v>4.0000000000000002E-4</v>
      </c>
      <c r="AV53" s="14">
        <v>31.3019</v>
      </c>
      <c r="AW53" s="14">
        <v>4.1999999999999997E-3</v>
      </c>
      <c r="AX53" s="14">
        <v>1.0004</v>
      </c>
      <c r="AY53" s="14">
        <v>1E-4</v>
      </c>
      <c r="AZ53" s="38">
        <v>0.77213333786247274</v>
      </c>
      <c r="BA53" s="38">
        <v>1.3533030696065715</v>
      </c>
      <c r="BB53" s="38">
        <v>0.15013071379099391</v>
      </c>
    </row>
    <row r="54" spans="2:54" ht="13.5" customHeight="1" x14ac:dyDescent="0.2">
      <c r="B54" s="12">
        <v>231</v>
      </c>
      <c r="C54" s="12">
        <v>9.8249999999999993</v>
      </c>
      <c r="D54" s="12">
        <v>231.40937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30</v>
      </c>
      <c r="Q54" s="56">
        <v>2.29</v>
      </c>
      <c r="R54" s="56">
        <v>1.95</v>
      </c>
      <c r="S54" s="56">
        <v>42.13</v>
      </c>
      <c r="T54" s="56">
        <v>109.16</v>
      </c>
      <c r="U54" s="12">
        <v>5</v>
      </c>
      <c r="V54" s="12">
        <v>3.5</v>
      </c>
      <c r="W54" s="12">
        <v>1</v>
      </c>
      <c r="X54" s="12">
        <v>4</v>
      </c>
      <c r="Y54" s="12">
        <v>9.5</v>
      </c>
      <c r="Z54" s="12">
        <v>1</v>
      </c>
      <c r="AA54" s="12">
        <v>90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23.408999999999999</v>
      </c>
      <c r="AK54" s="12">
        <v>0.2707</v>
      </c>
      <c r="AL54" s="14">
        <v>1.0092000000000001</v>
      </c>
      <c r="AM54" s="14">
        <v>1.18E-2</v>
      </c>
      <c r="AN54" s="14">
        <v>7.9016000000000002</v>
      </c>
      <c r="AO54" s="14">
        <v>0.1014</v>
      </c>
      <c r="AP54" s="14">
        <v>1.0091000000000001</v>
      </c>
      <c r="AQ54" s="14">
        <v>1.3100000000000001E-2</v>
      </c>
      <c r="AR54" s="14">
        <v>43.879800000000003</v>
      </c>
      <c r="AS54" s="14">
        <v>0.50490000000000002</v>
      </c>
      <c r="AT54" s="14">
        <v>1.0092000000000001</v>
      </c>
      <c r="AU54" s="14">
        <v>1.17E-2</v>
      </c>
      <c r="AV54" s="14">
        <v>57.536999999999999</v>
      </c>
      <c r="AW54" s="14">
        <v>0.66579999999999995</v>
      </c>
      <c r="AX54" s="14">
        <v>1.0091000000000001</v>
      </c>
      <c r="AY54" s="14">
        <v>1.18E-2</v>
      </c>
      <c r="AZ54" s="38">
        <v>0.75850339096496566</v>
      </c>
      <c r="BA54" s="38">
        <v>1.3112411633599057</v>
      </c>
      <c r="BB54" s="38">
        <v>0.13466407932413563</v>
      </c>
    </row>
  </sheetData>
  <autoFilter ref="B9:BB54" xr:uid="{9A316C43-E863-4D3F-9B9C-1FE1AB9A1470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CC7A-351F-4F4C-8F1A-4B013C8D3DED}">
  <sheetPr codeName="Sheet46"/>
  <dimension ref="A1:BT54"/>
  <sheetViews>
    <sheetView workbookViewId="0">
      <selection activeCell="A48" sqref="A48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233</v>
      </c>
      <c r="C10" s="12">
        <v>9.5939999999999994</v>
      </c>
      <c r="D10" s="12">
        <v>233.39975000000001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31</v>
      </c>
      <c r="Q10" s="56">
        <v>1.37</v>
      </c>
      <c r="R10" s="56">
        <v>3.12</v>
      </c>
      <c r="S10" s="56">
        <v>45.17</v>
      </c>
      <c r="T10" s="56">
        <v>107.19</v>
      </c>
      <c r="U10" s="12">
        <v>2</v>
      </c>
      <c r="V10" s="12">
        <v>0</v>
      </c>
      <c r="W10" s="12">
        <v>1</v>
      </c>
      <c r="X10" s="12">
        <v>1</v>
      </c>
      <c r="Y10" s="12">
        <v>1</v>
      </c>
      <c r="Z10" s="12">
        <v>2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0.91110000000000002</v>
      </c>
      <c r="AK10" s="12">
        <v>5.6599999999999998E-2</v>
      </c>
      <c r="AL10" s="14">
        <v>3.0099999999999998E-2</v>
      </c>
      <c r="AM10" s="14">
        <v>1.9E-3</v>
      </c>
      <c r="AN10" s="14">
        <v>2.1526999999999998</v>
      </c>
      <c r="AO10" s="14">
        <v>5.6899999999999999E-2</v>
      </c>
      <c r="AP10" s="14">
        <v>0.18859999999999999</v>
      </c>
      <c r="AQ10" s="14">
        <v>5.0000000000000001E-3</v>
      </c>
      <c r="AR10" s="14">
        <v>1.8282</v>
      </c>
      <c r="AS10" s="14">
        <v>0.21990000000000001</v>
      </c>
      <c r="AT10" s="14">
        <v>3.1899999999999998E-2</v>
      </c>
      <c r="AU10" s="14">
        <v>3.8E-3</v>
      </c>
      <c r="AV10" s="14">
        <v>40.004600000000003</v>
      </c>
      <c r="AW10" s="14">
        <v>1.379</v>
      </c>
      <c r="AX10" s="14">
        <v>0.52449999999999997</v>
      </c>
      <c r="AY10" s="14">
        <v>1.8100000000000002E-2</v>
      </c>
      <c r="AZ10" s="14">
        <v>0.47104192960314123</v>
      </c>
      <c r="BA10" s="14">
        <v>16.442006269592476</v>
      </c>
      <c r="BB10" s="14">
        <v>0.88533429187634793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3.1796875000000002E-2</v>
      </c>
      <c r="BH10" s="16">
        <f>DSTDEV(PlotSort,"PhxRed",$BG$35:$BG$38)/SQRT($BF10)</f>
        <v>5.5866496204661734E-4</v>
      </c>
      <c r="BI10" s="16">
        <f>DAVERAGE(PlotSort,"PhxRedEdge",$BG$35:$BG$38)</f>
        <v>0.212403125</v>
      </c>
      <c r="BJ10" s="16">
        <f>DSTDEV(PlotSort,"PhxRedEdge",$BG$35:$BG$38)/SQRT($BF10)</f>
        <v>3.8684087656978674E-3</v>
      </c>
      <c r="BK10" s="16">
        <f>DAVERAGE(PlotSort,"TMRed",$BG$35:$BG$38)</f>
        <v>3.3293749999999997E-2</v>
      </c>
      <c r="BL10" s="16">
        <f>DSTDEV(PlotSort,"TMRed",$BG$35:$BG$38)/SQRT($BF10)</f>
        <v>6.8842587947596655E-4</v>
      </c>
      <c r="BM10" s="16">
        <f>DAVERAGE(PlotSort,"TMNIR",$BG$35:$BG$38)</f>
        <v>0.52233750000000001</v>
      </c>
      <c r="BN10" s="16">
        <f>DSTDEV(PlotSort,"TMNIR",$BG$35:$BG$38)/SQRT($BF10)</f>
        <v>7.745245354721742E-3</v>
      </c>
      <c r="BO10" s="16">
        <f>DAVERAGE(PlotSort,"NRR",$BG$35:$BG$38)</f>
        <v>0.42217793006605042</v>
      </c>
      <c r="BP10" s="16">
        <f>DSTDEV(PlotSort,"NRR",$BG$35:$BG$38)/SQRT($BF10)</f>
        <v>4.6618147100033957E-3</v>
      </c>
      <c r="BQ10" s="16">
        <f>DAVERAGE(PlotSort,"rvi",$BG$35:$BG$38)</f>
        <v>15.828863609903221</v>
      </c>
      <c r="BR10" s="16">
        <f>DSTDEV(PlotSort,"rvi",$BG$35:$BG$38)/SQRT($BF10)</f>
        <v>0.29988332679225627</v>
      </c>
      <c r="BS10" s="17">
        <f>DAVERAGE(PlotSort,"ndvi",$BG$35:$BG$38)</f>
        <v>0.87997372329823531</v>
      </c>
      <c r="BT10" s="16">
        <f>DSTDEV(PlotSort,"ndvi",$BG$35:$BG$38)/SQRT($BF10)</f>
        <v>2.1537005915795112E-3</v>
      </c>
    </row>
    <row r="11" spans="1:72" ht="13.5" customHeight="1" x14ac:dyDescent="0.2">
      <c r="B11" s="12">
        <v>233</v>
      </c>
      <c r="C11" s="12">
        <v>9.5860000000000003</v>
      </c>
      <c r="D11" s="12">
        <v>233.39941999999999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31</v>
      </c>
      <c r="Q11" s="56">
        <v>1.37</v>
      </c>
      <c r="R11" s="56">
        <v>3.12</v>
      </c>
      <c r="S11" s="56">
        <v>45.27</v>
      </c>
      <c r="T11" s="56">
        <v>107.1</v>
      </c>
      <c r="U11" s="12">
        <v>2</v>
      </c>
      <c r="V11" s="12">
        <v>0</v>
      </c>
      <c r="W11" s="12">
        <v>1</v>
      </c>
      <c r="X11" s="12">
        <v>1</v>
      </c>
      <c r="Y11" s="12">
        <v>1</v>
      </c>
      <c r="Z11" s="12">
        <v>2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0.92400000000000004</v>
      </c>
      <c r="AK11" s="12">
        <v>7.4700000000000003E-2</v>
      </c>
      <c r="AL11" s="14">
        <v>3.0599999999999999E-2</v>
      </c>
      <c r="AM11" s="14">
        <v>2.5000000000000001E-3</v>
      </c>
      <c r="AN11" s="14">
        <v>2.2984</v>
      </c>
      <c r="AO11" s="14">
        <v>0.1326</v>
      </c>
      <c r="AP11" s="14">
        <v>0.20180000000000001</v>
      </c>
      <c r="AQ11" s="14">
        <v>1.1599999999999999E-2</v>
      </c>
      <c r="AR11" s="14">
        <v>1.9421999999999999</v>
      </c>
      <c r="AS11" s="14">
        <v>4.0000000000000001E-3</v>
      </c>
      <c r="AT11" s="14">
        <v>3.39E-2</v>
      </c>
      <c r="AU11" s="14">
        <v>1E-4</v>
      </c>
      <c r="AV11" s="14">
        <v>36.518599999999999</v>
      </c>
      <c r="AW11" s="14">
        <v>2.2069000000000001</v>
      </c>
      <c r="AX11" s="14">
        <v>0.47970000000000002</v>
      </c>
      <c r="AY11" s="14">
        <v>2.9000000000000001E-2</v>
      </c>
      <c r="AZ11" s="14">
        <v>0.40777696258253859</v>
      </c>
      <c r="BA11" s="14">
        <v>14.150442477876107</v>
      </c>
      <c r="BB11" s="14">
        <v>0.86799065420560739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3.2349999999999997E-2</v>
      </c>
      <c r="BH11" s="16">
        <f>DSTDEV(PlotSort,"PhxRed",$BG$31:$BG$32)/SQRT($BF11)</f>
        <v>7.1594925332270115E-4</v>
      </c>
      <c r="BI11" s="16">
        <f>DAVERAGE(PlotSort,"PhxRedEdge",$BG$31:$BG$32)</f>
        <v>0.21686875000000003</v>
      </c>
      <c r="BJ11" s="16">
        <f>DSTDEV(PlotSort,"PhxRedEdge",$BG$31:$BG$32)/SQRT($BF11)</f>
        <v>4.3726014258295568E-3</v>
      </c>
      <c r="BK11" s="16">
        <f>DAVERAGE(PlotSort,"TMRed",$BG$31:$BG$32)</f>
        <v>3.4118750000000003E-2</v>
      </c>
      <c r="BL11" s="16">
        <f>DSTDEV(PlotSort,"TMRed",$BG$31:$BG$32)/SQRT($BF11)</f>
        <v>9.1952065184348474E-4</v>
      </c>
      <c r="BM11" s="16">
        <f>DAVERAGE(PlotSort,"TMNIR",$BG$31:$BG$32)</f>
        <v>0.5375312499999999</v>
      </c>
      <c r="BN11" s="16">
        <f>DSTDEV(PlotSort,"TMNIR",$BG$31:$BG$32)/SQRT($BF11)</f>
        <v>7.6809814843221717E-3</v>
      </c>
      <c r="BO11" s="16">
        <f>DAVERAGE(PlotSort,"NRR",$BG$31:$BG$32)</f>
        <v>0.4252482865223628</v>
      </c>
      <c r="BP11" s="16">
        <f>DSTDEV(PlotSort,"NRR",$BG$31:$BG$32)/SQRT($BF11)</f>
        <v>7.3602203533190743E-3</v>
      </c>
      <c r="BQ11" s="16">
        <f>DAVERAGE(PlotSort,"rvi",$BG$31:$BG$32)</f>
        <v>15.912221764072292</v>
      </c>
      <c r="BR11" s="16">
        <f>DSTDEV(PlotSort,"rvi",$BG$31:$BG$32)/SQRT($BF11)</f>
        <v>0.44938883578931976</v>
      </c>
      <c r="BS11" s="17">
        <f>DAVERAGE(PlotSort,"ndvi",$BG$31:$BG$32)</f>
        <v>0.88047146000740262</v>
      </c>
      <c r="BT11" s="16">
        <f>DSTDEV(PlotSort,"ndvi",$BG$31:$BG$32)/SQRT($BF11)</f>
        <v>3.2074422526513673E-3</v>
      </c>
    </row>
    <row r="12" spans="1:72" ht="13.5" customHeight="1" x14ac:dyDescent="0.2">
      <c r="B12" s="12">
        <v>233</v>
      </c>
      <c r="C12" s="12">
        <v>9.5779999999999994</v>
      </c>
      <c r="D12" s="12">
        <v>233.39908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31</v>
      </c>
      <c r="Q12" s="56">
        <v>1.37</v>
      </c>
      <c r="R12" s="56">
        <v>3.12</v>
      </c>
      <c r="S12" s="56">
        <v>45.36</v>
      </c>
      <c r="T12" s="56">
        <v>107</v>
      </c>
      <c r="U12" s="12">
        <v>2</v>
      </c>
      <c r="V12" s="12">
        <v>0</v>
      </c>
      <c r="W12" s="12">
        <v>1</v>
      </c>
      <c r="X12" s="12">
        <v>1</v>
      </c>
      <c r="Y12" s="12">
        <v>1</v>
      </c>
      <c r="Z12" s="12">
        <v>2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1.0001</v>
      </c>
      <c r="AK12" s="12">
        <v>1.2500000000000001E-2</v>
      </c>
      <c r="AL12" s="14">
        <v>3.32E-2</v>
      </c>
      <c r="AM12" s="14">
        <v>4.0000000000000002E-4</v>
      </c>
      <c r="AN12" s="14">
        <v>2.6433</v>
      </c>
      <c r="AO12" s="14">
        <v>0.113</v>
      </c>
      <c r="AP12" s="14">
        <v>0.23250000000000001</v>
      </c>
      <c r="AQ12" s="14">
        <v>9.9000000000000008E-3</v>
      </c>
      <c r="AR12" s="14">
        <v>1.9637</v>
      </c>
      <c r="AS12" s="14">
        <v>8.5400000000000004E-2</v>
      </c>
      <c r="AT12" s="14">
        <v>3.44E-2</v>
      </c>
      <c r="AU12" s="14">
        <v>1.5E-3</v>
      </c>
      <c r="AV12" s="14">
        <v>45.337800000000001</v>
      </c>
      <c r="AW12" s="14">
        <v>0.80079999999999996</v>
      </c>
      <c r="AX12" s="14">
        <v>0.59670000000000001</v>
      </c>
      <c r="AY12" s="14">
        <v>1.0500000000000001E-2</v>
      </c>
      <c r="AZ12" s="14">
        <v>0.43921852387843696</v>
      </c>
      <c r="BA12" s="14">
        <v>17.345930232558139</v>
      </c>
      <c r="BB12" s="14">
        <v>0.89098399619711621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3.1243750000000001E-2</v>
      </c>
      <c r="BH12" s="16">
        <f>DSTDEV(PlotSort,"PhxRed",$BH$31:$BH$32)/SQRT($BF12)</f>
        <v>8.5829136224244964E-4</v>
      </c>
      <c r="BI12" s="16">
        <f>DAVERAGE(PlotSort,"PhxRedEdge",$BH$31:$BH$32)</f>
        <v>0.20793750000000003</v>
      </c>
      <c r="BJ12" s="16">
        <f>DSTDEV(PlotSort,"PhxRedEdge",$BH$31:$BH$32)/SQRT($BF12)</f>
        <v>6.3304875733758686E-3</v>
      </c>
      <c r="BK12" s="16">
        <f>DAVERAGE(PlotSort,"TMRed",$BH$31:$BH$32)</f>
        <v>3.2468750000000005E-2</v>
      </c>
      <c r="BL12" s="16">
        <f>DSTDEV(PlotSort,"TMRed",$BH$31:$BH$32)/SQRT($BF12)</f>
        <v>1.0112582405927115E-3</v>
      </c>
      <c r="BM12" s="16">
        <f>DAVERAGE(PlotSort,"TMNIR",$BH$31:$BH$32)</f>
        <v>0.50714375</v>
      </c>
      <c r="BN12" s="16">
        <f>DSTDEV(PlotSort,"TMNIR",$BH$31:$BH$32)/SQRT($BF12)</f>
        <v>1.2576817193915426E-2</v>
      </c>
      <c r="BO12" s="16">
        <f>DAVERAGE(PlotSort,"NRR",$BH$31:$BH$32)</f>
        <v>0.41910757360973788</v>
      </c>
      <c r="BP12" s="16">
        <f>DSTDEV(PlotSort,"NRR",$BH$31:$BH$32)/SQRT($BF12)</f>
        <v>5.8649761802655057E-3</v>
      </c>
      <c r="BQ12" s="16">
        <f>DAVERAGE(PlotSort,"rvi",$BH$31:$BH$32)</f>
        <v>15.745505455734147</v>
      </c>
      <c r="BR12" s="16">
        <f>DSTDEV(PlotSort,"rvi",$BH$31:$BH$32)/SQRT($BF12)</f>
        <v>0.41089402939941777</v>
      </c>
      <c r="BS12" s="17">
        <f>DAVERAGE(PlotSort,"ndvi",$BH$31:$BH$32)</f>
        <v>0.87947598658906823</v>
      </c>
      <c r="BT12" s="16">
        <f>DSTDEV(PlotSort,"ndvi",$BH$31:$BH$32)/SQRT($BF12)</f>
        <v>2.9751375995274785E-3</v>
      </c>
    </row>
    <row r="13" spans="1:72" ht="13.5" customHeight="1" x14ac:dyDescent="0.2">
      <c r="B13" s="12">
        <v>233</v>
      </c>
      <c r="C13" s="12">
        <v>9.5690000000000008</v>
      </c>
      <c r="D13" s="12">
        <v>233.39870999999999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31</v>
      </c>
      <c r="Q13" s="56">
        <v>1.37</v>
      </c>
      <c r="R13" s="56">
        <v>3.12</v>
      </c>
      <c r="S13" s="56">
        <v>45.47</v>
      </c>
      <c r="T13" s="56">
        <v>106.9</v>
      </c>
      <c r="U13" s="12">
        <v>2</v>
      </c>
      <c r="V13" s="12">
        <v>0</v>
      </c>
      <c r="W13" s="12">
        <v>1</v>
      </c>
      <c r="X13" s="12">
        <v>1</v>
      </c>
      <c r="Y13" s="12">
        <v>1</v>
      </c>
      <c r="Z13" s="12">
        <v>2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0.90290000000000004</v>
      </c>
      <c r="AK13" s="12">
        <v>3.6299999999999999E-2</v>
      </c>
      <c r="AL13" s="14">
        <v>0.03</v>
      </c>
      <c r="AM13" s="14">
        <v>1.1999999999999999E-3</v>
      </c>
      <c r="AN13" s="14">
        <v>2.1938</v>
      </c>
      <c r="AO13" s="14">
        <v>0.13189999999999999</v>
      </c>
      <c r="AP13" s="14">
        <v>0.19339999999999999</v>
      </c>
      <c r="AQ13" s="14">
        <v>1.1599999999999999E-2</v>
      </c>
      <c r="AR13" s="14">
        <v>1.7813000000000001</v>
      </c>
      <c r="AS13" s="14">
        <v>4.7800000000000002E-2</v>
      </c>
      <c r="AT13" s="14">
        <v>3.1199999999999999E-2</v>
      </c>
      <c r="AU13" s="14">
        <v>8.0000000000000004E-4</v>
      </c>
      <c r="AV13" s="14">
        <v>34.243000000000002</v>
      </c>
      <c r="AW13" s="14">
        <v>0.41389999999999999</v>
      </c>
      <c r="AX13" s="14">
        <v>0.4516</v>
      </c>
      <c r="AY13" s="14">
        <v>5.4999999999999997E-3</v>
      </c>
      <c r="AZ13" s="14">
        <v>0.4003100775193798</v>
      </c>
      <c r="BA13" s="14">
        <v>14.474358974358974</v>
      </c>
      <c r="BB13" s="14">
        <v>0.87075393537696766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3.0712499999999997E-2</v>
      </c>
      <c r="BH13" s="16">
        <f>DSTDEV(PlotSort,"PhxRed",$BJ$35:$BJ$36)/SQRT($BF13)</f>
        <v>8.4883060315774572E-4</v>
      </c>
      <c r="BI13" s="16">
        <f>DAVERAGE(PlotSort,"PhxRedEdge",$BJ$35:$BJ$36)</f>
        <v>0.202325</v>
      </c>
      <c r="BJ13" s="16">
        <f>DSTDEV(PlotSort,"PhxRedEdge",$BJ$35:$BJ$36)/SQRT($BF13)</f>
        <v>7.2637246938861474E-3</v>
      </c>
      <c r="BK13" s="16">
        <f>DAVERAGE(PlotSort,"TMRed",$BJ$35:$BJ$36)</f>
        <v>3.15E-2</v>
      </c>
      <c r="BL13" s="16">
        <f>DSTDEV(PlotSort,"TMRed",$BJ$35:$BJ$36)/SQRT($BF13)</f>
        <v>1.2670268911341791E-3</v>
      </c>
      <c r="BM13" s="16">
        <f>DAVERAGE(PlotSort,"TMNIR",$BJ$35:$BJ$36)</f>
        <v>0.50973749999999995</v>
      </c>
      <c r="BN13" s="16">
        <f>DSTDEV(PlotSort,"TMNIR",$BJ$35:$BJ$36)/SQRT($BF13)</f>
        <v>1.5556474737227585E-2</v>
      </c>
      <c r="BO13" s="16">
        <f>DAVERAGE(PlotSort,"NRR",$BJ$35:$BJ$36)</f>
        <v>0.43195141201224885</v>
      </c>
      <c r="BP13" s="16">
        <f>DSTDEV(PlotSort,"NRR",$BJ$35:$BJ$36)/SQRT($BF13)</f>
        <v>9.124336899601267E-3</v>
      </c>
      <c r="BQ13" s="16">
        <f>DAVERAGE(PlotSort,"rvi",$BJ$35:$BJ$36)</f>
        <v>16.276612420825423</v>
      </c>
      <c r="BR13" s="16">
        <f>DSTDEV(PlotSort,"rvi",$BJ$35:$BJ$36)/SQRT($BF13)</f>
        <v>0.50116873955498342</v>
      </c>
      <c r="BS13" s="17">
        <f>DAVERAGE(PlotSort,"ndvi",$BJ$35:$BJ$36)</f>
        <v>0.88357579416383836</v>
      </c>
      <c r="BT13" s="16">
        <f>DSTDEV(PlotSort,"ndvi",$BJ$35:$BJ$36)/SQRT($BF13)</f>
        <v>3.26881860125943E-3</v>
      </c>
    </row>
    <row r="14" spans="1:72" ht="13.5" customHeight="1" x14ac:dyDescent="0.2">
      <c r="B14" s="12">
        <v>233</v>
      </c>
      <c r="C14" s="12">
        <v>9.5619999999999994</v>
      </c>
      <c r="D14" s="12">
        <v>233.39841999999999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31</v>
      </c>
      <c r="Q14" s="56">
        <v>1.37</v>
      </c>
      <c r="R14" s="56">
        <v>3.12</v>
      </c>
      <c r="S14" s="56">
        <v>45.56</v>
      </c>
      <c r="T14" s="56">
        <v>106.81</v>
      </c>
      <c r="U14" s="12">
        <v>2</v>
      </c>
      <c r="V14" s="12">
        <v>0</v>
      </c>
      <c r="W14" s="12">
        <v>1</v>
      </c>
      <c r="X14" s="12">
        <v>1</v>
      </c>
      <c r="Y14" s="12">
        <v>1</v>
      </c>
      <c r="Z14" s="12">
        <v>2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1.0751999999999999</v>
      </c>
      <c r="AK14" s="12">
        <v>5.5999999999999999E-3</v>
      </c>
      <c r="AL14" s="14">
        <v>3.5799999999999998E-2</v>
      </c>
      <c r="AM14" s="14">
        <v>2.0000000000000001E-4</v>
      </c>
      <c r="AN14" s="14">
        <v>2.7357999999999998</v>
      </c>
      <c r="AO14" s="14">
        <v>8.1000000000000003E-2</v>
      </c>
      <c r="AP14" s="14">
        <v>0.24160000000000001</v>
      </c>
      <c r="AQ14" s="14">
        <v>7.1999999999999998E-3</v>
      </c>
      <c r="AR14" s="14">
        <v>2.2162000000000002</v>
      </c>
      <c r="AS14" s="14">
        <v>7.1999999999999998E-3</v>
      </c>
      <c r="AT14" s="14">
        <v>3.8899999999999997E-2</v>
      </c>
      <c r="AU14" s="14">
        <v>1E-4</v>
      </c>
      <c r="AV14" s="14">
        <v>40.073300000000003</v>
      </c>
      <c r="AW14" s="14">
        <v>0.24129999999999999</v>
      </c>
      <c r="AX14" s="14">
        <v>0.52939999999999998</v>
      </c>
      <c r="AY14" s="14">
        <v>3.2000000000000002E-3</v>
      </c>
      <c r="AZ14" s="14">
        <v>0.37328145265888446</v>
      </c>
      <c r="BA14" s="14">
        <v>13.609254498714654</v>
      </c>
      <c r="BB14" s="14">
        <v>0.86310047510117893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3.0612500000000001E-2</v>
      </c>
      <c r="BH14" s="16">
        <f>DSTDEV(PlotSort,"PhxRed",$BK$35:$BK$36)/SQRT($BF14)</f>
        <v>6.5725914473161449E-4</v>
      </c>
      <c r="BI14" s="16">
        <f>DAVERAGE(PlotSort,"PhxRedEdge",$BK$35:$BK$36)</f>
        <v>0.20423125000000003</v>
      </c>
      <c r="BJ14" s="16">
        <f>DSTDEV(PlotSort,"PhxRedEdge",$BK$35:$BK$36)/SQRT($BF14)</f>
        <v>3.8316741200811952E-3</v>
      </c>
      <c r="BK14" s="16">
        <f>DAVERAGE(PlotSort,"TMRed",$BK$35:$BK$36)</f>
        <v>3.2500000000000001E-2</v>
      </c>
      <c r="BL14" s="16">
        <f>DSTDEV(PlotSort,"TMRed",$BK$35:$BK$36)/SQRT($BF14)</f>
        <v>9.0668811249146385E-4</v>
      </c>
      <c r="BM14" s="16">
        <f>DAVERAGE(PlotSort,"TMNIR",$BK$35:$BK$36)</f>
        <v>0.50901249999999998</v>
      </c>
      <c r="BN14" s="16">
        <f>DSTDEV(PlotSort,"TMNIR",$BK$35:$BK$36)/SQRT($BF14)</f>
        <v>1.0488203194541953E-2</v>
      </c>
      <c r="BO14" s="16">
        <f>DAVERAGE(PlotSort,"NRR",$BK$35:$BK$36)</f>
        <v>0.42683863999377658</v>
      </c>
      <c r="BP14" s="16">
        <f>DSTDEV(PlotSort,"NRR",$BK$35:$BK$36)/SQRT($BF14)</f>
        <v>5.5805494070680769E-3</v>
      </c>
      <c r="BQ14" s="16">
        <f>DAVERAGE(PlotSort,"rvi",$BK$35:$BK$36)</f>
        <v>15.811625173294587</v>
      </c>
      <c r="BR14" s="16">
        <f>DSTDEV(PlotSort,"rvi",$BK$35:$BK$36)/SQRT($BF14)</f>
        <v>0.4759596838408906</v>
      </c>
      <c r="BS14" s="17">
        <f>DAVERAGE(PlotSort,"ndvi",$BK$35:$BK$36)</f>
        <v>0.87959609793709193</v>
      </c>
      <c r="BT14" s="16">
        <f>DSTDEV(PlotSort,"ndvi",$BK$35:$BK$36)/SQRT($BF14)</f>
        <v>3.4063102583162821E-3</v>
      </c>
    </row>
    <row r="15" spans="1:72" ht="13.5" customHeight="1" x14ac:dyDescent="0.2">
      <c r="B15" s="12">
        <v>233</v>
      </c>
      <c r="C15" s="12">
        <v>9.5540000000000003</v>
      </c>
      <c r="D15" s="12">
        <v>233.39807999999999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31</v>
      </c>
      <c r="Q15" s="56">
        <v>1.37</v>
      </c>
      <c r="R15" s="56">
        <v>3.12</v>
      </c>
      <c r="S15" s="56">
        <v>45.65</v>
      </c>
      <c r="T15" s="56">
        <v>106.72</v>
      </c>
      <c r="U15" s="12">
        <v>2</v>
      </c>
      <c r="V15" s="12">
        <v>0</v>
      </c>
      <c r="W15" s="12">
        <v>1</v>
      </c>
      <c r="X15" s="12">
        <v>1</v>
      </c>
      <c r="Y15" s="12">
        <v>1</v>
      </c>
      <c r="Z15" s="12">
        <v>2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0.83940000000000003</v>
      </c>
      <c r="AK15" s="12">
        <v>7.6899999999999996E-2</v>
      </c>
      <c r="AL15" s="14">
        <v>2.8000000000000001E-2</v>
      </c>
      <c r="AM15" s="14">
        <v>2.5999999999999999E-3</v>
      </c>
      <c r="AN15" s="14">
        <v>2.2244999999999999</v>
      </c>
      <c r="AO15" s="14">
        <v>0.1152</v>
      </c>
      <c r="AP15" s="14">
        <v>0.1968</v>
      </c>
      <c r="AQ15" s="14">
        <v>1.0200000000000001E-2</v>
      </c>
      <c r="AR15" s="14">
        <v>1.6830000000000001</v>
      </c>
      <c r="AS15" s="14">
        <v>8.9800000000000005E-2</v>
      </c>
      <c r="AT15" s="14">
        <v>2.9600000000000001E-2</v>
      </c>
      <c r="AU15" s="14">
        <v>1.6000000000000001E-3</v>
      </c>
      <c r="AV15" s="14">
        <v>38.557000000000002</v>
      </c>
      <c r="AW15" s="14">
        <v>2.4773000000000001</v>
      </c>
      <c r="AX15" s="14">
        <v>0.51029999999999998</v>
      </c>
      <c r="AY15" s="14">
        <v>3.2800000000000003E-2</v>
      </c>
      <c r="AZ15" s="14">
        <v>0.44336020364870604</v>
      </c>
      <c r="BA15" s="14">
        <v>17.239864864864863</v>
      </c>
      <c r="BB15" s="14">
        <v>0.89035006482681978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3.5249999999999997E-2</v>
      </c>
      <c r="BH15" s="16">
        <f>DSTDEV(PlotSort,"PhxRed",$BL$35:$BL$36)/SQRT($BF15)</f>
        <v>8.2743148184176365E-4</v>
      </c>
      <c r="BI15" s="16">
        <f>DAVERAGE(PlotSort,"PhxRedEdge",$BL$35:$BL$36)</f>
        <v>0.23882500000000001</v>
      </c>
      <c r="BJ15" s="16">
        <f>DSTDEV(PlotSort,"PhxRedEdge",$BL$35:$BL$36)/SQRT($BF15)</f>
        <v>4.010377164307616E-3</v>
      </c>
      <c r="BK15" s="16">
        <f>DAVERAGE(PlotSort,"TMRed",$BL$35:$BL$36)</f>
        <v>3.6674999999999999E-2</v>
      </c>
      <c r="BL15" s="16">
        <f>DSTDEV(PlotSort,"TMRed",$BL$35:$BL$36)/SQRT($BF15)</f>
        <v>9.9691488388642586E-4</v>
      </c>
      <c r="BM15" s="16">
        <f>DAVERAGE(PlotSort,"TMNIR",$BL$35:$BL$36)</f>
        <v>0.56158750000000002</v>
      </c>
      <c r="BN15" s="16">
        <f>DSTDEV(PlotSort,"TMNIR",$BL$35:$BL$36)/SQRT($BF15)</f>
        <v>7.4649762582150447E-3</v>
      </c>
      <c r="BO15" s="16">
        <f>DAVERAGE(PlotSort,"NRR",$BL$35:$BL$36)</f>
        <v>0.40308302826439951</v>
      </c>
      <c r="BP15" s="16">
        <f>DSTDEV(PlotSort,"NRR",$BL$35:$BL$36)/SQRT($BF15)</f>
        <v>9.8139896986620921E-3</v>
      </c>
      <c r="BQ15" s="16">
        <f>DAVERAGE(PlotSort,"rvi",$BL$35:$BL$36)</f>
        <v>15.415591672198284</v>
      </c>
      <c r="BR15" s="16">
        <f>DSTDEV(PlotSort,"rvi",$BL$35:$BL$36)/SQRT($BF15)</f>
        <v>0.56380528856962964</v>
      </c>
      <c r="BS15" s="17">
        <f>DAVERAGE(PlotSort,"ndvi",$BL$35:$BL$36)</f>
        <v>0.87712690315491926</v>
      </c>
      <c r="BT15" s="16">
        <f>DSTDEV(PlotSort,"ndvi",$BL$35:$BL$36)/SQRT($BF15)</f>
        <v>4.3246079862671481E-3</v>
      </c>
    </row>
    <row r="16" spans="1:72" ht="13.5" customHeight="1" x14ac:dyDescent="0.2">
      <c r="B16" s="12">
        <v>233</v>
      </c>
      <c r="C16" s="12">
        <v>9.5459999999999994</v>
      </c>
      <c r="D16" s="12">
        <v>233.39775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31</v>
      </c>
      <c r="Q16" s="56">
        <v>1.37</v>
      </c>
      <c r="R16" s="56">
        <v>3.12</v>
      </c>
      <c r="S16" s="56">
        <v>45.75</v>
      </c>
      <c r="T16" s="56">
        <v>106.63</v>
      </c>
      <c r="U16" s="12">
        <v>2</v>
      </c>
      <c r="V16" s="12">
        <v>0</v>
      </c>
      <c r="W16" s="12">
        <v>1</v>
      </c>
      <c r="X16" s="12">
        <v>1</v>
      </c>
      <c r="Y16" s="12">
        <v>1</v>
      </c>
      <c r="Z16" s="12">
        <v>2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0.98060000000000003</v>
      </c>
      <c r="AK16" s="12">
        <v>9.2399999999999996E-2</v>
      </c>
      <c r="AL16" s="14">
        <v>3.2800000000000003E-2</v>
      </c>
      <c r="AM16" s="14">
        <v>3.0999999999999999E-3</v>
      </c>
      <c r="AN16" s="14">
        <v>2.3996</v>
      </c>
      <c r="AO16" s="14">
        <v>6.1600000000000002E-2</v>
      </c>
      <c r="AP16" s="14">
        <v>0.2127</v>
      </c>
      <c r="AQ16" s="14">
        <v>5.4999999999999997E-3</v>
      </c>
      <c r="AR16" s="14">
        <v>1.9708000000000001</v>
      </c>
      <c r="AS16" s="14">
        <v>0.20699999999999999</v>
      </c>
      <c r="AT16" s="14">
        <v>3.4799999999999998E-2</v>
      </c>
      <c r="AU16" s="14">
        <v>3.7000000000000002E-3</v>
      </c>
      <c r="AV16" s="14">
        <v>38.095199999999998</v>
      </c>
      <c r="AW16" s="14">
        <v>1.6120000000000001</v>
      </c>
      <c r="AX16" s="14">
        <v>0.50509999999999999</v>
      </c>
      <c r="AY16" s="14">
        <v>2.1399999999999999E-2</v>
      </c>
      <c r="AZ16" s="14">
        <v>0.40735580941766508</v>
      </c>
      <c r="BA16" s="14">
        <v>14.514367816091955</v>
      </c>
      <c r="BB16" s="14">
        <v>0.87108723837747726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3.3431250000000003E-2</v>
      </c>
      <c r="BH16" s="16">
        <f>DSTDEV(PlotSort,"PhxRed",$BI$31:$BI$32)/SQRT($BF16)</f>
        <v>7.0295321975695285E-4</v>
      </c>
      <c r="BI16" s="16">
        <f>DAVERAGE(PlotSort,"PhxRedEdge",$BI$31:$BI$32)</f>
        <v>0.21787499999999999</v>
      </c>
      <c r="BJ16" s="16">
        <f>DSTDEV(PlotSort,"PhxRedEdge",$BI$31:$BI$32)/SQRT($BF16)</f>
        <v>5.4689083310413373E-3</v>
      </c>
      <c r="BK16" s="16">
        <f>DAVERAGE(PlotSort,"TMRed",$BI$31:$BI$32)</f>
        <v>3.5331249999999995E-2</v>
      </c>
      <c r="BL16" s="16">
        <f>DSTDEV(PlotSort,"TMRed",$BI$31:$BI$32)/SQRT($BF16)</f>
        <v>8.0258534073746133E-4</v>
      </c>
      <c r="BM16" s="16">
        <f>DAVERAGE(PlotSort,"TMNIR",$BI$31:$BI$32)</f>
        <v>0.51229374999999999</v>
      </c>
      <c r="BN16" s="16">
        <f>DSTDEV(PlotSort,"TMNIR",$BI$31:$BI$32)/SQRT($BF16)</f>
        <v>1.0731633413845568E-2</v>
      </c>
      <c r="BO16" s="16">
        <f>DAVERAGE(PlotSort,"NRR",$BI$31:$BI$32)</f>
        <v>0.40361479944772743</v>
      </c>
      <c r="BP16" s="16">
        <f>DSTDEV(PlotSort,"NRR",$BI$31:$BI$32)/SQRT($BF16)</f>
        <v>5.0279768749527057E-3</v>
      </c>
      <c r="BQ16" s="16">
        <f>DAVERAGE(PlotSort,"rvi",$BI$31:$BI$32)</f>
        <v>14.542063733018487</v>
      </c>
      <c r="BR16" s="16">
        <f>DSTDEV(PlotSort,"rvi",$BI$31:$BI$32)/SQRT($BF16)</f>
        <v>0.26447090389350653</v>
      </c>
      <c r="BS16" s="17">
        <f>DAVERAGE(PlotSort,"ndvi",$BI$31:$BI$32)</f>
        <v>0.8707574834529308</v>
      </c>
      <c r="BT16" s="16">
        <f>DSTDEV(PlotSort,"ndvi",$BI$31:$BI$32)/SQRT($BF16)</f>
        <v>2.1985509466835081E-3</v>
      </c>
    </row>
    <row r="17" spans="2:72" ht="13.5" customHeight="1" x14ac:dyDescent="0.2">
      <c r="B17" s="12">
        <v>233</v>
      </c>
      <c r="C17" s="12">
        <v>9.5389999999999997</v>
      </c>
      <c r="D17" s="12">
        <v>233.39746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31</v>
      </c>
      <c r="Q17" s="56">
        <v>1.37</v>
      </c>
      <c r="R17" s="56">
        <v>3.12</v>
      </c>
      <c r="S17" s="56">
        <v>45.83</v>
      </c>
      <c r="T17" s="56">
        <v>106.54</v>
      </c>
      <c r="U17" s="12">
        <v>2</v>
      </c>
      <c r="V17" s="12">
        <v>0</v>
      </c>
      <c r="W17" s="12">
        <v>1</v>
      </c>
      <c r="X17" s="12">
        <v>1</v>
      </c>
      <c r="Y17" s="12">
        <v>1</v>
      </c>
      <c r="Z17" s="12">
        <v>2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0.93979999999999997</v>
      </c>
      <c r="AK17" s="12">
        <v>4.1700000000000001E-2</v>
      </c>
      <c r="AL17" s="14">
        <v>3.15E-2</v>
      </c>
      <c r="AM17" s="14">
        <v>1.4E-3</v>
      </c>
      <c r="AN17" s="14">
        <v>2.3946000000000001</v>
      </c>
      <c r="AO17" s="14">
        <v>0.13200000000000001</v>
      </c>
      <c r="AP17" s="14">
        <v>0.21260000000000001</v>
      </c>
      <c r="AQ17" s="14">
        <v>1.17E-2</v>
      </c>
      <c r="AR17" s="14">
        <v>2.1031</v>
      </c>
      <c r="AS17" s="14">
        <v>0.1149</v>
      </c>
      <c r="AT17" s="14">
        <v>3.7199999999999997E-2</v>
      </c>
      <c r="AU17" s="14">
        <v>2E-3</v>
      </c>
      <c r="AV17" s="14">
        <v>43.085099999999997</v>
      </c>
      <c r="AW17" s="14">
        <v>1.1107</v>
      </c>
      <c r="AX17" s="14">
        <v>0.57220000000000004</v>
      </c>
      <c r="AY17" s="14">
        <v>1.4800000000000001E-2</v>
      </c>
      <c r="AZ17" s="14">
        <v>0.45820591233435271</v>
      </c>
      <c r="BA17" s="14">
        <v>15.38172043010753</v>
      </c>
      <c r="BB17" s="14">
        <v>0.87791270101739416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3.0162499999999998E-2</v>
      </c>
      <c r="BH17" s="16">
        <f>DSTDEV(PlotSort,"PhxRed",$BJ$31:$BJ$32)/SQRT($BF17)</f>
        <v>6.6312863256937809E-4</v>
      </c>
      <c r="BI17" s="16">
        <f>DAVERAGE(PlotSort,"PhxRedEdge",$BJ$31:$BJ$32)</f>
        <v>0.20693125000000004</v>
      </c>
      <c r="BJ17" s="16">
        <f>DSTDEV(PlotSort,"PhxRedEdge",$BJ$31:$BJ$32)/SQRT($BF17)</f>
        <v>5.2870101723469379E-3</v>
      </c>
      <c r="BK17" s="16">
        <f>DAVERAGE(PlotSort,"TMRed",$BJ$31:$BJ$32)</f>
        <v>3.1256249999999999E-2</v>
      </c>
      <c r="BL17" s="16">
        <f>DSTDEV(PlotSort,"TMRed",$BJ$31:$BJ$32)/SQRT($BF17)</f>
        <v>8.7249492596423337E-4</v>
      </c>
      <c r="BM17" s="16">
        <f>DAVERAGE(PlotSort,"TMNIR",$BJ$31:$BJ$32)</f>
        <v>0.53238124999999992</v>
      </c>
      <c r="BN17" s="16">
        <f>DSTDEV(PlotSort,"TMNIR",$BJ$31:$BJ$32)/SQRT($BF17)</f>
        <v>1.0924083557099883E-2</v>
      </c>
      <c r="BO17" s="16">
        <f>DAVERAGE(PlotSort,"NRR",$BJ$31:$BJ$32)</f>
        <v>0.4407410606843733</v>
      </c>
      <c r="BP17" s="16">
        <f>DSTDEV(PlotSort,"NRR",$BJ$31:$BJ$32)/SQRT($BF17)</f>
        <v>4.312988968788168E-3</v>
      </c>
      <c r="BQ17" s="16">
        <f>DAVERAGE(PlotSort,"rvi",$BJ$31:$BJ$32)</f>
        <v>17.115663486787948</v>
      </c>
      <c r="BR17" s="16">
        <f>DSTDEV(PlotSort,"rvi",$BJ$31:$BJ$32)/SQRT($BF17)</f>
        <v>0.28457920622804506</v>
      </c>
      <c r="BS17" s="17">
        <f>DAVERAGE(PlotSort,"ndvi",$BJ$31:$BJ$32)</f>
        <v>0.88918996314354004</v>
      </c>
      <c r="BT17" s="16">
        <f>DSTDEV(PlotSort,"ndvi",$BJ$31:$BJ$32)/SQRT($BF17)</f>
        <v>1.7358932190034313E-3</v>
      </c>
    </row>
    <row r="18" spans="2:72" ht="13.5" customHeight="1" x14ac:dyDescent="0.2">
      <c r="B18" s="12">
        <v>233</v>
      </c>
      <c r="C18" s="12">
        <v>9.6069999999999993</v>
      </c>
      <c r="D18" s="12">
        <v>233.40029000000001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31</v>
      </c>
      <c r="Q18" s="56">
        <v>1.37</v>
      </c>
      <c r="R18" s="56">
        <v>3.12</v>
      </c>
      <c r="S18" s="56">
        <v>45.02</v>
      </c>
      <c r="T18" s="56">
        <v>107.35</v>
      </c>
      <c r="U18" s="12">
        <v>2</v>
      </c>
      <c r="V18" s="12">
        <v>0</v>
      </c>
      <c r="W18" s="12">
        <v>1</v>
      </c>
      <c r="X18" s="12">
        <v>1</v>
      </c>
      <c r="Y18" s="12">
        <v>1</v>
      </c>
      <c r="Z18" s="12">
        <v>2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1.1528</v>
      </c>
      <c r="AK18" s="12">
        <v>3.95E-2</v>
      </c>
      <c r="AL18" s="14">
        <v>3.7999999999999999E-2</v>
      </c>
      <c r="AM18" s="14">
        <v>1.2999999999999999E-3</v>
      </c>
      <c r="AN18" s="14">
        <v>2.8331</v>
      </c>
      <c r="AO18" s="14">
        <v>0.2495</v>
      </c>
      <c r="AP18" s="14">
        <v>0.24740000000000001</v>
      </c>
      <c r="AQ18" s="14">
        <v>2.18E-2</v>
      </c>
      <c r="AR18" s="14">
        <v>2.2385999999999999</v>
      </c>
      <c r="AS18" s="14">
        <v>0.23960000000000001</v>
      </c>
      <c r="AT18" s="14">
        <v>3.8899999999999997E-2</v>
      </c>
      <c r="AU18" s="14">
        <v>4.1999999999999997E-3</v>
      </c>
      <c r="AV18" s="14">
        <v>42.924999999999997</v>
      </c>
      <c r="AW18" s="14">
        <v>1.3499000000000001</v>
      </c>
      <c r="AX18" s="14">
        <v>0.56110000000000004</v>
      </c>
      <c r="AY18" s="14">
        <v>1.7600000000000001E-2</v>
      </c>
      <c r="AZ18" s="14">
        <v>0.3880024737167595</v>
      </c>
      <c r="BA18" s="14">
        <v>14.424164524421595</v>
      </c>
      <c r="BB18" s="14">
        <v>0.87033333333333318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3.1462499999999997E-2</v>
      </c>
      <c r="BH18" s="16">
        <f>DSTDEV(PlotSort,"PhxRed",$BH$35:$BH$36)/SQRT($BF18)</f>
        <v>7.7834627041353951E-4</v>
      </c>
      <c r="BI18" s="16">
        <f>DAVERAGE(PlotSort,"PhxRedEdge",$BH$35:$BH$36)</f>
        <v>0.20969375000000001</v>
      </c>
      <c r="BJ18" s="16">
        <f>DSTDEV(PlotSort,"PhxRedEdge",$BH$35:$BH$36)/SQRT($BF18)</f>
        <v>4.7515038737751241E-3</v>
      </c>
      <c r="BK18" s="16">
        <f>DAVERAGE(PlotSort,"TMRed",$BH$35:$BH$36)</f>
        <v>3.3181249999999995E-2</v>
      </c>
      <c r="BL18" s="16">
        <f>DSTDEV(PlotSort,"TMRed",$BH$35:$BH$36)/SQRT($BF18)</f>
        <v>9.4570162445667795E-4</v>
      </c>
      <c r="BM18" s="16">
        <f>DAVERAGE(PlotSort,"TMNIR",$BH$35:$BH$36)</f>
        <v>0.52022500000000005</v>
      </c>
      <c r="BN18" s="16">
        <f>DSTDEV(PlotSort,"TMNIR",$BH$35:$BH$36)/SQRT($BF18)</f>
        <v>1.0259928118656586E-2</v>
      </c>
      <c r="BO18" s="16">
        <f>DAVERAGE(PlotSort,"NRR",$BH$35:$BH$36)</f>
        <v>0.42539545321060157</v>
      </c>
      <c r="BP18" s="16">
        <f>DSTDEV(PlotSort,"NRR",$BH$35:$BH$36)/SQRT($BF18)</f>
        <v>7.0575714903109207E-3</v>
      </c>
      <c r="BQ18" s="16">
        <f>DAVERAGE(PlotSort,"rvi",$BH$35:$BH$36)</f>
        <v>15.809183026923796</v>
      </c>
      <c r="BR18" s="16">
        <f>DSTDEV(PlotSort,"rvi",$BH$35:$BH$36)/SQRT($BF18)</f>
        <v>0.40799692460423831</v>
      </c>
      <c r="BS18" s="17">
        <f>DAVERAGE(PlotSort,"ndvi",$BH$35:$BH$36)</f>
        <v>0.88000305699885029</v>
      </c>
      <c r="BT18" s="16">
        <f>DSTDEV(PlotSort,"ndvi",$BH$35:$BH$36)/SQRT($BF18)</f>
        <v>2.7962352631390472E-3</v>
      </c>
    </row>
    <row r="19" spans="2:72" ht="13.5" customHeight="1" x14ac:dyDescent="0.2">
      <c r="B19" s="12">
        <v>233</v>
      </c>
      <c r="C19" s="12">
        <v>9.6150000000000002</v>
      </c>
      <c r="D19" s="12">
        <v>233.40062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31</v>
      </c>
      <c r="Q19" s="56">
        <v>1.37</v>
      </c>
      <c r="R19" s="56">
        <v>3.12</v>
      </c>
      <c r="S19" s="56">
        <v>44.92</v>
      </c>
      <c r="T19" s="56">
        <v>107.44</v>
      </c>
      <c r="U19" s="12">
        <v>2</v>
      </c>
      <c r="V19" s="12">
        <v>0</v>
      </c>
      <c r="W19" s="12">
        <v>1</v>
      </c>
      <c r="X19" s="12">
        <v>1</v>
      </c>
      <c r="Y19" s="12">
        <v>1</v>
      </c>
      <c r="Z19" s="12">
        <v>2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0.75770000000000004</v>
      </c>
      <c r="AK19" s="12">
        <v>3.8399999999999997E-2</v>
      </c>
      <c r="AL19" s="14">
        <v>2.4899999999999999E-2</v>
      </c>
      <c r="AM19" s="14">
        <v>1.2999999999999999E-3</v>
      </c>
      <c r="AN19" s="14">
        <v>2.0487000000000002</v>
      </c>
      <c r="AO19" s="14">
        <v>3.2000000000000002E-3</v>
      </c>
      <c r="AP19" s="14">
        <v>0.17860000000000001</v>
      </c>
      <c r="AQ19" s="14">
        <v>2.9999999999999997E-4</v>
      </c>
      <c r="AR19" s="14">
        <v>1.4510000000000001</v>
      </c>
      <c r="AS19" s="14">
        <v>4.3799999999999999E-2</v>
      </c>
      <c r="AT19" s="14">
        <v>2.52E-2</v>
      </c>
      <c r="AU19" s="14">
        <v>8.0000000000000004E-4</v>
      </c>
      <c r="AV19" s="14">
        <v>35.836300000000001</v>
      </c>
      <c r="AW19" s="14">
        <v>0.78420000000000001</v>
      </c>
      <c r="AX19" s="14">
        <v>0.46760000000000002</v>
      </c>
      <c r="AY19" s="14">
        <v>1.0200000000000001E-2</v>
      </c>
      <c r="AZ19" s="14">
        <v>0.44722995976477875</v>
      </c>
      <c r="BA19" s="14">
        <v>18.555555555555557</v>
      </c>
      <c r="BB19" s="14">
        <v>0.89772727272727271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3.2131249999999993E-2</v>
      </c>
      <c r="BH19" s="16">
        <f>DSTDEV(PlotSort,"PhxRed",$BI$35:$BI$36)/SQRT($BF19)</f>
        <v>8.1811362036903726E-4</v>
      </c>
      <c r="BI19" s="16">
        <f>DAVERAGE(PlotSort,"PhxRedEdge",$BI$35:$BI$36)</f>
        <v>0.21511250000000001</v>
      </c>
      <c r="BJ19" s="16">
        <f>DSTDEV(PlotSort,"PhxRedEdge",$BI$35:$BI$36)/SQRT($BF19)</f>
        <v>6.1885436830216136E-3</v>
      </c>
      <c r="BK19" s="16">
        <f>DAVERAGE(PlotSort,"TMRed",$BI$35:$BI$36)</f>
        <v>3.3406249999999998E-2</v>
      </c>
      <c r="BL19" s="16">
        <f>DSTDEV(PlotSort,"TMRed",$BI$35:$BI$36)/SQRT($BF19)</f>
        <v>1.0309570290915784E-3</v>
      </c>
      <c r="BM19" s="16">
        <f>DAVERAGE(PlotSort,"TMNIR",$BI$35:$BI$36)</f>
        <v>0.52444999999999997</v>
      </c>
      <c r="BN19" s="16">
        <f>DSTDEV(PlotSort,"TMNIR",$BI$35:$BI$36)/SQRT($BF19)</f>
        <v>1.1920262860636365E-2</v>
      </c>
      <c r="BO19" s="16">
        <f>DAVERAGE(PlotSort,"NRR",$BI$35:$BI$36)</f>
        <v>0.41896040692149922</v>
      </c>
      <c r="BP19" s="16">
        <f>DSTDEV(PlotSort,"NRR",$BI$35:$BI$36)/SQRT($BF19)</f>
        <v>6.2159546100920195E-3</v>
      </c>
      <c r="BQ19" s="16">
        <f>DAVERAGE(PlotSort,"rvi",$BI$35:$BI$36)</f>
        <v>15.84854419288264</v>
      </c>
      <c r="BR19" s="16">
        <f>DSTDEV(PlotSort,"rvi",$BI$35:$BI$36)/SQRT($BF19)</f>
        <v>0.45298738706981045</v>
      </c>
      <c r="BS19" s="17">
        <f>DAVERAGE(PlotSort,"ndvi",$BI$35:$BI$36)</f>
        <v>0.87994438959762078</v>
      </c>
      <c r="BT19" s="16">
        <f>DSTDEV(PlotSort,"ndvi",$BI$35:$BI$36)/SQRT($BF19)</f>
        <v>3.3694384411670957E-3</v>
      </c>
    </row>
    <row r="20" spans="2:72" ht="13.5" customHeight="1" x14ac:dyDescent="0.2">
      <c r="B20" s="12">
        <v>233</v>
      </c>
      <c r="C20" s="12">
        <v>9.6219999999999999</v>
      </c>
      <c r="D20" s="12">
        <v>233.40092000000001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31</v>
      </c>
      <c r="Q20" s="56">
        <v>1.37</v>
      </c>
      <c r="R20" s="56">
        <v>3.12</v>
      </c>
      <c r="S20" s="56">
        <v>44.84</v>
      </c>
      <c r="T20" s="56">
        <v>107.53</v>
      </c>
      <c r="U20" s="12">
        <v>2</v>
      </c>
      <c r="V20" s="12">
        <v>0</v>
      </c>
      <c r="W20" s="12">
        <v>1</v>
      </c>
      <c r="X20" s="12">
        <v>1</v>
      </c>
      <c r="Y20" s="12">
        <v>1</v>
      </c>
      <c r="Z20" s="12">
        <v>2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0.9597</v>
      </c>
      <c r="AK20" s="12">
        <v>7.1900000000000006E-2</v>
      </c>
      <c r="AL20" s="14">
        <v>3.15E-2</v>
      </c>
      <c r="AM20" s="14">
        <v>2.3999999999999998E-3</v>
      </c>
      <c r="AN20" s="14">
        <v>2.4883000000000002</v>
      </c>
      <c r="AO20" s="14">
        <v>0.33739999999999998</v>
      </c>
      <c r="AP20" s="14">
        <v>0.2165</v>
      </c>
      <c r="AQ20" s="14">
        <v>2.9399999999999999E-2</v>
      </c>
      <c r="AR20" s="14">
        <v>1.9015</v>
      </c>
      <c r="AS20" s="14">
        <v>2.06E-2</v>
      </c>
      <c r="AT20" s="14">
        <v>3.2899999999999999E-2</v>
      </c>
      <c r="AU20" s="14">
        <v>4.0000000000000002E-4</v>
      </c>
      <c r="AV20" s="14">
        <v>42.146999999999998</v>
      </c>
      <c r="AW20" s="14">
        <v>3.3092999999999999</v>
      </c>
      <c r="AX20" s="14">
        <v>0.54900000000000004</v>
      </c>
      <c r="AY20" s="14">
        <v>4.3099999999999999E-2</v>
      </c>
      <c r="AZ20" s="14">
        <v>0.43435662965382099</v>
      </c>
      <c r="BA20" s="14">
        <v>16.686930091185413</v>
      </c>
      <c r="BB20" s="14">
        <v>0.88692215157243504</v>
      </c>
      <c r="BC20" s="15"/>
    </row>
    <row r="21" spans="2:72" ht="13.5" customHeight="1" x14ac:dyDescent="0.2">
      <c r="B21" s="12">
        <v>233</v>
      </c>
      <c r="C21" s="12">
        <v>9.6300000000000008</v>
      </c>
      <c r="D21" s="12">
        <v>233.40125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31</v>
      </c>
      <c r="Q21" s="56">
        <v>1.37</v>
      </c>
      <c r="R21" s="56">
        <v>3.12</v>
      </c>
      <c r="S21" s="56">
        <v>44.74</v>
      </c>
      <c r="T21" s="56">
        <v>107.62</v>
      </c>
      <c r="U21" s="12">
        <v>2</v>
      </c>
      <c r="V21" s="12">
        <v>0</v>
      </c>
      <c r="W21" s="12">
        <v>1</v>
      </c>
      <c r="X21" s="12">
        <v>1</v>
      </c>
      <c r="Y21" s="12">
        <v>1</v>
      </c>
      <c r="Z21" s="12">
        <v>2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1.0061</v>
      </c>
      <c r="AK21" s="12">
        <v>7.3400000000000007E-2</v>
      </c>
      <c r="AL21" s="14">
        <v>3.3000000000000002E-2</v>
      </c>
      <c r="AM21" s="14">
        <v>2.3999999999999998E-3</v>
      </c>
      <c r="AN21" s="14">
        <v>2.5127999999999999</v>
      </c>
      <c r="AO21" s="14">
        <v>6.4399999999999999E-2</v>
      </c>
      <c r="AP21" s="14">
        <v>0.21820000000000001</v>
      </c>
      <c r="AQ21" s="14">
        <v>5.5999999999999999E-3</v>
      </c>
      <c r="AR21" s="14">
        <v>1.9851000000000001</v>
      </c>
      <c r="AS21" s="14">
        <v>0.122</v>
      </c>
      <c r="AT21" s="14">
        <v>3.4299999999999997E-2</v>
      </c>
      <c r="AU21" s="14">
        <v>2.0999999999999999E-3</v>
      </c>
      <c r="AV21" s="14">
        <v>43.076799999999999</v>
      </c>
      <c r="AW21" s="14">
        <v>0.86529999999999996</v>
      </c>
      <c r="AX21" s="14">
        <v>0.56010000000000004</v>
      </c>
      <c r="AY21" s="14">
        <v>1.1299999999999999E-2</v>
      </c>
      <c r="AZ21" s="14">
        <v>0.43929076191699862</v>
      </c>
      <c r="BA21" s="14">
        <v>16.329446064139944</v>
      </c>
      <c r="BB21" s="14">
        <v>0.88458950201884257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0.26829999999999998</v>
      </c>
      <c r="BH21" s="16"/>
      <c r="BI21" s="16">
        <f>DAVERAGE(PlotSort2,"PhxRedEdge",$BM$31:$BM$32)</f>
        <v>0.29070000000000001</v>
      </c>
      <c r="BJ21" s="16"/>
      <c r="BK21" s="16">
        <f>DAVERAGE(PlotSort2,"TMRed",$BM$31:$BM$32)</f>
        <v>0.26579999999999998</v>
      </c>
      <c r="BL21" s="16"/>
      <c r="BM21" s="16">
        <f>DAVERAGE(PlotSort2,"TMNIR",$BM$31:$BM$32)</f>
        <v>0.32629999999999998</v>
      </c>
      <c r="BN21" s="16"/>
      <c r="BO21" s="16">
        <f>DAVERAGE(PlotSort2,"NRR",$BM$31:$BM$32)</f>
        <v>5.7698541329011289E-2</v>
      </c>
      <c r="BP21" s="16"/>
      <c r="BQ21" s="16">
        <f>DAVERAGE(PlotSort2,"rvi",$BM$31:$BM$32)</f>
        <v>1.2276147479307751</v>
      </c>
      <c r="BR21" s="16"/>
      <c r="BS21" s="17">
        <f>DAVERAGE(PlotSort2,"ndvi",$BM$31:$BM$32)</f>
        <v>0.10217868603276474</v>
      </c>
      <c r="BT21" s="16"/>
    </row>
    <row r="22" spans="2:72" ht="13.5" customHeight="1" x14ac:dyDescent="0.2">
      <c r="B22" s="12">
        <v>233</v>
      </c>
      <c r="C22" s="12">
        <v>9.6379999999999999</v>
      </c>
      <c r="D22" s="12">
        <v>233.40158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31</v>
      </c>
      <c r="Q22" s="56">
        <v>1.37</v>
      </c>
      <c r="R22" s="56">
        <v>3.12</v>
      </c>
      <c r="S22" s="56">
        <v>44.65</v>
      </c>
      <c r="T22" s="56">
        <v>107.72</v>
      </c>
      <c r="U22" s="12">
        <v>2</v>
      </c>
      <c r="V22" s="12">
        <v>0</v>
      </c>
      <c r="W22" s="12">
        <v>1</v>
      </c>
      <c r="X22" s="12">
        <v>1</v>
      </c>
      <c r="Y22" s="12">
        <v>1</v>
      </c>
      <c r="Z22" s="12">
        <v>2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0.85950000000000004</v>
      </c>
      <c r="AK22" s="12">
        <v>6.2899999999999998E-2</v>
      </c>
      <c r="AL22" s="14">
        <v>2.81E-2</v>
      </c>
      <c r="AM22" s="14">
        <v>2.0999999999999999E-3</v>
      </c>
      <c r="AN22" s="14">
        <v>2.2096</v>
      </c>
      <c r="AO22" s="14">
        <v>0.19420000000000001</v>
      </c>
      <c r="AP22" s="14">
        <v>0.1915</v>
      </c>
      <c r="AQ22" s="14">
        <v>1.6799999999999999E-2</v>
      </c>
      <c r="AR22" s="14">
        <v>1.5797000000000001</v>
      </c>
      <c r="AS22" s="14">
        <v>0.14130000000000001</v>
      </c>
      <c r="AT22" s="14">
        <v>2.7199999999999998E-2</v>
      </c>
      <c r="AU22" s="14">
        <v>2.3999999999999998E-3</v>
      </c>
      <c r="AV22" s="14">
        <v>39.879800000000003</v>
      </c>
      <c r="AW22" s="14">
        <v>1.5704</v>
      </c>
      <c r="AX22" s="14">
        <v>0.51759999999999995</v>
      </c>
      <c r="AY22" s="14">
        <v>2.0400000000000001E-2</v>
      </c>
      <c r="AZ22" s="14">
        <v>0.45987871950359605</v>
      </c>
      <c r="BA22" s="14">
        <v>19.02941176470588</v>
      </c>
      <c r="BB22" s="14">
        <v>0.90014684287812041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0.33875</v>
      </c>
      <c r="BH22" s="16">
        <f>DSTDEV(PlotSort2,"PhxRed",$BN$31:$BN$32)/SQRT($BF22)</f>
        <v>5.2499999999999769E-3</v>
      </c>
      <c r="BI22" s="16">
        <f>DAVERAGE(PlotSort2,"PhxRedEdge",$BN$31:$BN$32)</f>
        <v>0.36449999999999999</v>
      </c>
      <c r="BJ22" s="16">
        <f>DSTDEV(PlotSort2,"PhxRedEdge",$BN$31:$BN$32)/SQRT($BF22)</f>
        <v>5.4000000000000159E-3</v>
      </c>
      <c r="BK22" s="16">
        <f>DAVERAGE(PlotSort2,"TMRed",$BN$31:$BN$32)</f>
        <v>0.33525000000000005</v>
      </c>
      <c r="BL22" s="16">
        <f>DSTDEV(PlotSort2,"TMRed",$BN$31:$BN$32)/SQRT($BF22)</f>
        <v>4.7500000000000034E-3</v>
      </c>
      <c r="BM22" s="16">
        <f>DAVERAGE(PlotSort2,"TMNIR",$BN$31:$BN$32)</f>
        <v>0.40115000000000001</v>
      </c>
      <c r="BN22" s="16">
        <f>DSTDEV(PlotSort2,"TMNIR",$BN$31:$BN$32)/SQRT($BF22)</f>
        <v>5.1499999999999879E-3</v>
      </c>
      <c r="BO22" s="16">
        <f>DAVERAGE(PlotSort2,"NRR",$BN$31:$BN$32)</f>
        <v>4.7881414881767156E-2</v>
      </c>
      <c r="BP22" s="16">
        <f>DSTDEV(PlotSort2,"NRR",$BN$31:$BN$32)/SQRT($BF22)</f>
        <v>9.862847606643653E-4</v>
      </c>
      <c r="BQ22" s="16">
        <f>DAVERAGE(PlotSort2,"rvi",$BN$31:$BN$32)</f>
        <v>1.1965922844175489</v>
      </c>
      <c r="BR22" s="16">
        <f>DSTDEV(PlotSort2,"rvi",$BN$31:$BN$32)/SQRT($BF22)</f>
        <v>1.5922844175492166E-3</v>
      </c>
      <c r="BS22" s="17">
        <f>DAVERAGE(PlotSort2,"ndvi",$BN$31:$BN$32)</f>
        <v>8.9498280989610671E-2</v>
      </c>
      <c r="BT22" s="16">
        <f>DSTDEV(PlotSort2,"ndvi",$BN$31:$BN$32)/SQRT($BF22)</f>
        <v>6.6001219689999769E-4</v>
      </c>
    </row>
    <row r="23" spans="2:72" ht="13.5" customHeight="1" x14ac:dyDescent="0.2">
      <c r="B23" s="12">
        <v>233</v>
      </c>
      <c r="C23" s="12">
        <v>9.6449999999999996</v>
      </c>
      <c r="D23" s="12">
        <v>233.40187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31</v>
      </c>
      <c r="Q23" s="56">
        <v>1.37</v>
      </c>
      <c r="R23" s="56">
        <v>3.12</v>
      </c>
      <c r="S23" s="56">
        <v>44.56</v>
      </c>
      <c r="T23" s="56">
        <v>107.81</v>
      </c>
      <c r="U23" s="12">
        <v>2</v>
      </c>
      <c r="V23" s="12">
        <v>0</v>
      </c>
      <c r="W23" s="12">
        <v>1</v>
      </c>
      <c r="X23" s="12">
        <v>1</v>
      </c>
      <c r="Y23" s="12">
        <v>1</v>
      </c>
      <c r="Z23" s="12">
        <v>2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0.99639999999999995</v>
      </c>
      <c r="AK23" s="12">
        <v>3.1800000000000002E-2</v>
      </c>
      <c r="AL23" s="14">
        <v>3.2599999999999997E-2</v>
      </c>
      <c r="AM23" s="14">
        <v>1E-3</v>
      </c>
      <c r="AN23" s="14">
        <v>2.3347000000000002</v>
      </c>
      <c r="AO23" s="14">
        <v>0.12889999999999999</v>
      </c>
      <c r="AP23" s="14">
        <v>0.20200000000000001</v>
      </c>
      <c r="AQ23" s="14">
        <v>1.12E-2</v>
      </c>
      <c r="AR23" s="14">
        <v>1.8514999999999999</v>
      </c>
      <c r="AS23" s="14">
        <v>1.43E-2</v>
      </c>
      <c r="AT23" s="14">
        <v>3.1899999999999998E-2</v>
      </c>
      <c r="AU23" s="14">
        <v>2.0000000000000001E-4</v>
      </c>
      <c r="AV23" s="14">
        <v>35.954900000000002</v>
      </c>
      <c r="AW23" s="14">
        <v>1.1731</v>
      </c>
      <c r="AX23" s="14">
        <v>0.46589999999999998</v>
      </c>
      <c r="AY23" s="14">
        <v>1.52E-2</v>
      </c>
      <c r="AZ23" s="14">
        <v>0.39511902979487945</v>
      </c>
      <c r="BA23" s="14">
        <v>14.605015673981192</v>
      </c>
      <c r="BB23" s="14">
        <v>0.87183607874648461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0.16364999999999999</v>
      </c>
      <c r="BH23" s="16">
        <f>DSTDEV(PlotSort2,"PhxRed",$BR$31:$BR$32)/SQRT($BF23)</f>
        <v>8.0500000000000016E-3</v>
      </c>
      <c r="BI23" s="16">
        <f>DAVERAGE(PlotSort2,"PhxRedEdge",$BR$31:$BR$32)</f>
        <v>0.26019999999999999</v>
      </c>
      <c r="BJ23" s="16">
        <f>DSTDEV(PlotSort2,"PhxRedEdge",$BR$31:$BR$32)/SQRT($BF23)</f>
        <v>1.2499999999999997E-2</v>
      </c>
      <c r="BK23" s="16">
        <f>DAVERAGE(PlotSort2,"TMRed",$BR$31:$BR$32)</f>
        <v>0.16439999999999999</v>
      </c>
      <c r="BL23" s="16">
        <f>DSTDEV(PlotSort2,"TMRed",$BR$31:$BR$32)/SQRT($BF23)</f>
        <v>7.5999999999999948E-3</v>
      </c>
      <c r="BM23" s="16">
        <f>DAVERAGE(PlotSort2,"TMNIR",$BR$31:$BR$32)</f>
        <v>0.41170000000000001</v>
      </c>
      <c r="BN23" s="16">
        <f>DSTDEV(PlotSort2,"TMNIR",$BR$31:$BR$32)/SQRT($BF23)</f>
        <v>1.519999999999999E-2</v>
      </c>
      <c r="BO23" s="16">
        <f>DAVERAGE(PlotSort2,"NRR",$BR$31:$BR$32)</f>
        <v>0.22569791510791903</v>
      </c>
      <c r="BP23" s="16">
        <f>DSTDEV(PlotSort2,"NRR",$BR$31:$BR$32)/SQRT($BF23)</f>
        <v>5.2862513000288122E-3</v>
      </c>
      <c r="BQ23" s="16">
        <f>DAVERAGE(PlotSort2,"rvi",$BR$31:$BR$32)</f>
        <v>2.5053378618889415</v>
      </c>
      <c r="BR23" s="16">
        <f>DSTDEV(PlotSort2,"rvi",$BR$31:$BR$32)/SQRT($BF23)</f>
        <v>2.3361117702895173E-2</v>
      </c>
      <c r="BS23" s="17">
        <f>DAVERAGE(PlotSort2,"ndvi",$BR$31:$BR$32)</f>
        <v>0.42941624679283552</v>
      </c>
      <c r="BT23" s="16">
        <f>DSTDEV(PlotSort2,"ndvi",$BR$31:$BR$32)/SQRT($BF23)</f>
        <v>3.8026218137070795E-3</v>
      </c>
    </row>
    <row r="24" spans="2:72" ht="13.5" customHeight="1" x14ac:dyDescent="0.2">
      <c r="B24" s="12">
        <v>233</v>
      </c>
      <c r="C24" s="12">
        <v>9.6530000000000005</v>
      </c>
      <c r="D24" s="12">
        <v>233.40221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31</v>
      </c>
      <c r="Q24" s="56">
        <v>1.37</v>
      </c>
      <c r="R24" s="56">
        <v>3.12</v>
      </c>
      <c r="S24" s="56">
        <v>44.47</v>
      </c>
      <c r="T24" s="56">
        <v>107.9</v>
      </c>
      <c r="U24" s="12">
        <v>2</v>
      </c>
      <c r="V24" s="12">
        <v>0</v>
      </c>
      <c r="W24" s="12">
        <v>1</v>
      </c>
      <c r="X24" s="12">
        <v>1</v>
      </c>
      <c r="Y24" s="12">
        <v>1</v>
      </c>
      <c r="Z24" s="12">
        <v>2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0.92530000000000001</v>
      </c>
      <c r="AK24" s="12">
        <v>1.6999999999999999E-3</v>
      </c>
      <c r="AL24" s="14">
        <v>3.0200000000000001E-2</v>
      </c>
      <c r="AM24" s="14">
        <v>1E-4</v>
      </c>
      <c r="AN24" s="14">
        <v>2.395</v>
      </c>
      <c r="AO24" s="14">
        <v>5.2900000000000003E-2</v>
      </c>
      <c r="AP24" s="14">
        <v>0.2069</v>
      </c>
      <c r="AQ24" s="14">
        <v>4.5999999999999999E-3</v>
      </c>
      <c r="AR24" s="14">
        <v>1.9019999999999999</v>
      </c>
      <c r="AS24" s="14">
        <v>3.6200000000000003E-2</v>
      </c>
      <c r="AT24" s="14">
        <v>3.27E-2</v>
      </c>
      <c r="AU24" s="14">
        <v>5.9999999999999995E-4</v>
      </c>
      <c r="AV24" s="14">
        <v>39.413899999999998</v>
      </c>
      <c r="AW24" s="14">
        <v>6.1999999999999998E-3</v>
      </c>
      <c r="AX24" s="14">
        <v>0.50980000000000003</v>
      </c>
      <c r="AY24" s="14">
        <v>1E-4</v>
      </c>
      <c r="AZ24" s="14">
        <v>0.42263150551137163</v>
      </c>
      <c r="BA24" s="14">
        <v>15.590214067278289</v>
      </c>
      <c r="BB24" s="14">
        <v>0.87944700460829506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0.70499999999999996</v>
      </c>
      <c r="BH24" s="16"/>
      <c r="BI24" s="16">
        <f>DAVERAGE(PlotSort2,"PhxRedEdge",$BP$31:$BP$32)</f>
        <v>0.69400000000000006</v>
      </c>
      <c r="BJ24" s="16"/>
      <c r="BK24" s="16">
        <f>DAVERAGE(PlotSort2,"TMRed",$BP$31:$BP$32)</f>
        <v>0.70499999999999996</v>
      </c>
      <c r="BL24" s="16"/>
      <c r="BM24" s="16">
        <f>DAVERAGE(PlotSort2,"TMNIR",$BP$31:$BP$32)</f>
        <v>0.67230000000000001</v>
      </c>
      <c r="BN24" s="16"/>
      <c r="BO24" s="16">
        <f>DAVERAGE(PlotSort2,"NRR",$BP$31:$BP$32)</f>
        <v>-1.5882309888018774E-2</v>
      </c>
      <c r="BP24" s="16"/>
      <c r="BQ24" s="16">
        <f>DAVERAGE(PlotSort2,"rvi",$BP$31:$BP$32)</f>
        <v>23.840425531914896</v>
      </c>
      <c r="BR24" s="16"/>
      <c r="BS24" s="17">
        <f>DAVERAGE(PlotSort2,"ndvi",$BP$31:$BP$32)</f>
        <v>-2.3742104116750127E-2</v>
      </c>
      <c r="BT24" s="16"/>
    </row>
    <row r="25" spans="2:72" ht="13.5" customHeight="1" x14ac:dyDescent="0.2">
      <c r="B25" s="12">
        <v>233</v>
      </c>
      <c r="C25" s="12">
        <v>9.6609999999999996</v>
      </c>
      <c r="D25" s="12">
        <v>233.40253999999999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31</v>
      </c>
      <c r="Q25" s="56">
        <v>1.37</v>
      </c>
      <c r="R25" s="56">
        <v>3.12</v>
      </c>
      <c r="S25" s="56">
        <v>44.37</v>
      </c>
      <c r="T25" s="56">
        <v>108</v>
      </c>
      <c r="U25" s="12">
        <v>2</v>
      </c>
      <c r="V25" s="12">
        <v>0</v>
      </c>
      <c r="W25" s="12">
        <v>1</v>
      </c>
      <c r="X25" s="12">
        <v>1</v>
      </c>
      <c r="Y25" s="12">
        <v>1</v>
      </c>
      <c r="Z25" s="12">
        <v>2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1.0161</v>
      </c>
      <c r="AK25" s="12">
        <v>8.5999999999999993E-2</v>
      </c>
      <c r="AL25" s="14">
        <v>3.3099999999999997E-2</v>
      </c>
      <c r="AM25" s="14">
        <v>2.8E-3</v>
      </c>
      <c r="AN25" s="14">
        <v>2.4821</v>
      </c>
      <c r="AO25" s="14">
        <v>0.1275</v>
      </c>
      <c r="AP25" s="14">
        <v>0.214</v>
      </c>
      <c r="AQ25" s="14">
        <v>1.0999999999999999E-2</v>
      </c>
      <c r="AR25" s="14">
        <v>2.0960000000000001</v>
      </c>
      <c r="AS25" s="14">
        <v>0.1426</v>
      </c>
      <c r="AT25" s="14">
        <v>3.5900000000000001E-2</v>
      </c>
      <c r="AU25" s="14">
        <v>2.3999999999999998E-3</v>
      </c>
      <c r="AV25" s="14">
        <v>40.505899999999997</v>
      </c>
      <c r="AW25" s="14">
        <v>1.3394999999999999</v>
      </c>
      <c r="AX25" s="14">
        <v>0.52300000000000002</v>
      </c>
      <c r="AY25" s="14">
        <v>1.7299999999999999E-2</v>
      </c>
      <c r="AZ25" s="14">
        <v>0.41926729986431488</v>
      </c>
      <c r="BA25" s="14">
        <v>14.56824512534819</v>
      </c>
      <c r="BB25" s="14">
        <v>0.87153336911791013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1.0033333333333334</v>
      </c>
      <c r="BH25" s="16">
        <f>DSTDEV(PlotSort2,"PhxRed",$BQ$31:$BQ$32)/SQRT($BF25)</f>
        <v>5.3929995776418101E-3</v>
      </c>
      <c r="BI25" s="16">
        <f>DAVERAGE(PlotSort2,"PhxRedEdge",$BQ$31:$BQ$32)</f>
        <v>1.0031333333333334</v>
      </c>
      <c r="BJ25" s="16">
        <f>DSTDEV(PlotSort2,"PhxRedEdge",$BQ$31:$BQ$32)/SQRT($BF25)</f>
        <v>5.4498725775114429E-3</v>
      </c>
      <c r="BK25" s="16">
        <f>DAVERAGE(PlotSort2,"TMRed",$BQ$31:$BQ$32)</f>
        <v>1.0033333333333334</v>
      </c>
      <c r="BL25" s="16">
        <f>DSTDEV(PlotSort2,"TMRed",$BQ$31:$BQ$32)/SQRT($BF25)</f>
        <v>5.3929995776418101E-3</v>
      </c>
      <c r="BM25" s="16">
        <f>DAVERAGE(PlotSort2,"TMNIR",$BQ$31:$BQ$32)</f>
        <v>1.0031333333333334</v>
      </c>
      <c r="BN25" s="16">
        <f>DSTDEV(PlotSort2,"TMNIR",$BQ$31:$BQ$32)/SQRT($BF25)</f>
        <v>5.4498725775114429E-3</v>
      </c>
      <c r="BO25" s="16">
        <f>DAVERAGE(PlotSort2,"NRR",$BQ$31:$BQ$32)</f>
        <v>0.73981062981585277</v>
      </c>
      <c r="BP25" s="16">
        <f>DSTDEV(PlotSort2,"NRR",$BQ$31:$BQ$32)/SQRT($BF25)</f>
        <v>3.733086262583376E-4</v>
      </c>
      <c r="BQ25" s="16">
        <f>DAVERAGE(PlotSort2,"rvi",$BQ$31:$BQ$32)</f>
        <v>1.3307876775025782</v>
      </c>
      <c r="BR25" s="16">
        <f>DSTDEV(PlotSort2,"rvi",$BQ$31:$BQ$32)/SQRT($BF25)</f>
        <v>3.8544718902397022E-3</v>
      </c>
      <c r="BS25" s="17">
        <f>DAVERAGE(PlotSort2,"ndvi",$BQ$31:$BQ$32)</f>
        <v>0.14191629700344591</v>
      </c>
      <c r="BT25" s="16">
        <f>DSTDEV(PlotSort2,"ndvi",$BQ$31:$BQ$32)/SQRT($BF25)</f>
        <v>1.4166934577440752E-3</v>
      </c>
    </row>
    <row r="26" spans="2:72" ht="13.5" customHeight="1" x14ac:dyDescent="0.2">
      <c r="B26" s="12">
        <v>233</v>
      </c>
      <c r="C26" s="12">
        <v>9.8559999999999999</v>
      </c>
      <c r="D26" s="12">
        <v>233.41067000000001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31</v>
      </c>
      <c r="Q26" s="56">
        <v>1.37</v>
      </c>
      <c r="R26" s="56">
        <v>3.12</v>
      </c>
      <c r="S26" s="56">
        <v>42.06</v>
      </c>
      <c r="T26" s="56">
        <v>110.46</v>
      </c>
      <c r="U26" s="12">
        <v>2</v>
      </c>
      <c r="V26" s="12">
        <v>0</v>
      </c>
      <c r="W26" s="12">
        <v>1</v>
      </c>
      <c r="X26" s="12">
        <v>1</v>
      </c>
      <c r="Y26" s="12">
        <v>1</v>
      </c>
      <c r="Z26" s="12">
        <v>2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1.0286</v>
      </c>
      <c r="AK26" s="12">
        <v>5.0500000000000003E-2</v>
      </c>
      <c r="AL26" s="14">
        <v>3.2000000000000001E-2</v>
      </c>
      <c r="AM26" s="14">
        <v>1.6000000000000001E-3</v>
      </c>
      <c r="AN26" s="14">
        <v>2.5411999999999999</v>
      </c>
      <c r="AO26" s="14">
        <v>8.5000000000000006E-3</v>
      </c>
      <c r="AP26" s="14">
        <v>0.20930000000000001</v>
      </c>
      <c r="AQ26" s="14">
        <v>6.9999999999999999E-4</v>
      </c>
      <c r="AR26" s="14">
        <v>2.0808</v>
      </c>
      <c r="AS26" s="14">
        <v>8.2699999999999996E-2</v>
      </c>
      <c r="AT26" s="14">
        <v>3.4099999999999998E-2</v>
      </c>
      <c r="AU26" s="14">
        <v>1.4E-3</v>
      </c>
      <c r="AV26" s="14">
        <v>42.250999999999998</v>
      </c>
      <c r="AW26" s="14">
        <v>0.43469999999999998</v>
      </c>
      <c r="AX26" s="14">
        <v>0.52129999999999999</v>
      </c>
      <c r="AY26" s="14">
        <v>5.4000000000000003E-3</v>
      </c>
      <c r="AZ26" s="14">
        <v>0.42704626334519563</v>
      </c>
      <c r="BA26" s="14">
        <v>15.287390029325513</v>
      </c>
      <c r="BB26" s="14">
        <v>0.87720561757292037</v>
      </c>
      <c r="BC26" s="15"/>
    </row>
    <row r="27" spans="2:72" ht="13.5" customHeight="1" x14ac:dyDescent="0.2">
      <c r="B27" s="12">
        <v>233</v>
      </c>
      <c r="C27" s="12">
        <v>9.8480000000000008</v>
      </c>
      <c r="D27" s="12">
        <v>233.41032999999999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31</v>
      </c>
      <c r="Q27" s="56">
        <v>1.37</v>
      </c>
      <c r="R27" s="56">
        <v>3.12</v>
      </c>
      <c r="S27" s="56">
        <v>42.15</v>
      </c>
      <c r="T27" s="56">
        <v>110.35</v>
      </c>
      <c r="U27" s="12">
        <v>2</v>
      </c>
      <c r="V27" s="12">
        <v>0</v>
      </c>
      <c r="W27" s="12">
        <v>1</v>
      </c>
      <c r="X27" s="12">
        <v>1</v>
      </c>
      <c r="Y27" s="12">
        <v>1</v>
      </c>
      <c r="Z27" s="12">
        <v>2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1.0603</v>
      </c>
      <c r="AK27" s="12">
        <v>5.0799999999999998E-2</v>
      </c>
      <c r="AL27" s="14">
        <v>3.3099999999999997E-2</v>
      </c>
      <c r="AM27" s="14">
        <v>1.6000000000000001E-3</v>
      </c>
      <c r="AN27" s="14">
        <v>2.5840999999999998</v>
      </c>
      <c r="AO27" s="14">
        <v>0.10290000000000001</v>
      </c>
      <c r="AP27" s="14">
        <v>0.2132</v>
      </c>
      <c r="AQ27" s="14">
        <v>8.5000000000000006E-3</v>
      </c>
      <c r="AR27" s="14">
        <v>2.1991999999999998</v>
      </c>
      <c r="AS27" s="14">
        <v>0.11</v>
      </c>
      <c r="AT27" s="14">
        <v>3.61E-2</v>
      </c>
      <c r="AU27" s="14">
        <v>1.8E-3</v>
      </c>
      <c r="AV27" s="14">
        <v>42.978999999999999</v>
      </c>
      <c r="AW27" s="14">
        <v>0.70509999999999995</v>
      </c>
      <c r="AX27" s="14">
        <v>0.53129999999999999</v>
      </c>
      <c r="AY27" s="14">
        <v>8.6999999999999994E-3</v>
      </c>
      <c r="AZ27" s="14">
        <v>0.42726662189388853</v>
      </c>
      <c r="BA27" s="14">
        <v>14.717451523545707</v>
      </c>
      <c r="BB27" s="14">
        <v>0.87275290800140992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0.16364999999999999</v>
      </c>
      <c r="BH27" s="16">
        <f>DSTDEV(PlotSort2,"PhxRed",$BR$31:$BR$32)/SQRT($BF27)</f>
        <v>8.0500000000000016E-3</v>
      </c>
      <c r="BI27" s="16">
        <f>DAVERAGE(PlotSort2,"PhxRedEdge",$BR$31:$BR$32)</f>
        <v>0.26019999999999999</v>
      </c>
      <c r="BJ27" s="16">
        <f>DSTDEV(PlotSort2,"PhxRedEdge",$BR$31:$BR$32)/SQRT($BF27)</f>
        <v>1.2499999999999997E-2</v>
      </c>
      <c r="BK27" s="16">
        <f>DAVERAGE(PlotSort2,"TMRed",$BR$31:$BR$32)</f>
        <v>0.16439999999999999</v>
      </c>
      <c r="BL27" s="16">
        <f>DSTDEV(PlotSort2,"TMRed",$BR$31:$BR$32)/SQRT($BF27)</f>
        <v>7.5999999999999948E-3</v>
      </c>
      <c r="BM27" s="16">
        <f>DAVERAGE(PlotSort2,"TMNIR",$BR$31:$BR$32)</f>
        <v>0.41170000000000001</v>
      </c>
      <c r="BN27" s="16">
        <f>DSTDEV(PlotSort2,"TMNIR",$BR$31:$BR$32)/SQRT($BF27)</f>
        <v>1.519999999999999E-2</v>
      </c>
      <c r="BO27" s="16">
        <f>DAVERAGE(PlotSort2,"NRR",$BR$31:$BR$32)</f>
        <v>0.22569791510791903</v>
      </c>
      <c r="BP27" s="16">
        <f>DSTDEV(PlotSort2,"NRR",$BR$31:$BR$32)/SQRT($BF27)</f>
        <v>5.2862513000288122E-3</v>
      </c>
      <c r="BQ27" s="16">
        <f>DAVERAGE(PlotSort2,"rvi",$BR$31:$BR$32)</f>
        <v>2.5053378618889415</v>
      </c>
      <c r="BR27" s="16">
        <f>DSTDEV(PlotSort2,"rvi",$BR$31:$BR$32)/SQRT($BF27)</f>
        <v>2.3361117702895173E-2</v>
      </c>
      <c r="BS27" s="17">
        <f>DAVERAGE(PlotSort2,"ndvi",$BR$31:$BR$32)</f>
        <v>0.42941624679283552</v>
      </c>
      <c r="BT27" s="16">
        <f>DSTDEV(PlotSort2,"ndvi",$BR$31:$BR$32)/SQRT($BF27)</f>
        <v>3.8026218137070795E-3</v>
      </c>
    </row>
    <row r="28" spans="2:72" ht="13.5" customHeight="1" x14ac:dyDescent="0.2">
      <c r="B28" s="12">
        <v>233</v>
      </c>
      <c r="C28" s="12">
        <v>9.84</v>
      </c>
      <c r="D28" s="12">
        <v>233.41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31</v>
      </c>
      <c r="Q28" s="56">
        <v>1.37</v>
      </c>
      <c r="R28" s="56">
        <v>3.12</v>
      </c>
      <c r="S28" s="56">
        <v>42.25</v>
      </c>
      <c r="T28" s="56">
        <v>110.25</v>
      </c>
      <c r="U28" s="12">
        <v>2</v>
      </c>
      <c r="V28" s="12">
        <v>0</v>
      </c>
      <c r="W28" s="12">
        <v>1</v>
      </c>
      <c r="X28" s="12">
        <v>1</v>
      </c>
      <c r="Y28" s="12">
        <v>1</v>
      </c>
      <c r="Z28" s="12">
        <v>2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1.0248999999999999</v>
      </c>
      <c r="AK28" s="12">
        <v>1.7500000000000002E-2</v>
      </c>
      <c r="AL28" s="14">
        <v>3.2000000000000001E-2</v>
      </c>
      <c r="AM28" s="14">
        <v>5.0000000000000001E-4</v>
      </c>
      <c r="AN28" s="14">
        <v>2.8382000000000001</v>
      </c>
      <c r="AO28" s="14">
        <v>1.32E-2</v>
      </c>
      <c r="AP28" s="14">
        <v>0.2346</v>
      </c>
      <c r="AQ28" s="14">
        <v>1.1000000000000001E-3</v>
      </c>
      <c r="AR28" s="14">
        <v>2.1652999999999998</v>
      </c>
      <c r="AS28" s="14">
        <v>0.1663</v>
      </c>
      <c r="AT28" s="14">
        <v>3.56E-2</v>
      </c>
      <c r="AU28" s="14">
        <v>2.7000000000000001E-3</v>
      </c>
      <c r="AV28" s="14">
        <v>47.374099999999999</v>
      </c>
      <c r="AW28" s="14">
        <v>2.2048000000000001</v>
      </c>
      <c r="AX28" s="14">
        <v>0.5867</v>
      </c>
      <c r="AY28" s="14">
        <v>2.7300000000000001E-2</v>
      </c>
      <c r="AZ28" s="14">
        <v>0.42871058078655783</v>
      </c>
      <c r="BA28" s="14">
        <v>16.480337078651687</v>
      </c>
      <c r="BB28" s="14">
        <v>0.88558573035513433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4.895E-2</v>
      </c>
      <c r="BH28" s="16">
        <f>DSTDEV(PlotSort2,"PhxRed",$BS$31:$BS$32)/SQRT($BF28)</f>
        <v>1.0500000000000023E-3</v>
      </c>
      <c r="BI28" s="16">
        <f>DAVERAGE(PlotSort2,"PhxRedEdge",$BS$31:$BS$32)</f>
        <v>0.21084999999999998</v>
      </c>
      <c r="BJ28" s="16">
        <f>DSTDEV(PlotSort2,"PhxRedEdge",$BS$31:$BS$32)/SQRT($BF28)</f>
        <v>6.499999999999978E-4</v>
      </c>
      <c r="BK28" s="16">
        <f>DAVERAGE(PlotSort2,"TMRed",$BS$31:$BS$32)</f>
        <v>5.0600000000000006E-2</v>
      </c>
      <c r="BL28" s="16">
        <f>DSTDEV(PlotSort2,"TMRed",$BS$31:$BS$32)/SQRT($BF28)</f>
        <v>1.7999999999999995E-3</v>
      </c>
      <c r="BM28" s="16">
        <f>DAVERAGE(PlotSort2,"TMNIR",$BS$31:$BS$32)</f>
        <v>0.45865</v>
      </c>
      <c r="BN28" s="16">
        <f>DSTDEV(PlotSort2,"TMNIR",$BS$31:$BS$32)/SQRT($BF28)</f>
        <v>2.0349999999999979E-2</v>
      </c>
      <c r="BO28" s="16">
        <f>DAVERAGE(PlotSort2,"NRR",$BS$31:$BS$32)</f>
        <v>0.36956760350991003</v>
      </c>
      <c r="BP28" s="16">
        <f>DSTDEV(PlotSort2,"NRR",$BS$31:$BS$32)/SQRT($BF28)</f>
        <v>1.7832830957866863E-2</v>
      </c>
      <c r="BQ28" s="16">
        <f>DAVERAGE(PlotSort2,"rvi",$BS$31:$BS$32)</f>
        <v>9.0900387936428473</v>
      </c>
      <c r="BR28" s="16">
        <f>DSTDEV(PlotSort2,"rvi",$BS$31:$BS$32)/SQRT($BF28)</f>
        <v>0.72553497684895429</v>
      </c>
      <c r="BS28" s="17">
        <f>DAVERAGE(PlotSort2,"ndvi",$BS$31:$BS$32)</f>
        <v>0.80075451136496945</v>
      </c>
      <c r="BT28" s="16">
        <f>DSTDEV(PlotSort2,"ndvi",$BS$31:$BS$32)/SQRT($BF28)</f>
        <v>1.4326958888914719E-2</v>
      </c>
    </row>
    <row r="29" spans="2:72" ht="13.5" customHeight="1" x14ac:dyDescent="0.2">
      <c r="B29" s="12">
        <v>233</v>
      </c>
      <c r="C29" s="12">
        <v>9.8320000000000007</v>
      </c>
      <c r="D29" s="12">
        <v>233.40967000000001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31</v>
      </c>
      <c r="Q29" s="56">
        <v>1.37</v>
      </c>
      <c r="R29" s="56">
        <v>3.12</v>
      </c>
      <c r="S29" s="56">
        <v>42.34</v>
      </c>
      <c r="T29" s="56">
        <v>110.15</v>
      </c>
      <c r="U29" s="12">
        <v>2</v>
      </c>
      <c r="V29" s="12">
        <v>0</v>
      </c>
      <c r="W29" s="12">
        <v>1</v>
      </c>
      <c r="X29" s="12">
        <v>1</v>
      </c>
      <c r="Y29" s="12">
        <v>1</v>
      </c>
      <c r="Z29" s="12">
        <v>2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0.99660000000000004</v>
      </c>
      <c r="AK29" s="12">
        <v>0.14560000000000001</v>
      </c>
      <c r="AL29" s="14">
        <v>3.1199999999999999E-2</v>
      </c>
      <c r="AM29" s="14">
        <v>4.5999999999999999E-3</v>
      </c>
      <c r="AN29" s="14">
        <v>2.4594</v>
      </c>
      <c r="AO29" s="14">
        <v>0.52410000000000001</v>
      </c>
      <c r="AP29" s="14">
        <v>0.20369999999999999</v>
      </c>
      <c r="AQ29" s="14">
        <v>4.3400000000000001E-2</v>
      </c>
      <c r="AR29" s="14">
        <v>1.8542000000000001</v>
      </c>
      <c r="AS29" s="14">
        <v>0.30309999999999998</v>
      </c>
      <c r="AT29" s="14">
        <v>3.0499999999999999E-2</v>
      </c>
      <c r="AU29" s="14">
        <v>5.0000000000000001E-3</v>
      </c>
      <c r="AV29" s="14">
        <v>40.064999999999998</v>
      </c>
      <c r="AW29" s="14">
        <v>2.5167999999999999</v>
      </c>
      <c r="AX29" s="14">
        <v>0.49709999999999999</v>
      </c>
      <c r="AY29" s="14">
        <v>3.1199999999999999E-2</v>
      </c>
      <c r="AZ29" s="14">
        <v>0.41866438356164382</v>
      </c>
      <c r="BA29" s="14">
        <v>16.298360655737707</v>
      </c>
      <c r="BB29" s="14">
        <v>0.88438210765731629</v>
      </c>
      <c r="BC29" s="15"/>
      <c r="BD29" s="28"/>
    </row>
    <row r="30" spans="2:72" ht="13.5" customHeight="1" x14ac:dyDescent="0.2">
      <c r="B30" s="12">
        <v>233</v>
      </c>
      <c r="C30" s="12">
        <v>9.8239999999999998</v>
      </c>
      <c r="D30" s="12">
        <v>233.40933000000001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31</v>
      </c>
      <c r="Q30" s="56">
        <v>1.37</v>
      </c>
      <c r="R30" s="56">
        <v>3.12</v>
      </c>
      <c r="S30" s="56">
        <v>42.43</v>
      </c>
      <c r="T30" s="56">
        <v>110.04</v>
      </c>
      <c r="U30" s="12">
        <v>2</v>
      </c>
      <c r="V30" s="12">
        <v>0</v>
      </c>
      <c r="W30" s="12">
        <v>1</v>
      </c>
      <c r="X30" s="12">
        <v>1</v>
      </c>
      <c r="Y30" s="12">
        <v>1</v>
      </c>
      <c r="Z30" s="12">
        <v>2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1.0761000000000001</v>
      </c>
      <c r="AK30" s="12">
        <v>0.1525</v>
      </c>
      <c r="AL30" s="14">
        <v>3.3700000000000001E-2</v>
      </c>
      <c r="AM30" s="14">
        <v>4.7999999999999996E-3</v>
      </c>
      <c r="AN30" s="14">
        <v>2.9805000000000001</v>
      </c>
      <c r="AO30" s="14">
        <v>0.31609999999999999</v>
      </c>
      <c r="AP30" s="14">
        <v>0.24729999999999999</v>
      </c>
      <c r="AQ30" s="14">
        <v>2.6200000000000001E-2</v>
      </c>
      <c r="AR30" s="14">
        <v>2.0951</v>
      </c>
      <c r="AS30" s="14">
        <v>0.1542</v>
      </c>
      <c r="AT30" s="14">
        <v>3.4599999999999999E-2</v>
      </c>
      <c r="AU30" s="14">
        <v>2.5000000000000001E-3</v>
      </c>
      <c r="AV30" s="14">
        <v>46.985100000000003</v>
      </c>
      <c r="AW30" s="14">
        <v>2.0114000000000001</v>
      </c>
      <c r="AX30" s="14">
        <v>0.58399999999999996</v>
      </c>
      <c r="AY30" s="14">
        <v>2.5000000000000001E-2</v>
      </c>
      <c r="AZ30" s="14">
        <v>0.40502826897630223</v>
      </c>
      <c r="BA30" s="14">
        <v>16.878612716763005</v>
      </c>
      <c r="BB30" s="14">
        <v>0.88813449725185911</v>
      </c>
      <c r="BC30" s="15"/>
      <c r="BD30" s="28"/>
      <c r="BF30" s="29" t="s">
        <v>175</v>
      </c>
    </row>
    <row r="31" spans="2:72" ht="13.5" customHeight="1" x14ac:dyDescent="0.2">
      <c r="B31" s="12">
        <v>233</v>
      </c>
      <c r="C31" s="12">
        <v>9.8160000000000007</v>
      </c>
      <c r="D31" s="12">
        <v>233.40899999999999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31</v>
      </c>
      <c r="Q31" s="56">
        <v>1.37</v>
      </c>
      <c r="R31" s="56">
        <v>3.12</v>
      </c>
      <c r="S31" s="56">
        <v>42.53</v>
      </c>
      <c r="T31" s="56">
        <v>109.94</v>
      </c>
      <c r="U31" s="12">
        <v>2</v>
      </c>
      <c r="V31" s="12">
        <v>0</v>
      </c>
      <c r="W31" s="12">
        <v>1</v>
      </c>
      <c r="X31" s="12">
        <v>1</v>
      </c>
      <c r="Y31" s="12">
        <v>1</v>
      </c>
      <c r="Z31" s="12">
        <v>2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1.1645000000000001</v>
      </c>
      <c r="AK31" s="12">
        <v>3.4299999999999997E-2</v>
      </c>
      <c r="AL31" s="14">
        <v>3.6600000000000001E-2</v>
      </c>
      <c r="AM31" s="14">
        <v>1.1000000000000001E-3</v>
      </c>
      <c r="AN31" s="14">
        <v>2.8226</v>
      </c>
      <c r="AO31" s="14">
        <v>2.3599999999999999E-2</v>
      </c>
      <c r="AP31" s="14">
        <v>0.2346</v>
      </c>
      <c r="AQ31" s="14">
        <v>2E-3</v>
      </c>
      <c r="AR31" s="14">
        <v>2.3959000000000001</v>
      </c>
      <c r="AS31" s="14">
        <v>2.5899999999999999E-2</v>
      </c>
      <c r="AT31" s="14">
        <v>3.9600000000000003E-2</v>
      </c>
      <c r="AU31" s="14">
        <v>4.0000000000000002E-4</v>
      </c>
      <c r="AV31" s="14">
        <v>41.418999999999997</v>
      </c>
      <c r="AW31" s="14">
        <v>5.1999999999999998E-2</v>
      </c>
      <c r="AX31" s="14">
        <v>0.51580000000000004</v>
      </c>
      <c r="AY31" s="14">
        <v>5.9999999999999995E-4</v>
      </c>
      <c r="AZ31" s="14">
        <v>0.37473347547974412</v>
      </c>
      <c r="BA31" s="14">
        <v>13.025252525252526</v>
      </c>
      <c r="BB31" s="14">
        <v>0.85740007202016566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233</v>
      </c>
      <c r="C32" s="12">
        <v>9.8079999999999998</v>
      </c>
      <c r="D32" s="12">
        <v>233.40867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31</v>
      </c>
      <c r="Q32" s="56">
        <v>1.37</v>
      </c>
      <c r="R32" s="56">
        <v>3.12</v>
      </c>
      <c r="S32" s="56">
        <v>42.62</v>
      </c>
      <c r="T32" s="56">
        <v>109.84</v>
      </c>
      <c r="U32" s="12">
        <v>2</v>
      </c>
      <c r="V32" s="12">
        <v>0</v>
      </c>
      <c r="W32" s="12">
        <v>1</v>
      </c>
      <c r="X32" s="12">
        <v>1</v>
      </c>
      <c r="Y32" s="12">
        <v>1</v>
      </c>
      <c r="Z32" s="12">
        <v>2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0.94369999999999998</v>
      </c>
      <c r="AK32" s="12">
        <v>1.5E-3</v>
      </c>
      <c r="AL32" s="14">
        <v>2.9700000000000001E-2</v>
      </c>
      <c r="AM32" s="14">
        <v>0</v>
      </c>
      <c r="AN32" s="14">
        <v>2.3506</v>
      </c>
      <c r="AO32" s="14">
        <v>0.14829999999999999</v>
      </c>
      <c r="AP32" s="14">
        <v>0.1958</v>
      </c>
      <c r="AQ32" s="14">
        <v>1.23E-2</v>
      </c>
      <c r="AR32" s="14">
        <v>1.9220999999999999</v>
      </c>
      <c r="AS32" s="14">
        <v>3.9300000000000002E-2</v>
      </c>
      <c r="AT32" s="14">
        <v>3.1800000000000002E-2</v>
      </c>
      <c r="AU32" s="14">
        <v>6.9999999999999999E-4</v>
      </c>
      <c r="AV32" s="14">
        <v>39.386899999999997</v>
      </c>
      <c r="AW32" s="14">
        <v>1.2105999999999999</v>
      </c>
      <c r="AX32" s="14">
        <v>0.4914</v>
      </c>
      <c r="AY32" s="14">
        <v>1.5100000000000001E-2</v>
      </c>
      <c r="AZ32" s="14">
        <v>0.43015133876600692</v>
      </c>
      <c r="BA32" s="14">
        <v>15.452830188679245</v>
      </c>
      <c r="BB32" s="14">
        <v>0.87844036697247707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233</v>
      </c>
      <c r="C33" s="12">
        <v>9.8000000000000007</v>
      </c>
      <c r="D33" s="12">
        <v>233.40833000000001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31</v>
      </c>
      <c r="Q33" s="56">
        <v>1.37</v>
      </c>
      <c r="R33" s="56">
        <v>3.12</v>
      </c>
      <c r="S33" s="56">
        <v>42.72</v>
      </c>
      <c r="T33" s="56">
        <v>109.73</v>
      </c>
      <c r="U33" s="12">
        <v>2</v>
      </c>
      <c r="V33" s="12">
        <v>0</v>
      </c>
      <c r="W33" s="12">
        <v>1</v>
      </c>
      <c r="X33" s="12">
        <v>1</v>
      </c>
      <c r="Y33" s="12">
        <v>1</v>
      </c>
      <c r="Z33" s="12">
        <v>2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1.0427999999999999</v>
      </c>
      <c r="AK33" s="12">
        <v>5.4899999999999997E-2</v>
      </c>
      <c r="AL33" s="14">
        <v>3.2899999999999999E-2</v>
      </c>
      <c r="AM33" s="14">
        <v>1.6999999999999999E-3</v>
      </c>
      <c r="AN33" s="14">
        <v>2.7323</v>
      </c>
      <c r="AO33" s="14">
        <v>0.20860000000000001</v>
      </c>
      <c r="AP33" s="14">
        <v>0.22800000000000001</v>
      </c>
      <c r="AQ33" s="14">
        <v>1.7399999999999999E-2</v>
      </c>
      <c r="AR33" s="14">
        <v>2.0289000000000001</v>
      </c>
      <c r="AS33" s="14">
        <v>0.2472</v>
      </c>
      <c r="AT33" s="14">
        <v>3.3700000000000001E-2</v>
      </c>
      <c r="AU33" s="14">
        <v>4.1000000000000003E-3</v>
      </c>
      <c r="AV33" s="14">
        <v>44.913400000000003</v>
      </c>
      <c r="AW33" s="14">
        <v>3.4424000000000001</v>
      </c>
      <c r="AX33" s="14">
        <v>0.56130000000000002</v>
      </c>
      <c r="AY33" s="14">
        <v>4.2999999999999997E-2</v>
      </c>
      <c r="AZ33" s="14">
        <v>0.42227290003800844</v>
      </c>
      <c r="BA33" s="14">
        <v>16.655786350148368</v>
      </c>
      <c r="BB33" s="14">
        <v>0.88672268907563045</v>
      </c>
      <c r="BC33" s="15"/>
      <c r="BD33" s="28"/>
    </row>
    <row r="34" spans="2:64" ht="13.5" customHeight="1" x14ac:dyDescent="0.2">
      <c r="B34" s="12">
        <v>233</v>
      </c>
      <c r="C34" s="12">
        <v>9.8689999999999998</v>
      </c>
      <c r="D34" s="12">
        <v>233.41121000000001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31</v>
      </c>
      <c r="Q34" s="56">
        <v>1.37</v>
      </c>
      <c r="R34" s="56">
        <v>3.12</v>
      </c>
      <c r="S34" s="56">
        <v>41.9</v>
      </c>
      <c r="T34" s="56">
        <v>110.63</v>
      </c>
      <c r="U34" s="12">
        <v>2</v>
      </c>
      <c r="V34" s="12">
        <v>0</v>
      </c>
      <c r="W34" s="12">
        <v>1</v>
      </c>
      <c r="X34" s="12">
        <v>1</v>
      </c>
      <c r="Y34" s="12">
        <v>1</v>
      </c>
      <c r="Z34" s="12">
        <v>2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0.84740000000000004</v>
      </c>
      <c r="AK34" s="12">
        <v>1.8800000000000001E-2</v>
      </c>
      <c r="AL34" s="14">
        <v>2.63E-2</v>
      </c>
      <c r="AM34" s="14">
        <v>5.9999999999999995E-4</v>
      </c>
      <c r="AN34" s="14">
        <v>2.0341</v>
      </c>
      <c r="AO34" s="14">
        <v>4.7500000000000001E-2</v>
      </c>
      <c r="AP34" s="14">
        <v>0.16700000000000001</v>
      </c>
      <c r="AQ34" s="14">
        <v>3.8999999999999998E-3</v>
      </c>
      <c r="AR34" s="14">
        <v>1.5842000000000001</v>
      </c>
      <c r="AS34" s="14">
        <v>0.11890000000000001</v>
      </c>
      <c r="AT34" s="14">
        <v>2.5899999999999999E-2</v>
      </c>
      <c r="AU34" s="14">
        <v>1.9E-3</v>
      </c>
      <c r="AV34" s="14">
        <v>35.742699999999999</v>
      </c>
      <c r="AW34" s="14">
        <v>2.5874999999999999</v>
      </c>
      <c r="AX34" s="14">
        <v>0.43969999999999998</v>
      </c>
      <c r="AY34" s="14">
        <v>3.1800000000000002E-2</v>
      </c>
      <c r="AZ34" s="14">
        <v>0.4494807977583648</v>
      </c>
      <c r="BA34" s="14">
        <v>16.976833976833976</v>
      </c>
      <c r="BB34" s="14">
        <v>0.88874570446735401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233</v>
      </c>
      <c r="C35" s="12">
        <v>9.8770000000000007</v>
      </c>
      <c r="D35" s="12">
        <v>233.41154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31</v>
      </c>
      <c r="Q35" s="56">
        <v>1.37</v>
      </c>
      <c r="R35" s="56">
        <v>3.12</v>
      </c>
      <c r="S35" s="56">
        <v>41.81</v>
      </c>
      <c r="T35" s="56">
        <v>110.73</v>
      </c>
      <c r="U35" s="12">
        <v>2</v>
      </c>
      <c r="V35" s="12">
        <v>0</v>
      </c>
      <c r="W35" s="12">
        <v>1</v>
      </c>
      <c r="X35" s="12">
        <v>1</v>
      </c>
      <c r="Y35" s="12">
        <v>1</v>
      </c>
      <c r="Z35" s="12">
        <v>2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0.88109999999999999</v>
      </c>
      <c r="AK35" s="12">
        <v>4.8599999999999997E-2</v>
      </c>
      <c r="AL35" s="14">
        <v>2.7300000000000001E-2</v>
      </c>
      <c r="AM35" s="14">
        <v>1.5E-3</v>
      </c>
      <c r="AN35" s="14">
        <v>2.3163</v>
      </c>
      <c r="AO35" s="14">
        <v>1.4500000000000001E-2</v>
      </c>
      <c r="AP35" s="14">
        <v>0.18990000000000001</v>
      </c>
      <c r="AQ35" s="14">
        <v>1.1999999999999999E-3</v>
      </c>
      <c r="AR35" s="14">
        <v>1.6552</v>
      </c>
      <c r="AS35" s="14">
        <v>8.6300000000000002E-2</v>
      </c>
      <c r="AT35" s="14">
        <v>2.7E-2</v>
      </c>
      <c r="AU35" s="14">
        <v>1.4E-3</v>
      </c>
      <c r="AV35" s="14">
        <v>40.547499999999999</v>
      </c>
      <c r="AW35" s="14">
        <v>0.97760000000000002</v>
      </c>
      <c r="AX35" s="14">
        <v>0.49790000000000001</v>
      </c>
      <c r="AY35" s="14">
        <v>1.2E-2</v>
      </c>
      <c r="AZ35" s="14">
        <v>0.44780459435882525</v>
      </c>
      <c r="BA35" s="14">
        <v>18.44074074074074</v>
      </c>
      <c r="BB35" s="14">
        <v>0.89712326157363298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233</v>
      </c>
      <c r="C36" s="12">
        <v>9.8840000000000003</v>
      </c>
      <c r="D36" s="12">
        <v>233.41183000000001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31</v>
      </c>
      <c r="Q36" s="56">
        <v>1.37</v>
      </c>
      <c r="R36" s="56">
        <v>3.12</v>
      </c>
      <c r="S36" s="56">
        <v>41.73</v>
      </c>
      <c r="T36" s="56">
        <v>110.83</v>
      </c>
      <c r="U36" s="12">
        <v>2</v>
      </c>
      <c r="V36" s="12">
        <v>0</v>
      </c>
      <c r="W36" s="12">
        <v>1</v>
      </c>
      <c r="X36" s="12">
        <v>1</v>
      </c>
      <c r="Y36" s="12">
        <v>1</v>
      </c>
      <c r="Z36" s="12">
        <v>2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1.194</v>
      </c>
      <c r="AK36" s="12">
        <v>0.12570000000000001</v>
      </c>
      <c r="AL36" s="14">
        <v>3.6900000000000002E-2</v>
      </c>
      <c r="AM36" s="14">
        <v>3.8999999999999998E-3</v>
      </c>
      <c r="AN36" s="14">
        <v>3.0101</v>
      </c>
      <c r="AO36" s="14">
        <v>0.21890000000000001</v>
      </c>
      <c r="AP36" s="14">
        <v>0.24640000000000001</v>
      </c>
      <c r="AQ36" s="14">
        <v>1.7899999999999999E-2</v>
      </c>
      <c r="AR36" s="14">
        <v>2.2894999999999999</v>
      </c>
      <c r="AS36" s="14">
        <v>0.29139999999999999</v>
      </c>
      <c r="AT36" s="14">
        <v>3.73E-2</v>
      </c>
      <c r="AU36" s="14">
        <v>4.7000000000000002E-3</v>
      </c>
      <c r="AV36" s="14">
        <v>45.387700000000002</v>
      </c>
      <c r="AW36" s="14">
        <v>1.8283</v>
      </c>
      <c r="AX36" s="14">
        <v>0.55640000000000001</v>
      </c>
      <c r="AY36" s="14">
        <v>2.24E-2</v>
      </c>
      <c r="AZ36" s="14">
        <v>0.38614848031888394</v>
      </c>
      <c r="BA36" s="14">
        <v>14.916890080428955</v>
      </c>
      <c r="BB36" s="14">
        <v>0.87434731345797545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233</v>
      </c>
      <c r="C37" s="12">
        <v>9.8919999999999995</v>
      </c>
      <c r="D37" s="12">
        <v>233.41217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31</v>
      </c>
      <c r="Q37" s="56">
        <v>1.37</v>
      </c>
      <c r="R37" s="56">
        <v>3.12</v>
      </c>
      <c r="S37" s="56">
        <v>41.63</v>
      </c>
      <c r="T37" s="56">
        <v>110.93</v>
      </c>
      <c r="U37" s="12">
        <v>2</v>
      </c>
      <c r="V37" s="12">
        <v>0</v>
      </c>
      <c r="W37" s="12">
        <v>1</v>
      </c>
      <c r="X37" s="12">
        <v>1</v>
      </c>
      <c r="Y37" s="12">
        <v>1</v>
      </c>
      <c r="Z37" s="12">
        <v>2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0.98299999999999998</v>
      </c>
      <c r="AK37" s="12">
        <v>2.6100000000000002E-2</v>
      </c>
      <c r="AL37" s="14">
        <v>3.0300000000000001E-2</v>
      </c>
      <c r="AM37" s="14">
        <v>8.0000000000000004E-4</v>
      </c>
      <c r="AN37" s="14">
        <v>2.6280999999999999</v>
      </c>
      <c r="AO37" s="14">
        <v>0.1076</v>
      </c>
      <c r="AP37" s="14">
        <v>0.2147</v>
      </c>
      <c r="AQ37" s="14">
        <v>8.8000000000000005E-3</v>
      </c>
      <c r="AR37" s="14">
        <v>1.9288000000000001</v>
      </c>
      <c r="AS37" s="14">
        <v>4.0000000000000002E-4</v>
      </c>
      <c r="AT37" s="14">
        <v>3.1300000000000001E-2</v>
      </c>
      <c r="AU37" s="14">
        <v>0</v>
      </c>
      <c r="AV37" s="14">
        <v>46.691800000000001</v>
      </c>
      <c r="AW37" s="14">
        <v>2.3254000000000001</v>
      </c>
      <c r="AX37" s="14">
        <v>0.57140000000000002</v>
      </c>
      <c r="AY37" s="14">
        <v>2.8500000000000001E-2</v>
      </c>
      <c r="AZ37" s="14">
        <v>0.45375906373234959</v>
      </c>
      <c r="BA37" s="14">
        <v>18.255591054313101</v>
      </c>
      <c r="BB37" s="14">
        <v>0.89613406338145019</v>
      </c>
      <c r="BC37" s="15"/>
      <c r="BD37" s="28"/>
      <c r="BG37" s="30">
        <v>2</v>
      </c>
    </row>
    <row r="38" spans="2:64" ht="13.5" customHeight="1" x14ac:dyDescent="0.2">
      <c r="B38" s="12">
        <v>233</v>
      </c>
      <c r="C38" s="12">
        <v>9.8989999999999991</v>
      </c>
      <c r="D38" s="12">
        <v>233.41246000000001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31</v>
      </c>
      <c r="Q38" s="56">
        <v>1.37</v>
      </c>
      <c r="R38" s="56">
        <v>3.12</v>
      </c>
      <c r="S38" s="56">
        <v>41.55</v>
      </c>
      <c r="T38" s="56">
        <v>111.03</v>
      </c>
      <c r="U38" s="12">
        <v>2</v>
      </c>
      <c r="V38" s="12">
        <v>0</v>
      </c>
      <c r="W38" s="12">
        <v>1</v>
      </c>
      <c r="X38" s="12">
        <v>1</v>
      </c>
      <c r="Y38" s="12">
        <v>1</v>
      </c>
      <c r="Z38" s="12">
        <v>2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1.2498</v>
      </c>
      <c r="AK38" s="12">
        <v>6.6100000000000006E-2</v>
      </c>
      <c r="AL38" s="14">
        <v>3.85E-2</v>
      </c>
      <c r="AM38" s="14">
        <v>2E-3</v>
      </c>
      <c r="AN38" s="14">
        <v>3.0552000000000001</v>
      </c>
      <c r="AO38" s="14">
        <v>2.4799999999999999E-2</v>
      </c>
      <c r="AP38" s="14">
        <v>0.2492</v>
      </c>
      <c r="AQ38" s="14">
        <v>2E-3</v>
      </c>
      <c r="AR38" s="14">
        <v>2.5448</v>
      </c>
      <c r="AS38" s="14">
        <v>0.17119999999999999</v>
      </c>
      <c r="AT38" s="14">
        <v>4.1300000000000003E-2</v>
      </c>
      <c r="AU38" s="14">
        <v>2.8E-3</v>
      </c>
      <c r="AV38" s="14">
        <v>44.499499999999998</v>
      </c>
      <c r="AW38" s="14">
        <v>0.441</v>
      </c>
      <c r="AX38" s="14">
        <v>0.54369999999999996</v>
      </c>
      <c r="AY38" s="14">
        <v>5.4000000000000003E-3</v>
      </c>
      <c r="AZ38" s="14">
        <v>0.37142136461092196</v>
      </c>
      <c r="BA38" s="14">
        <v>13.16464891041162</v>
      </c>
      <c r="BB38" s="14">
        <v>0.85880341880341882</v>
      </c>
      <c r="BC38" s="15"/>
      <c r="BD38" s="28"/>
      <c r="BG38" s="30">
        <v>3</v>
      </c>
      <c r="BH38" s="34"/>
    </row>
    <row r="39" spans="2:64" ht="13.5" customHeight="1" x14ac:dyDescent="0.2">
      <c r="B39" s="12">
        <v>233</v>
      </c>
      <c r="C39" s="12">
        <v>9.907</v>
      </c>
      <c r="D39" s="12">
        <v>233.41279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31</v>
      </c>
      <c r="Q39" s="56">
        <v>1.37</v>
      </c>
      <c r="R39" s="56">
        <v>3.12</v>
      </c>
      <c r="S39" s="56">
        <v>41.46</v>
      </c>
      <c r="T39" s="56">
        <v>111.13</v>
      </c>
      <c r="U39" s="12">
        <v>2</v>
      </c>
      <c r="V39" s="12">
        <v>0</v>
      </c>
      <c r="W39" s="12">
        <v>1</v>
      </c>
      <c r="X39" s="12">
        <v>1</v>
      </c>
      <c r="Y39" s="12">
        <v>1</v>
      </c>
      <c r="Z39" s="12">
        <v>2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0.96809999999999996</v>
      </c>
      <c r="AK39" s="12">
        <v>1.04E-2</v>
      </c>
      <c r="AL39" s="14">
        <v>2.98E-2</v>
      </c>
      <c r="AM39" s="14">
        <v>2.9999999999999997E-4</v>
      </c>
      <c r="AN39" s="14">
        <v>2.6488</v>
      </c>
      <c r="AO39" s="14">
        <v>0.14499999999999999</v>
      </c>
      <c r="AP39" s="14">
        <v>0.2157</v>
      </c>
      <c r="AQ39" s="14">
        <v>1.18E-2</v>
      </c>
      <c r="AR39" s="14">
        <v>1.8514999999999999</v>
      </c>
      <c r="AS39" s="14">
        <v>6.4399999999999999E-2</v>
      </c>
      <c r="AT39" s="14">
        <v>0.03</v>
      </c>
      <c r="AU39" s="14">
        <v>1E-3</v>
      </c>
      <c r="AV39" s="14">
        <v>45.1755</v>
      </c>
      <c r="AW39" s="14">
        <v>3.4049999999999998</v>
      </c>
      <c r="AX39" s="14">
        <v>0.55100000000000005</v>
      </c>
      <c r="AY39" s="14">
        <v>4.1500000000000002E-2</v>
      </c>
      <c r="AZ39" s="14">
        <v>0.43732881179079175</v>
      </c>
      <c r="BA39" s="14">
        <v>18.366666666666667</v>
      </c>
      <c r="BB39" s="14">
        <v>0.89672977624784844</v>
      </c>
      <c r="BC39" s="15"/>
      <c r="BD39" s="28"/>
    </row>
    <row r="40" spans="2:64" ht="13.5" customHeight="1" x14ac:dyDescent="0.2">
      <c r="B40" s="12">
        <v>233</v>
      </c>
      <c r="C40" s="12">
        <v>9.9160000000000004</v>
      </c>
      <c r="D40" s="12">
        <v>233.41317000000001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31</v>
      </c>
      <c r="Q40" s="56">
        <v>1.37</v>
      </c>
      <c r="R40" s="56">
        <v>3.12</v>
      </c>
      <c r="S40" s="56">
        <v>41.35</v>
      </c>
      <c r="T40" s="56">
        <v>111.25</v>
      </c>
      <c r="U40" s="12">
        <v>2</v>
      </c>
      <c r="V40" s="12">
        <v>0</v>
      </c>
      <c r="W40" s="12">
        <v>1</v>
      </c>
      <c r="X40" s="12">
        <v>1</v>
      </c>
      <c r="Y40" s="12">
        <v>1</v>
      </c>
      <c r="Z40" s="12">
        <v>2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1.0517000000000001</v>
      </c>
      <c r="AK40" s="12">
        <v>0.1052</v>
      </c>
      <c r="AL40" s="14">
        <v>3.2300000000000002E-2</v>
      </c>
      <c r="AM40" s="14">
        <v>3.2000000000000002E-3</v>
      </c>
      <c r="AN40" s="14">
        <v>2.6726999999999999</v>
      </c>
      <c r="AO40" s="14">
        <v>0.25819999999999999</v>
      </c>
      <c r="AP40" s="14">
        <v>0.2172</v>
      </c>
      <c r="AQ40" s="14">
        <v>2.1000000000000001E-2</v>
      </c>
      <c r="AR40" s="14">
        <v>2.0489999999999999</v>
      </c>
      <c r="AS40" s="14">
        <v>0.13589999999999999</v>
      </c>
      <c r="AT40" s="14">
        <v>3.3099999999999997E-2</v>
      </c>
      <c r="AU40" s="14">
        <v>2.2000000000000001E-3</v>
      </c>
      <c r="AV40" s="14">
        <v>43.003999999999998</v>
      </c>
      <c r="AW40" s="14">
        <v>1.2042999999999999</v>
      </c>
      <c r="AX40" s="14">
        <v>0.52339999999999998</v>
      </c>
      <c r="AY40" s="14">
        <v>1.47E-2</v>
      </c>
      <c r="AZ40" s="14">
        <v>0.41344855522549284</v>
      </c>
      <c r="BA40" s="14">
        <v>15.812688821752266</v>
      </c>
      <c r="BB40" s="14">
        <v>0.88104222821203948</v>
      </c>
      <c r="BC40" s="15"/>
      <c r="BD40" s="28"/>
    </row>
    <row r="41" spans="2:64" ht="13.5" customHeight="1" x14ac:dyDescent="0.2">
      <c r="B41" s="12">
        <v>233</v>
      </c>
      <c r="C41" s="12">
        <v>9.9250000000000007</v>
      </c>
      <c r="D41" s="12">
        <v>233.41354000000001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31</v>
      </c>
      <c r="Q41" s="56">
        <v>1.37</v>
      </c>
      <c r="R41" s="56">
        <v>3.12</v>
      </c>
      <c r="S41" s="56">
        <v>41.25</v>
      </c>
      <c r="T41" s="56">
        <v>111.37</v>
      </c>
      <c r="U41" s="12">
        <v>2</v>
      </c>
      <c r="V41" s="12">
        <v>0</v>
      </c>
      <c r="W41" s="12">
        <v>1</v>
      </c>
      <c r="X41" s="12">
        <v>1</v>
      </c>
      <c r="Y41" s="12">
        <v>1</v>
      </c>
      <c r="Z41" s="12">
        <v>2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1.0279</v>
      </c>
      <c r="AK41" s="12">
        <v>7.6700000000000004E-2</v>
      </c>
      <c r="AL41" s="14">
        <v>3.15E-2</v>
      </c>
      <c r="AM41" s="14">
        <v>2.3E-3</v>
      </c>
      <c r="AN41" s="14">
        <v>2.1602000000000001</v>
      </c>
      <c r="AO41" s="14">
        <v>0.3679</v>
      </c>
      <c r="AP41" s="14">
        <v>0.17519999999999999</v>
      </c>
      <c r="AQ41" s="14">
        <v>2.98E-2</v>
      </c>
      <c r="AR41" s="14">
        <v>2.0245000000000002</v>
      </c>
      <c r="AS41" s="14">
        <v>0.19800000000000001</v>
      </c>
      <c r="AT41" s="14">
        <v>3.2599999999999997E-2</v>
      </c>
      <c r="AU41" s="14">
        <v>3.2000000000000002E-3</v>
      </c>
      <c r="AV41" s="14">
        <v>34.478099999999998</v>
      </c>
      <c r="AW41" s="14">
        <v>5.4661999999999997</v>
      </c>
      <c r="AX41" s="14">
        <v>0.41880000000000001</v>
      </c>
      <c r="AY41" s="14">
        <v>6.6400000000000001E-2</v>
      </c>
      <c r="AZ41" s="14">
        <v>0.41010101010101013</v>
      </c>
      <c r="BA41" s="14">
        <v>12.846625766871167</v>
      </c>
      <c r="BB41" s="14">
        <v>0.85556047851129813</v>
      </c>
      <c r="BC41" s="15"/>
      <c r="BD41" s="28"/>
    </row>
    <row r="42" spans="2:64" ht="13.5" customHeight="1" x14ac:dyDescent="0.2">
      <c r="B42" s="12">
        <v>233</v>
      </c>
      <c r="C42" s="12">
        <v>9.7349999999999994</v>
      </c>
      <c r="D42" s="12">
        <v>233.40562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31</v>
      </c>
      <c r="Q42" s="56">
        <v>1.37</v>
      </c>
      <c r="R42" s="56">
        <v>3.12</v>
      </c>
      <c r="S42" s="56">
        <v>43.49</v>
      </c>
      <c r="T42" s="56">
        <v>108.91</v>
      </c>
      <c r="U42" s="12">
        <v>2</v>
      </c>
      <c r="V42" s="12">
        <v>0</v>
      </c>
      <c r="W42" s="12">
        <v>1</v>
      </c>
      <c r="X42" s="12">
        <v>1</v>
      </c>
      <c r="Y42" s="12">
        <v>1</v>
      </c>
      <c r="Z42" s="12">
        <v>2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4.8658000000000001</v>
      </c>
      <c r="AK42" s="12">
        <v>9.5299999999999996E-2</v>
      </c>
      <c r="AL42" s="14">
        <v>0.15570000000000001</v>
      </c>
      <c r="AM42" s="14">
        <v>3.0000000000000001E-3</v>
      </c>
      <c r="AN42" s="14">
        <v>2.0809000000000002</v>
      </c>
      <c r="AO42" s="14">
        <v>3.2899999999999999E-2</v>
      </c>
      <c r="AP42" s="14">
        <v>0.17630000000000001</v>
      </c>
      <c r="AQ42" s="14">
        <v>2.8E-3</v>
      </c>
      <c r="AR42" s="14">
        <v>9.1590000000000007</v>
      </c>
      <c r="AS42" s="14">
        <v>0.2011</v>
      </c>
      <c r="AT42" s="14">
        <v>0.1542</v>
      </c>
      <c r="AU42" s="14">
        <v>3.3999999999999998E-3</v>
      </c>
      <c r="AV42" s="14">
        <v>14.8512</v>
      </c>
      <c r="AW42" s="14">
        <v>0.35360000000000003</v>
      </c>
      <c r="AX42" s="14">
        <v>0.1885</v>
      </c>
      <c r="AY42" s="14">
        <v>4.4999999999999997E-3</v>
      </c>
      <c r="AZ42" s="14">
        <v>3.3442982456140316E-2</v>
      </c>
      <c r="BA42" s="14">
        <v>1.222438391699092</v>
      </c>
      <c r="BB42" s="14">
        <v>0.10008754012255616</v>
      </c>
      <c r="BC42" s="37"/>
      <c r="BD42" s="28"/>
    </row>
    <row r="43" spans="2:64" ht="13.5" customHeight="1" x14ac:dyDescent="0.2">
      <c r="B43" s="12">
        <v>233</v>
      </c>
      <c r="C43" s="12">
        <v>9.7430000000000003</v>
      </c>
      <c r="D43" s="12">
        <v>233.40595999999999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31</v>
      </c>
      <c r="Q43" s="56">
        <v>1.37</v>
      </c>
      <c r="R43" s="56">
        <v>3.12</v>
      </c>
      <c r="S43" s="56">
        <v>43.39</v>
      </c>
      <c r="T43" s="56">
        <v>109.01</v>
      </c>
      <c r="U43" s="12">
        <v>2</v>
      </c>
      <c r="V43" s="12">
        <v>0</v>
      </c>
      <c r="W43" s="12">
        <v>1</v>
      </c>
      <c r="X43" s="12">
        <v>1</v>
      </c>
      <c r="Y43" s="12">
        <v>1</v>
      </c>
      <c r="Z43" s="12">
        <v>2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1.4997</v>
      </c>
      <c r="AK43" s="12">
        <v>1.1900000000000001E-2</v>
      </c>
      <c r="AL43" s="14">
        <v>4.7899999999999998E-2</v>
      </c>
      <c r="AM43" s="14">
        <v>4.0000000000000002E-4</v>
      </c>
      <c r="AN43" s="14">
        <v>2.5017999999999998</v>
      </c>
      <c r="AO43" s="14">
        <v>7.4800000000000005E-2</v>
      </c>
      <c r="AP43" s="14">
        <v>0.21149999999999999</v>
      </c>
      <c r="AQ43" s="14">
        <v>6.3E-3</v>
      </c>
      <c r="AR43" s="14">
        <v>2.9005999999999998</v>
      </c>
      <c r="AS43" s="14">
        <v>9.2499999999999999E-2</v>
      </c>
      <c r="AT43" s="14">
        <v>4.8800000000000003E-2</v>
      </c>
      <c r="AU43" s="14">
        <v>1.6000000000000001E-3</v>
      </c>
      <c r="AV43" s="14">
        <v>37.820599999999999</v>
      </c>
      <c r="AW43" s="14">
        <v>0.84240000000000004</v>
      </c>
      <c r="AX43" s="14">
        <v>0.47899999999999998</v>
      </c>
      <c r="AY43" s="14">
        <v>1.0699999999999999E-2</v>
      </c>
      <c r="AZ43" s="14">
        <v>0.38740043446777689</v>
      </c>
      <c r="BA43" s="14">
        <v>9.8155737704918025</v>
      </c>
      <c r="BB43" s="14">
        <v>0.81508147025388411</v>
      </c>
      <c r="BC43" s="37"/>
      <c r="BD43" s="28"/>
    </row>
    <row r="44" spans="2:64" ht="13.5" customHeight="1" x14ac:dyDescent="0.2">
      <c r="B44" s="12">
        <v>233</v>
      </c>
      <c r="C44" s="12">
        <v>9.75</v>
      </c>
      <c r="D44" s="12">
        <v>233.40625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31</v>
      </c>
      <c r="Q44" s="56">
        <v>1.37</v>
      </c>
      <c r="R44" s="56">
        <v>3.12</v>
      </c>
      <c r="S44" s="56">
        <v>43.31</v>
      </c>
      <c r="T44" s="56">
        <v>109.1</v>
      </c>
      <c r="U44" s="12">
        <v>2</v>
      </c>
      <c r="V44" s="12">
        <v>0</v>
      </c>
      <c r="W44" s="12">
        <v>1</v>
      </c>
      <c r="X44" s="12">
        <v>1</v>
      </c>
      <c r="Y44" s="12">
        <v>1</v>
      </c>
      <c r="Z44" s="12">
        <v>2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10.787699999999999</v>
      </c>
      <c r="AK44" s="12">
        <v>0.1484</v>
      </c>
      <c r="AL44" s="14">
        <v>0.34399999999999997</v>
      </c>
      <c r="AM44" s="14">
        <v>4.7000000000000002E-3</v>
      </c>
      <c r="AN44" s="14">
        <v>4.3818000000000001</v>
      </c>
      <c r="AO44" s="14">
        <v>7.6399999999999996E-2</v>
      </c>
      <c r="AP44" s="14">
        <v>0.36990000000000001</v>
      </c>
      <c r="AQ44" s="14">
        <v>6.4000000000000003E-3</v>
      </c>
      <c r="AR44" s="14">
        <v>20.2621</v>
      </c>
      <c r="AS44" s="14">
        <v>0.28029999999999999</v>
      </c>
      <c r="AT44" s="14">
        <v>0.34</v>
      </c>
      <c r="AU44" s="14">
        <v>4.7000000000000002E-3</v>
      </c>
      <c r="AV44" s="14">
        <v>32.133899999999997</v>
      </c>
      <c r="AW44" s="14">
        <v>0.4597</v>
      </c>
      <c r="AX44" s="14">
        <v>0.40629999999999999</v>
      </c>
      <c r="AY44" s="14">
        <v>5.7999999999999996E-3</v>
      </c>
      <c r="AZ44" s="14">
        <v>4.6895130121102795E-2</v>
      </c>
      <c r="BA44" s="14">
        <v>1.1949999999999998</v>
      </c>
      <c r="BB44" s="14">
        <v>8.8838268792710673E-2</v>
      </c>
      <c r="BC44" s="37"/>
      <c r="BD44" s="28"/>
    </row>
    <row r="45" spans="2:64" ht="13.5" customHeight="1" x14ac:dyDescent="0.2">
      <c r="B45" s="12">
        <v>233</v>
      </c>
      <c r="C45" s="12">
        <v>9.7569999999999997</v>
      </c>
      <c r="D45" s="12">
        <v>233.40654000000001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31</v>
      </c>
      <c r="Q45" s="56">
        <v>1.37</v>
      </c>
      <c r="R45" s="56">
        <v>3.12</v>
      </c>
      <c r="S45" s="56">
        <v>43.23</v>
      </c>
      <c r="T45" s="56">
        <v>109.19</v>
      </c>
      <c r="U45" s="12">
        <v>2</v>
      </c>
      <c r="V45" s="12">
        <v>0</v>
      </c>
      <c r="W45" s="12">
        <v>1</v>
      </c>
      <c r="X45" s="12">
        <v>1</v>
      </c>
      <c r="Y45" s="12">
        <v>1</v>
      </c>
      <c r="Z45" s="12">
        <v>2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5.3940000000000001</v>
      </c>
      <c r="AK45" s="12">
        <v>0.77329999999999999</v>
      </c>
      <c r="AL45" s="14">
        <v>0.17169999999999999</v>
      </c>
      <c r="AM45" s="14">
        <v>2.46E-2</v>
      </c>
      <c r="AN45" s="14">
        <v>3.2353999999999998</v>
      </c>
      <c r="AO45" s="14">
        <v>0.1158</v>
      </c>
      <c r="AP45" s="14">
        <v>0.2727</v>
      </c>
      <c r="AQ45" s="14">
        <v>9.7999999999999997E-3</v>
      </c>
      <c r="AR45" s="14">
        <v>10.2636</v>
      </c>
      <c r="AS45" s="14">
        <v>1.5542</v>
      </c>
      <c r="AT45" s="14">
        <v>0.17199999999999999</v>
      </c>
      <c r="AU45" s="14">
        <v>2.5999999999999999E-2</v>
      </c>
      <c r="AV45" s="14">
        <v>33.8125</v>
      </c>
      <c r="AW45" s="14">
        <v>0.46589999999999998</v>
      </c>
      <c r="AX45" s="14">
        <v>0.4269</v>
      </c>
      <c r="AY45" s="14">
        <v>5.8999999999999999E-3</v>
      </c>
      <c r="AZ45" s="14">
        <v>0.22041166380789023</v>
      </c>
      <c r="BA45" s="14">
        <v>2.4819767441860465</v>
      </c>
      <c r="BB45" s="14">
        <v>0.42561362497912841</v>
      </c>
      <c r="BC45" s="37"/>
      <c r="BD45" s="28"/>
    </row>
    <row r="46" spans="2:64" ht="13.5" customHeight="1" x14ac:dyDescent="0.2">
      <c r="B46" s="12">
        <v>233</v>
      </c>
      <c r="C46" s="12">
        <v>9.7650000000000006</v>
      </c>
      <c r="D46" s="12">
        <v>233.40688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31</v>
      </c>
      <c r="Q46" s="56">
        <v>1.37</v>
      </c>
      <c r="R46" s="56">
        <v>3.12</v>
      </c>
      <c r="S46" s="56">
        <v>43.13</v>
      </c>
      <c r="T46" s="56">
        <v>109.29</v>
      </c>
      <c r="U46" s="12">
        <v>2</v>
      </c>
      <c r="V46" s="12">
        <v>0</v>
      </c>
      <c r="W46" s="12">
        <v>1</v>
      </c>
      <c r="X46" s="12">
        <v>1</v>
      </c>
      <c r="Y46" s="12">
        <v>1</v>
      </c>
      <c r="Z46" s="12">
        <v>2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4.9157000000000002</v>
      </c>
      <c r="AK46" s="12">
        <v>8.9999999999999998E-4</v>
      </c>
      <c r="AL46" s="14">
        <v>0.15620000000000001</v>
      </c>
      <c r="AM46" s="14">
        <v>0</v>
      </c>
      <c r="AN46" s="14">
        <v>2.0299999999999998</v>
      </c>
      <c r="AO46" s="14">
        <v>9.1999999999999998E-3</v>
      </c>
      <c r="AP46" s="14">
        <v>0.17080000000000001</v>
      </c>
      <c r="AQ46" s="14">
        <v>8.0000000000000004E-4</v>
      </c>
      <c r="AR46" s="14">
        <v>9.2940000000000005</v>
      </c>
      <c r="AS46" s="14">
        <v>1.1599999999999999E-2</v>
      </c>
      <c r="AT46" s="14">
        <v>0.15540000000000001</v>
      </c>
      <c r="AU46" s="14">
        <v>2.0000000000000001E-4</v>
      </c>
      <c r="AV46" s="14">
        <v>13.341100000000001</v>
      </c>
      <c r="AW46" s="14">
        <v>0.1706</v>
      </c>
      <c r="AX46" s="14">
        <v>0.1681</v>
      </c>
      <c r="AY46" s="14">
        <v>2.0999999999999999E-3</v>
      </c>
      <c r="AZ46" s="14">
        <v>-7.9669519032163124E-3</v>
      </c>
      <c r="BA46" s="14">
        <v>1.0817245817245817</v>
      </c>
      <c r="BB46" s="14">
        <v>3.9258114374033967E-2</v>
      </c>
      <c r="BC46" s="37"/>
      <c r="BD46" s="28"/>
    </row>
    <row r="47" spans="2:64" ht="13.5" customHeight="1" x14ac:dyDescent="0.2">
      <c r="B47" s="12">
        <v>233</v>
      </c>
      <c r="C47" s="12">
        <v>9.7729999999999997</v>
      </c>
      <c r="D47" s="12">
        <v>233.40720999999999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31</v>
      </c>
      <c r="Q47" s="56">
        <v>1.37</v>
      </c>
      <c r="R47" s="56">
        <v>3.12</v>
      </c>
      <c r="S47" s="56">
        <v>43.04</v>
      </c>
      <c r="T47" s="56">
        <v>109.39</v>
      </c>
      <c r="U47" s="12">
        <v>2</v>
      </c>
      <c r="V47" s="12">
        <v>0</v>
      </c>
      <c r="W47" s="12">
        <v>1</v>
      </c>
      <c r="X47" s="12">
        <v>1</v>
      </c>
      <c r="Y47" s="12">
        <v>1</v>
      </c>
      <c r="Z47" s="12">
        <v>2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1.5749</v>
      </c>
      <c r="AK47" s="12">
        <v>3.6499999999999998E-2</v>
      </c>
      <c r="AL47" s="14">
        <v>0.05</v>
      </c>
      <c r="AM47" s="14">
        <v>1.1999999999999999E-3</v>
      </c>
      <c r="AN47" s="14">
        <v>2.5030999999999999</v>
      </c>
      <c r="AO47" s="14">
        <v>3.4299999999999997E-2</v>
      </c>
      <c r="AP47" s="14">
        <v>0.2102</v>
      </c>
      <c r="AQ47" s="14">
        <v>2.8999999999999998E-3</v>
      </c>
      <c r="AR47" s="14">
        <v>3.1379000000000001</v>
      </c>
      <c r="AS47" s="14">
        <v>0.11</v>
      </c>
      <c r="AT47" s="14">
        <v>5.2400000000000002E-2</v>
      </c>
      <c r="AU47" s="14">
        <v>1.8E-3</v>
      </c>
      <c r="AV47" s="14">
        <v>34.848300000000002</v>
      </c>
      <c r="AW47" s="14">
        <v>1.4601999999999999</v>
      </c>
      <c r="AX47" s="14">
        <v>0.43830000000000002</v>
      </c>
      <c r="AY47" s="14">
        <v>1.84E-2</v>
      </c>
      <c r="AZ47" s="14">
        <v>0.35173477255204316</v>
      </c>
      <c r="BA47" s="14">
        <v>8.3645038167938939</v>
      </c>
      <c r="BB47" s="14">
        <v>0.78642755247605467</v>
      </c>
      <c r="BC47" s="37"/>
      <c r="BD47" s="28"/>
    </row>
    <row r="48" spans="2:64" ht="13.5" customHeight="1" x14ac:dyDescent="0.2">
      <c r="B48" s="12">
        <v>233</v>
      </c>
      <c r="C48" s="12">
        <v>9.7810000000000006</v>
      </c>
      <c r="D48" s="12">
        <v>233.40754000000001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31</v>
      </c>
      <c r="Q48" s="56">
        <v>1.37</v>
      </c>
      <c r="R48" s="56">
        <v>3.12</v>
      </c>
      <c r="S48" s="56">
        <v>42.94</v>
      </c>
      <c r="T48" s="56">
        <v>109.49</v>
      </c>
      <c r="U48" s="12">
        <v>2</v>
      </c>
      <c r="V48" s="12">
        <v>0</v>
      </c>
      <c r="W48" s="12">
        <v>1</v>
      </c>
      <c r="X48" s="12">
        <v>1</v>
      </c>
      <c r="Y48" s="12">
        <v>1</v>
      </c>
      <c r="Z48" s="12">
        <v>2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10.533899999999999</v>
      </c>
      <c r="AK48" s="12">
        <v>9.9000000000000008E-3</v>
      </c>
      <c r="AL48" s="14">
        <v>0.33350000000000002</v>
      </c>
      <c r="AM48" s="14">
        <v>2.9999999999999997E-4</v>
      </c>
      <c r="AN48" s="14">
        <v>4.2851999999999997</v>
      </c>
      <c r="AO48" s="14">
        <v>6.8999999999999999E-3</v>
      </c>
      <c r="AP48" s="14">
        <v>0.35909999999999997</v>
      </c>
      <c r="AQ48" s="14">
        <v>5.9999999999999995E-4</v>
      </c>
      <c r="AR48" s="14">
        <v>19.837</v>
      </c>
      <c r="AS48" s="14">
        <v>0.1278</v>
      </c>
      <c r="AT48" s="14">
        <v>0.33050000000000002</v>
      </c>
      <c r="AU48" s="14">
        <v>2.0999999999999999E-3</v>
      </c>
      <c r="AV48" s="14">
        <v>31.5411</v>
      </c>
      <c r="AW48" s="14">
        <v>4.1599999999999998E-2</v>
      </c>
      <c r="AX48" s="14">
        <v>0.39600000000000002</v>
      </c>
      <c r="AY48" s="14">
        <v>5.0000000000000001E-4</v>
      </c>
      <c r="AZ48" s="14">
        <v>4.8867699642431525E-2</v>
      </c>
      <c r="BA48" s="14">
        <v>1.1981845688350983</v>
      </c>
      <c r="BB48" s="14">
        <v>9.0158293186510668E-2</v>
      </c>
      <c r="BC48" s="37"/>
      <c r="BD48" s="28"/>
    </row>
    <row r="49" spans="2:54" ht="13.5" customHeight="1" x14ac:dyDescent="0.2">
      <c r="B49" s="12">
        <v>233</v>
      </c>
      <c r="C49" s="12">
        <v>9.7889999999999997</v>
      </c>
      <c r="D49" s="12">
        <v>233.40788000000001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31</v>
      </c>
      <c r="Q49" s="56">
        <v>1.37</v>
      </c>
      <c r="R49" s="56">
        <v>3.12</v>
      </c>
      <c r="S49" s="56">
        <v>42.85</v>
      </c>
      <c r="T49" s="56">
        <v>109.59</v>
      </c>
      <c r="U49" s="12">
        <v>2</v>
      </c>
      <c r="V49" s="12">
        <v>0</v>
      </c>
      <c r="W49" s="12">
        <v>1</v>
      </c>
      <c r="X49" s="12">
        <v>1</v>
      </c>
      <c r="Y49" s="12">
        <v>1</v>
      </c>
      <c r="Z49" s="12">
        <v>2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4.9223999999999997</v>
      </c>
      <c r="AK49" s="12">
        <v>0.39119999999999999</v>
      </c>
      <c r="AL49" s="14">
        <v>0.15559999999999999</v>
      </c>
      <c r="AM49" s="14">
        <v>1.24E-2</v>
      </c>
      <c r="AN49" s="14">
        <v>2.9609999999999999</v>
      </c>
      <c r="AO49" s="14">
        <v>6.8199999999999997E-2</v>
      </c>
      <c r="AP49" s="14">
        <v>0.2477</v>
      </c>
      <c r="AQ49" s="14">
        <v>5.7000000000000002E-3</v>
      </c>
      <c r="AR49" s="14">
        <v>9.4271999999999991</v>
      </c>
      <c r="AS49" s="14">
        <v>0.5212</v>
      </c>
      <c r="AT49" s="14">
        <v>0.15679999999999999</v>
      </c>
      <c r="AU49" s="14">
        <v>8.6999999999999994E-3</v>
      </c>
      <c r="AV49" s="14">
        <v>31.640999999999998</v>
      </c>
      <c r="AW49" s="14">
        <v>0.26619999999999999</v>
      </c>
      <c r="AX49" s="14">
        <v>0.39650000000000002</v>
      </c>
      <c r="AY49" s="14">
        <v>3.3E-3</v>
      </c>
      <c r="AZ49" s="14">
        <v>0.23098416640794786</v>
      </c>
      <c r="BA49" s="14">
        <v>2.5286989795918369</v>
      </c>
      <c r="BB49" s="14">
        <v>0.43321886860654257</v>
      </c>
    </row>
    <row r="50" spans="2:54" ht="13.5" customHeight="1" x14ac:dyDescent="0.2">
      <c r="B50" s="12">
        <v>233</v>
      </c>
      <c r="C50" s="12">
        <v>9.6999999999999993</v>
      </c>
      <c r="D50" s="12">
        <v>233.40416999999999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31</v>
      </c>
      <c r="Q50" s="56">
        <v>1.37</v>
      </c>
      <c r="R50" s="56">
        <v>3.12</v>
      </c>
      <c r="S50" s="56">
        <v>43.9</v>
      </c>
      <c r="T50" s="56">
        <v>108.48</v>
      </c>
      <c r="U50" s="12">
        <v>2</v>
      </c>
      <c r="V50" s="12">
        <v>0</v>
      </c>
      <c r="W50" s="12">
        <v>1</v>
      </c>
      <c r="X50" s="12">
        <v>1</v>
      </c>
      <c r="Y50" s="12">
        <v>1</v>
      </c>
      <c r="Z50" s="12">
        <v>2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8.3154000000000003</v>
      </c>
      <c r="AK50" s="12">
        <v>0.1285</v>
      </c>
      <c r="AL50" s="14">
        <v>0.26829999999999998</v>
      </c>
      <c r="AM50" s="14">
        <v>4.1000000000000003E-3</v>
      </c>
      <c r="AN50" s="14">
        <v>3.4035000000000002</v>
      </c>
      <c r="AO50" s="14">
        <v>3.6999999999999998E-2</v>
      </c>
      <c r="AP50" s="14">
        <v>0.29070000000000001</v>
      </c>
      <c r="AQ50" s="14">
        <v>3.2000000000000002E-3</v>
      </c>
      <c r="AR50" s="14">
        <v>15.6553</v>
      </c>
      <c r="AS50" s="14">
        <v>0.17119999999999999</v>
      </c>
      <c r="AT50" s="14">
        <v>0.26579999999999998</v>
      </c>
      <c r="AU50" s="14">
        <v>2.8999999999999998E-3</v>
      </c>
      <c r="AV50" s="14">
        <v>25.500800000000002</v>
      </c>
      <c r="AW50" s="14">
        <v>0.22459999999999999</v>
      </c>
      <c r="AX50" s="14">
        <v>0.32629999999999998</v>
      </c>
      <c r="AY50" s="14">
        <v>2.8999999999999998E-3</v>
      </c>
      <c r="AZ50" s="14">
        <v>5.7698541329011289E-2</v>
      </c>
      <c r="BA50" s="14">
        <v>1.2276147479307751</v>
      </c>
      <c r="BB50" s="14">
        <v>0.10217868603276474</v>
      </c>
    </row>
    <row r="51" spans="2:54" ht="13.5" customHeight="1" x14ac:dyDescent="0.2">
      <c r="B51" s="12">
        <v>233</v>
      </c>
      <c r="C51" s="12">
        <v>9.2759999999999998</v>
      </c>
      <c r="D51" s="12">
        <v>233.38650000000001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31</v>
      </c>
      <c r="Q51" s="56">
        <v>1.37</v>
      </c>
      <c r="R51" s="56">
        <v>3.12</v>
      </c>
      <c r="S51" s="56">
        <v>49.02</v>
      </c>
      <c r="T51" s="56">
        <v>103.6</v>
      </c>
      <c r="U51" s="12">
        <v>2</v>
      </c>
      <c r="V51" s="12">
        <v>0</v>
      </c>
      <c r="W51" s="12">
        <v>1</v>
      </c>
      <c r="X51" s="12">
        <v>1</v>
      </c>
      <c r="Y51" s="12">
        <v>1</v>
      </c>
      <c r="Z51" s="12">
        <v>2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19.715499999999999</v>
      </c>
      <c r="AK51" s="55">
        <v>1.8500000000000003E-2</v>
      </c>
      <c r="AL51" s="55">
        <v>0.70499999999999996</v>
      </c>
      <c r="AM51" s="55">
        <v>5.0000000000000001E-4</v>
      </c>
      <c r="AN51" s="55">
        <v>7.3050000000000006</v>
      </c>
      <c r="AO51" s="55">
        <v>4.0000000000000001E-3</v>
      </c>
      <c r="AP51" s="55">
        <v>0.69400000000000006</v>
      </c>
      <c r="AQ51" s="55">
        <v>5.0000000000000001E-4</v>
      </c>
      <c r="AR51" s="55">
        <v>37.195</v>
      </c>
      <c r="AS51" s="55">
        <v>2.7000000000000003E-2</v>
      </c>
      <c r="AT51" s="55">
        <v>0.70499999999999996</v>
      </c>
      <c r="AU51" s="55">
        <v>5.0000000000000001E-4</v>
      </c>
      <c r="AV51" s="55">
        <v>47.480200000000004</v>
      </c>
      <c r="AW51" s="55">
        <v>6.0299999999999999E-2</v>
      </c>
      <c r="AX51" s="55">
        <v>0.67230000000000001</v>
      </c>
      <c r="AY51" s="55">
        <v>8.9999999999999998E-4</v>
      </c>
      <c r="AZ51" s="14">
        <v>-1.5882309888018774E-2</v>
      </c>
      <c r="BA51" s="14">
        <v>23.840425531914896</v>
      </c>
      <c r="BB51" s="14">
        <v>-2.3742104116750127E-2</v>
      </c>
    </row>
    <row r="52" spans="2:54" ht="13.5" customHeight="1" x14ac:dyDescent="0.2">
      <c r="B52" s="12">
        <v>233</v>
      </c>
      <c r="C52" s="12">
        <v>9.266</v>
      </c>
      <c r="D52" s="12">
        <v>233.38607999999999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31</v>
      </c>
      <c r="Q52" s="56">
        <v>1.37</v>
      </c>
      <c r="R52" s="56">
        <v>3.12</v>
      </c>
      <c r="S52" s="56">
        <v>49.15</v>
      </c>
      <c r="T52" s="56">
        <v>103.49</v>
      </c>
      <c r="U52" s="12">
        <v>2</v>
      </c>
      <c r="V52" s="12">
        <v>0</v>
      </c>
      <c r="W52" s="12">
        <v>1</v>
      </c>
      <c r="X52" s="12">
        <v>1</v>
      </c>
      <c r="Y52" s="12">
        <v>1</v>
      </c>
      <c r="Z52" s="12">
        <v>2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27.697700000000001</v>
      </c>
      <c r="AK52" s="12">
        <v>3.4799999999999998E-2</v>
      </c>
      <c r="AL52" s="14">
        <v>0.99319999999999997</v>
      </c>
      <c r="AM52" s="14">
        <v>1.1999999999999999E-3</v>
      </c>
      <c r="AN52" s="14">
        <v>10.4254</v>
      </c>
      <c r="AO52" s="14">
        <v>1.21E-2</v>
      </c>
      <c r="AP52" s="14">
        <v>0.9929</v>
      </c>
      <c r="AQ52" s="14">
        <v>1.1000000000000001E-3</v>
      </c>
      <c r="AR52" s="14">
        <v>52.254300000000001</v>
      </c>
      <c r="AS52" s="14">
        <v>4.9500000000000002E-2</v>
      </c>
      <c r="AT52" s="14">
        <v>0.99319999999999997</v>
      </c>
      <c r="AU52" s="14">
        <v>8.9999999999999998E-4</v>
      </c>
      <c r="AV52" s="14">
        <v>69.942099999999996</v>
      </c>
      <c r="AW52" s="14">
        <v>8.3999999999999995E-3</v>
      </c>
      <c r="AX52" s="14">
        <v>0.9929</v>
      </c>
      <c r="AY52" s="14">
        <v>1E-4</v>
      </c>
      <c r="AZ52" s="38">
        <v>0.74055681712134891</v>
      </c>
      <c r="BA52" s="38">
        <v>1.338494631063855</v>
      </c>
      <c r="BB52" s="38">
        <v>0.14474894514077336</v>
      </c>
    </row>
    <row r="53" spans="2:54" ht="13.5" customHeight="1" x14ac:dyDescent="0.2">
      <c r="B53" s="12">
        <v>233</v>
      </c>
      <c r="C53" s="12">
        <v>9.6920000000000002</v>
      </c>
      <c r="D53" s="12">
        <v>233.40383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31</v>
      </c>
      <c r="Q53" s="56">
        <v>1.37</v>
      </c>
      <c r="R53" s="56">
        <v>3.12</v>
      </c>
      <c r="S53" s="56">
        <v>44</v>
      </c>
      <c r="T53" s="56">
        <v>108.38</v>
      </c>
      <c r="U53" s="12">
        <v>2</v>
      </c>
      <c r="V53" s="12">
        <v>0</v>
      </c>
      <c r="W53" s="12">
        <v>1</v>
      </c>
      <c r="X53" s="12">
        <v>1</v>
      </c>
      <c r="Y53" s="12">
        <v>1</v>
      </c>
      <c r="Z53" s="12">
        <v>2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31.098600000000001</v>
      </c>
      <c r="AK53" s="12">
        <v>3.3300000000000003E-2</v>
      </c>
      <c r="AL53" s="14">
        <v>1.0052000000000001</v>
      </c>
      <c r="AM53" s="14">
        <v>1.1000000000000001E-3</v>
      </c>
      <c r="AN53" s="14">
        <v>11.7445</v>
      </c>
      <c r="AO53" s="14">
        <v>1.7000000000000001E-2</v>
      </c>
      <c r="AP53" s="14">
        <v>1.0049999999999999</v>
      </c>
      <c r="AQ53" s="14">
        <v>1.5E-3</v>
      </c>
      <c r="AR53" s="14">
        <v>59.0867</v>
      </c>
      <c r="AS53" s="14">
        <v>6.8900000000000003E-2</v>
      </c>
      <c r="AT53" s="14">
        <v>1.0052000000000001</v>
      </c>
      <c r="AU53" s="14">
        <v>1.1999999999999999E-3</v>
      </c>
      <c r="AV53" s="14">
        <v>78.395200000000003</v>
      </c>
      <c r="AW53" s="14">
        <v>5.79E-2</v>
      </c>
      <c r="AX53" s="14">
        <v>1.0049999999999999</v>
      </c>
      <c r="AY53" s="14">
        <v>6.9999999999999999E-4</v>
      </c>
      <c r="AZ53" s="38">
        <v>0.73941559601374307</v>
      </c>
      <c r="BA53" s="38">
        <v>1.3267825077386282</v>
      </c>
      <c r="BB53" s="38">
        <v>0.1404439420752841</v>
      </c>
    </row>
    <row r="54" spans="2:54" ht="13.5" customHeight="1" x14ac:dyDescent="0.2">
      <c r="B54" s="12">
        <v>233</v>
      </c>
      <c r="C54" s="12">
        <v>9.9469999999999992</v>
      </c>
      <c r="D54" s="12">
        <v>233.41445999999999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31</v>
      </c>
      <c r="Q54" s="56">
        <v>1.37</v>
      </c>
      <c r="R54" s="56">
        <v>3.12</v>
      </c>
      <c r="S54" s="56">
        <v>40.99</v>
      </c>
      <c r="T54" s="56">
        <v>111.67</v>
      </c>
      <c r="U54" s="12">
        <v>2</v>
      </c>
      <c r="V54" s="12">
        <v>0</v>
      </c>
      <c r="W54" s="12">
        <v>1</v>
      </c>
      <c r="X54" s="12">
        <v>1</v>
      </c>
      <c r="Y54" s="12">
        <v>1</v>
      </c>
      <c r="Z54" s="12">
        <v>2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33.175400000000003</v>
      </c>
      <c r="AK54" s="12">
        <v>2.35E-2</v>
      </c>
      <c r="AL54" s="14">
        <v>1.0116000000000001</v>
      </c>
      <c r="AM54" s="14">
        <v>6.9999999999999999E-4</v>
      </c>
      <c r="AN54" s="14">
        <v>12.534800000000001</v>
      </c>
      <c r="AO54" s="14">
        <v>1.46E-2</v>
      </c>
      <c r="AP54" s="14">
        <v>1.0115000000000001</v>
      </c>
      <c r="AQ54" s="14">
        <v>1.1999999999999999E-3</v>
      </c>
      <c r="AR54" s="14">
        <v>63.060499999999998</v>
      </c>
      <c r="AS54" s="14">
        <v>6.8500000000000005E-2</v>
      </c>
      <c r="AT54" s="14">
        <v>1.0116000000000001</v>
      </c>
      <c r="AU54" s="14">
        <v>1.1000000000000001E-3</v>
      </c>
      <c r="AV54" s="14">
        <v>83.686700000000002</v>
      </c>
      <c r="AW54" s="14">
        <v>0.1686</v>
      </c>
      <c r="AX54" s="14">
        <v>1.0115000000000001</v>
      </c>
      <c r="AY54" s="14">
        <v>2.0999999999999999E-3</v>
      </c>
      <c r="AZ54" s="38">
        <v>0.73945947631246645</v>
      </c>
      <c r="BA54" s="38">
        <v>1.3270858937052514</v>
      </c>
      <c r="BB54" s="38">
        <v>0.14055600379428027</v>
      </c>
    </row>
  </sheetData>
  <autoFilter ref="B9:BB54" xr:uid="{F0A50642-F227-4403-8C46-EA4483F22456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E2BD-25A7-4025-93CE-A7E39735EA80}">
  <sheetPr codeName="Sheet47"/>
  <dimension ref="A1:BT54"/>
  <sheetViews>
    <sheetView workbookViewId="0">
      <selection activeCell="A45" sqref="A45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235</v>
      </c>
      <c r="C10" s="12">
        <v>9.3249999999999993</v>
      </c>
      <c r="D10" s="12">
        <v>235.38854000000001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30.7</v>
      </c>
      <c r="Q10" s="56">
        <v>0.88</v>
      </c>
      <c r="R10" s="56">
        <v>3.53</v>
      </c>
      <c r="S10" s="56">
        <v>48.7</v>
      </c>
      <c r="T10" s="56">
        <v>104.96</v>
      </c>
      <c r="U10" s="12">
        <v>5</v>
      </c>
      <c r="V10" s="12">
        <v>1</v>
      </c>
      <c r="W10" s="12">
        <v>1</v>
      </c>
      <c r="X10" s="12">
        <v>1</v>
      </c>
      <c r="Y10" s="12">
        <v>50</v>
      </c>
      <c r="Z10" s="12">
        <v>2</v>
      </c>
      <c r="AA10" s="12">
        <v>135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0.95450000000000002</v>
      </c>
      <c r="AK10" s="12">
        <v>0.10630000000000001</v>
      </c>
      <c r="AL10" s="14">
        <v>3.4099999999999998E-2</v>
      </c>
      <c r="AM10" s="14">
        <v>3.8E-3</v>
      </c>
      <c r="AN10" s="14">
        <v>2.3502000000000001</v>
      </c>
      <c r="AO10" s="14">
        <v>0.14949999999999999</v>
      </c>
      <c r="AP10" s="14">
        <v>0.20300000000000001</v>
      </c>
      <c r="AQ10" s="14">
        <v>1.29E-2</v>
      </c>
      <c r="AR10" s="14">
        <v>1.8626</v>
      </c>
      <c r="AS10" s="14">
        <v>5.9900000000000002E-2</v>
      </c>
      <c r="AT10" s="14">
        <v>3.5000000000000003E-2</v>
      </c>
      <c r="AU10" s="14">
        <v>1.1000000000000001E-3</v>
      </c>
      <c r="AV10" s="14">
        <v>40.062899999999999</v>
      </c>
      <c r="AW10" s="14">
        <v>0.59279999999999999</v>
      </c>
      <c r="AX10" s="14">
        <v>0.54269999999999996</v>
      </c>
      <c r="AY10" s="14">
        <v>8.0000000000000002E-3</v>
      </c>
      <c r="AZ10" s="14">
        <v>0.4555451253855437</v>
      </c>
      <c r="BA10" s="14">
        <v>15.505714285714284</v>
      </c>
      <c r="BB10" s="14">
        <v>0.87882984247879514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3.423749999999999E-2</v>
      </c>
      <c r="BH10" s="16">
        <f>DSTDEV(PlotSort,"PhxRed",$BG$35:$BG$38)/SQRT($BF10)</f>
        <v>5.9699769681297759E-4</v>
      </c>
      <c r="BI10" s="16">
        <f>DAVERAGE(PlotSort,"PhxRedEdge",$BG$35:$BG$38)</f>
        <v>0.22040937499999999</v>
      </c>
      <c r="BJ10" s="16">
        <f>DSTDEV(PlotSort,"PhxRedEdge",$BG$35:$BG$38)/SQRT($BF10)</f>
        <v>4.0480838741206145E-3</v>
      </c>
      <c r="BK10" s="16">
        <f>DAVERAGE(PlotSort,"TMRed",$BG$35:$BG$38)</f>
        <v>3.5271874999999994E-2</v>
      </c>
      <c r="BL10" s="16">
        <f>DSTDEV(PlotSort,"TMRed",$BG$35:$BG$38)/SQRT($BF10)</f>
        <v>7.9856517467620936E-4</v>
      </c>
      <c r="BM10" s="16">
        <f>DAVERAGE(PlotSort,"TMNIR",$BG$35:$BG$38)</f>
        <v>0.5245843750000001</v>
      </c>
      <c r="BN10" s="16">
        <f>DSTDEV(PlotSort,"TMNIR",$BG$35:$BG$38)/SQRT($BF10)</f>
        <v>8.1203685427237368E-3</v>
      </c>
      <c r="BO10" s="16">
        <f>DAVERAGE(PlotSort,"NRR",$BG$35:$BG$38)</f>
        <v>0.40864599821688052</v>
      </c>
      <c r="BP10" s="16">
        <f>DSTDEV(PlotSort,"NRR",$BG$35:$BG$38)/SQRT($BF10)</f>
        <v>4.6506211708669471E-3</v>
      </c>
      <c r="BQ10" s="16">
        <f>DAVERAGE(PlotSort,"rvi",$BG$35:$BG$38)</f>
        <v>15.026886118015735</v>
      </c>
      <c r="BR10" s="16">
        <f>DSTDEV(PlotSort,"rvi",$BG$35:$BG$38)/SQRT($BF10)</f>
        <v>0.29146855996591503</v>
      </c>
      <c r="BS10" s="17">
        <f>DAVERAGE(PlotSort,"ndvi",$BG$35:$BG$38)</f>
        <v>0.8739259144776087</v>
      </c>
      <c r="BT10" s="16">
        <f>DSTDEV(PlotSort,"ndvi",$BG$35:$BG$38)/SQRT($BF10)</f>
        <v>2.294729618225853E-3</v>
      </c>
    </row>
    <row r="11" spans="1:72" ht="13.5" customHeight="1" x14ac:dyDescent="0.2">
      <c r="B11" s="12">
        <v>235</v>
      </c>
      <c r="C11" s="12">
        <v>9.3160000000000007</v>
      </c>
      <c r="D11" s="12">
        <v>235.38817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30.7</v>
      </c>
      <c r="Q11" s="56">
        <v>0.88</v>
      </c>
      <c r="R11" s="56">
        <v>3.53</v>
      </c>
      <c r="S11" s="56">
        <v>48.81</v>
      </c>
      <c r="T11" s="56">
        <v>104.87</v>
      </c>
      <c r="U11" s="12">
        <v>5</v>
      </c>
      <c r="V11" s="12">
        <v>1</v>
      </c>
      <c r="W11" s="12">
        <v>1</v>
      </c>
      <c r="X11" s="12">
        <v>1</v>
      </c>
      <c r="Y11" s="12">
        <v>50</v>
      </c>
      <c r="Z11" s="12">
        <v>2</v>
      </c>
      <c r="AA11" s="12">
        <v>135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1.0236000000000001</v>
      </c>
      <c r="AK11" s="12">
        <v>5.1400000000000001E-2</v>
      </c>
      <c r="AL11" s="14">
        <v>3.6799999999999999E-2</v>
      </c>
      <c r="AM11" s="14">
        <v>1.8E-3</v>
      </c>
      <c r="AN11" s="14">
        <v>2.5722999999999998</v>
      </c>
      <c r="AO11" s="14">
        <v>0.18049999999999999</v>
      </c>
      <c r="AP11" s="14">
        <v>0.2233</v>
      </c>
      <c r="AQ11" s="14">
        <v>1.5699999999999999E-2</v>
      </c>
      <c r="AR11" s="14">
        <v>1.8795999999999999</v>
      </c>
      <c r="AS11" s="14">
        <v>0.27</v>
      </c>
      <c r="AT11" s="14">
        <v>3.5499999999999997E-2</v>
      </c>
      <c r="AU11" s="14">
        <v>5.1000000000000004E-3</v>
      </c>
      <c r="AV11" s="14">
        <v>36.851399999999998</v>
      </c>
      <c r="AW11" s="14">
        <v>4.7736000000000001</v>
      </c>
      <c r="AX11" s="14">
        <v>0.50160000000000005</v>
      </c>
      <c r="AY11" s="14">
        <v>6.5000000000000002E-2</v>
      </c>
      <c r="AZ11" s="14">
        <v>0.38391502276176026</v>
      </c>
      <c r="BA11" s="14">
        <v>14.129577464788735</v>
      </c>
      <c r="BB11" s="14">
        <v>0.86780860175013974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3.4875000000000003E-2</v>
      </c>
      <c r="BH11" s="16">
        <f>DSTDEV(PlotSort,"PhxRed",$BG$31:$BG$32)/SQRT($BF11)</f>
        <v>7.8099829278515916E-4</v>
      </c>
      <c r="BI11" s="16">
        <f>DAVERAGE(PlotSort,"PhxRedEdge",$BG$31:$BG$32)</f>
        <v>0.2237625</v>
      </c>
      <c r="BJ11" s="16">
        <f>DSTDEV(PlotSort,"PhxRedEdge",$BG$31:$BG$32)/SQRT($BF11)</f>
        <v>4.2559455960651882E-3</v>
      </c>
      <c r="BK11" s="16">
        <f>DAVERAGE(PlotSort,"TMRed",$BG$31:$BG$32)</f>
        <v>3.5899999999999994E-2</v>
      </c>
      <c r="BL11" s="16">
        <f>DSTDEV(PlotSort,"TMRed",$BG$31:$BG$32)/SQRT($BF11)</f>
        <v>9.8535103727893166E-4</v>
      </c>
      <c r="BM11" s="16">
        <f>DAVERAGE(PlotSort,"TMNIR",$BG$31:$BG$32)</f>
        <v>0.53451249999999995</v>
      </c>
      <c r="BN11" s="16">
        <f>DSTDEV(PlotSort,"TMNIR",$BG$31:$BG$32)/SQRT($BF11)</f>
        <v>1.0232696268172267E-2</v>
      </c>
      <c r="BO11" s="16">
        <f>DAVERAGE(PlotSort,"NRR",$BG$31:$BG$32)</f>
        <v>0.40941298904863399</v>
      </c>
      <c r="BP11" s="16">
        <f>DSTDEV(PlotSort,"NRR",$BG$31:$BG$32)/SQRT($BF11)</f>
        <v>7.5500545725136732E-3</v>
      </c>
      <c r="BQ11" s="16">
        <f>DAVERAGE(PlotSort,"rvi",$BG$31:$BG$32)</f>
        <v>15.011104844693502</v>
      </c>
      <c r="BR11" s="16">
        <f>DSTDEV(PlotSort,"rvi",$BG$31:$BG$32)/SQRT($BF11)</f>
        <v>0.39421407908049944</v>
      </c>
      <c r="BS11" s="17">
        <f>DAVERAGE(PlotSort,"ndvi",$BG$31:$BG$32)</f>
        <v>0.87390575482045474</v>
      </c>
      <c r="BT11" s="16">
        <f>DSTDEV(PlotSort,"ndvi",$BG$31:$BG$32)/SQRT($BF11)</f>
        <v>3.219997244796647E-3</v>
      </c>
    </row>
    <row r="12" spans="1:72" ht="13.5" customHeight="1" x14ac:dyDescent="0.2">
      <c r="B12" s="12">
        <v>235</v>
      </c>
      <c r="C12" s="12">
        <v>9.3019999999999996</v>
      </c>
      <c r="D12" s="12">
        <v>235.38758000000001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30.7</v>
      </c>
      <c r="Q12" s="56">
        <v>0.88</v>
      </c>
      <c r="R12" s="56">
        <v>3.53</v>
      </c>
      <c r="S12" s="56">
        <v>48.98</v>
      </c>
      <c r="T12" s="56">
        <v>104.71</v>
      </c>
      <c r="U12" s="12">
        <v>5</v>
      </c>
      <c r="V12" s="12">
        <v>1</v>
      </c>
      <c r="W12" s="12">
        <v>1</v>
      </c>
      <c r="X12" s="12">
        <v>1</v>
      </c>
      <c r="Y12" s="12">
        <v>50</v>
      </c>
      <c r="Z12" s="12">
        <v>2</v>
      </c>
      <c r="AA12" s="12">
        <v>135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1.0266</v>
      </c>
      <c r="AK12" s="12">
        <v>7.8200000000000006E-2</v>
      </c>
      <c r="AL12" s="14">
        <v>3.7199999999999997E-2</v>
      </c>
      <c r="AM12" s="14">
        <v>2.8E-3</v>
      </c>
      <c r="AN12" s="14">
        <v>2.9251</v>
      </c>
      <c r="AO12" s="14">
        <v>0.27679999999999999</v>
      </c>
      <c r="AP12" s="14">
        <v>0.25580000000000003</v>
      </c>
      <c r="AQ12" s="14">
        <v>2.4199999999999999E-2</v>
      </c>
      <c r="AR12" s="14">
        <v>2.1379999999999999</v>
      </c>
      <c r="AS12" s="14">
        <v>6.7900000000000002E-2</v>
      </c>
      <c r="AT12" s="14">
        <v>4.07E-2</v>
      </c>
      <c r="AU12" s="14">
        <v>1.2999999999999999E-3</v>
      </c>
      <c r="AV12" s="14">
        <v>46.261299999999999</v>
      </c>
      <c r="AW12" s="14">
        <v>0.7883</v>
      </c>
      <c r="AX12" s="14">
        <v>0.63449999999999995</v>
      </c>
      <c r="AY12" s="14">
        <v>1.0800000000000001E-2</v>
      </c>
      <c r="AZ12" s="14">
        <v>0.42536223744805113</v>
      </c>
      <c r="BA12" s="14">
        <v>15.589680589680588</v>
      </c>
      <c r="BB12" s="14">
        <v>0.87944312796208546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3.3600000000000005E-2</v>
      </c>
      <c r="BH12" s="16">
        <f>DSTDEV(PlotSort,"PhxRed",$BH$31:$BH$32)/SQRT($BF12)</f>
        <v>8.9944427287075432E-4</v>
      </c>
      <c r="BI12" s="16">
        <f>DAVERAGE(PlotSort,"PhxRedEdge",$BH$31:$BH$32)</f>
        <v>0.21705624999999995</v>
      </c>
      <c r="BJ12" s="16">
        <f>DSTDEV(PlotSort,"PhxRedEdge",$BH$31:$BH$32)/SQRT($BF12)</f>
        <v>6.9369059430341024E-3</v>
      </c>
      <c r="BK12" s="16">
        <f>DAVERAGE(PlotSort,"TMRed",$BH$31:$BH$32)</f>
        <v>3.4643750000000008E-2</v>
      </c>
      <c r="BL12" s="16">
        <f>DSTDEV(PlotSort,"TMRed",$BH$31:$BH$32)/SQRT($BF12)</f>
        <v>1.26977585784526E-3</v>
      </c>
      <c r="BM12" s="16">
        <f>DAVERAGE(PlotSort,"TMNIR",$BH$31:$BH$32)</f>
        <v>0.51465625000000004</v>
      </c>
      <c r="BN12" s="16">
        <f>DSTDEV(PlotSort,"TMNIR",$BH$31:$BH$32)/SQRT($BF12)</f>
        <v>1.2437972666897928E-2</v>
      </c>
      <c r="BO12" s="16">
        <f>DAVERAGE(PlotSort,"NRR",$BH$31:$BH$32)</f>
        <v>0.40787900738512711</v>
      </c>
      <c r="BP12" s="16">
        <f>DSTDEV(PlotSort,"NRR",$BH$31:$BH$32)/SQRT($BF12)</f>
        <v>5.68463883610194E-3</v>
      </c>
      <c r="BQ12" s="16">
        <f>DAVERAGE(PlotSort,"rvi",$BH$31:$BH$32)</f>
        <v>15.042667391337963</v>
      </c>
      <c r="BR12" s="16">
        <f>DSTDEV(PlotSort,"rvi",$BH$31:$BH$32)/SQRT($BF12)</f>
        <v>0.44238549783786996</v>
      </c>
      <c r="BS12" s="17">
        <f>DAVERAGE(PlotSort,"ndvi",$BH$31:$BH$32)</f>
        <v>0.87394607413476288</v>
      </c>
      <c r="BT12" s="16">
        <f>DSTDEV(PlotSort,"ndvi",$BH$31:$BH$32)/SQRT($BF12)</f>
        <v>3.3759153091300642E-3</v>
      </c>
    </row>
    <row r="13" spans="1:72" ht="13.5" customHeight="1" x14ac:dyDescent="0.2">
      <c r="B13" s="12">
        <v>235</v>
      </c>
      <c r="C13" s="12">
        <v>9.2929999999999993</v>
      </c>
      <c r="D13" s="12">
        <v>235.38721000000001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30.7</v>
      </c>
      <c r="Q13" s="56">
        <v>0.88</v>
      </c>
      <c r="R13" s="56">
        <v>3.53</v>
      </c>
      <c r="S13" s="56">
        <v>49.09</v>
      </c>
      <c r="T13" s="56">
        <v>104.61</v>
      </c>
      <c r="U13" s="12">
        <v>5</v>
      </c>
      <c r="V13" s="12">
        <v>1</v>
      </c>
      <c r="W13" s="12">
        <v>1</v>
      </c>
      <c r="X13" s="12">
        <v>1</v>
      </c>
      <c r="Y13" s="12">
        <v>50</v>
      </c>
      <c r="Z13" s="12">
        <v>2</v>
      </c>
      <c r="AA13" s="12">
        <v>135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0.94</v>
      </c>
      <c r="AK13" s="12">
        <v>3.8699999999999998E-2</v>
      </c>
      <c r="AL13" s="14">
        <v>3.4200000000000001E-2</v>
      </c>
      <c r="AM13" s="14">
        <v>1.4E-3</v>
      </c>
      <c r="AN13" s="14">
        <v>2.4300000000000002</v>
      </c>
      <c r="AO13" s="14">
        <v>7.0000000000000007E-2</v>
      </c>
      <c r="AP13" s="14">
        <v>0.2135</v>
      </c>
      <c r="AQ13" s="14">
        <v>6.1999999999999998E-3</v>
      </c>
      <c r="AR13" s="14">
        <v>1.7965</v>
      </c>
      <c r="AS13" s="14">
        <v>1.8E-3</v>
      </c>
      <c r="AT13" s="14">
        <v>3.4299999999999997E-2</v>
      </c>
      <c r="AU13" s="14">
        <v>0</v>
      </c>
      <c r="AV13" s="14">
        <v>34.8962</v>
      </c>
      <c r="AW13" s="14">
        <v>0.95889999999999997</v>
      </c>
      <c r="AX13" s="14">
        <v>0.48099999999999998</v>
      </c>
      <c r="AY13" s="14">
        <v>1.32E-2</v>
      </c>
      <c r="AZ13" s="14">
        <v>0.38516918646508275</v>
      </c>
      <c r="BA13" s="14">
        <v>14.023323615160351</v>
      </c>
      <c r="BB13" s="14">
        <v>0.86687366582573255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3.2725000000000004E-2</v>
      </c>
      <c r="BH13" s="16">
        <f>DSTDEV(PlotSort,"PhxRed",$BJ$35:$BJ$36)/SQRT($BF13)</f>
        <v>9.7371710470752252E-4</v>
      </c>
      <c r="BI13" s="16">
        <f>DAVERAGE(PlotSort,"PhxRedEdge",$BJ$35:$BJ$36)</f>
        <v>0.21035000000000001</v>
      </c>
      <c r="BJ13" s="16">
        <f>DSTDEV(PlotSort,"PhxRedEdge",$BJ$35:$BJ$36)/SQRT($BF13)</f>
        <v>8.433034532632333E-3</v>
      </c>
      <c r="BK13" s="16">
        <f>DAVERAGE(PlotSort,"TMRed",$BJ$35:$BJ$36)</f>
        <v>3.3325E-2</v>
      </c>
      <c r="BL13" s="16">
        <f>DSTDEV(PlotSort,"TMRed",$BJ$35:$BJ$36)/SQRT($BF13)</f>
        <v>1.3774653223532396E-3</v>
      </c>
      <c r="BM13" s="16">
        <f>DAVERAGE(PlotSort,"TMNIR",$BJ$35:$BJ$36)</f>
        <v>0.51075000000000004</v>
      </c>
      <c r="BN13" s="16">
        <f>DSTDEV(PlotSort,"TMNIR",$BJ$35:$BJ$36)/SQRT($BF13)</f>
        <v>1.5279982236339709E-2</v>
      </c>
      <c r="BO13" s="16">
        <f>DAVERAGE(PlotSort,"NRR",$BJ$35:$BJ$36)</f>
        <v>0.41738955615014406</v>
      </c>
      <c r="BP13" s="16">
        <f>DSTDEV(PlotSort,"NRR",$BJ$35:$BJ$36)/SQRT($BF13)</f>
        <v>8.6402886158957366E-3</v>
      </c>
      <c r="BQ13" s="16">
        <f>DAVERAGE(PlotSort,"rvi",$BJ$35:$BJ$36)</f>
        <v>15.428187843810676</v>
      </c>
      <c r="BR13" s="16">
        <f>DSTDEV(PlotSort,"rvi",$BJ$35:$BJ$36)/SQRT($BF13)</f>
        <v>0.46802134191057332</v>
      </c>
      <c r="BS13" s="17">
        <f>DAVERAGE(PlotSort,"ndvi",$BJ$35:$BJ$36)</f>
        <v>0.87758831080081623</v>
      </c>
      <c r="BT13" s="16">
        <f>DSTDEV(PlotSort,"ndvi",$BJ$35:$BJ$36)/SQRT($BF13)</f>
        <v>3.3655261355165478E-3</v>
      </c>
    </row>
    <row r="14" spans="1:72" ht="13.5" customHeight="1" x14ac:dyDescent="0.2">
      <c r="B14" s="12">
        <v>235</v>
      </c>
      <c r="C14" s="12">
        <v>9.2840000000000007</v>
      </c>
      <c r="D14" s="12">
        <v>235.38683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30.7</v>
      </c>
      <c r="Q14" s="56">
        <v>0.88</v>
      </c>
      <c r="R14" s="56">
        <v>3.53</v>
      </c>
      <c r="S14" s="56">
        <v>49.2</v>
      </c>
      <c r="T14" s="56">
        <v>104.51</v>
      </c>
      <c r="U14" s="12">
        <v>5</v>
      </c>
      <c r="V14" s="12">
        <v>1</v>
      </c>
      <c r="W14" s="12">
        <v>1</v>
      </c>
      <c r="X14" s="12">
        <v>1</v>
      </c>
      <c r="Y14" s="12">
        <v>50</v>
      </c>
      <c r="Z14" s="12">
        <v>2</v>
      </c>
      <c r="AA14" s="12">
        <v>135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1.0592999999999999</v>
      </c>
      <c r="AK14" s="12">
        <v>5.2900000000000003E-2</v>
      </c>
      <c r="AL14" s="14">
        <v>3.8699999999999998E-2</v>
      </c>
      <c r="AM14" s="14">
        <v>1.9E-3</v>
      </c>
      <c r="AN14" s="14">
        <v>2.8628999999999998</v>
      </c>
      <c r="AO14" s="14">
        <v>5.7500000000000002E-2</v>
      </c>
      <c r="AP14" s="14">
        <v>0.25269999999999998</v>
      </c>
      <c r="AQ14" s="14">
        <v>5.1000000000000004E-3</v>
      </c>
      <c r="AR14" s="14">
        <v>2.2305000000000001</v>
      </c>
      <c r="AS14" s="14">
        <v>5.8599999999999999E-2</v>
      </c>
      <c r="AT14" s="14">
        <v>4.2799999999999998E-2</v>
      </c>
      <c r="AU14" s="14">
        <v>1.1000000000000001E-3</v>
      </c>
      <c r="AV14" s="14">
        <v>39.472200000000001</v>
      </c>
      <c r="AW14" s="14">
        <v>0.98799999999999999</v>
      </c>
      <c r="AX14" s="14">
        <v>0.54679999999999995</v>
      </c>
      <c r="AY14" s="14">
        <v>1.37E-2</v>
      </c>
      <c r="AZ14" s="14">
        <v>0.36785490931832399</v>
      </c>
      <c r="BA14" s="14">
        <v>12.775700934579438</v>
      </c>
      <c r="BB14" s="14">
        <v>0.8548168249660788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3.32625E-2</v>
      </c>
      <c r="BH14" s="16">
        <f>DSTDEV(PlotSort,"PhxRed",$BK$35:$BK$36)/SQRT($BF14)</f>
        <v>7.6886686103642152E-4</v>
      </c>
      <c r="BI14" s="16">
        <f>DAVERAGE(PlotSort,"PhxRedEdge",$BK$35:$BK$36)</f>
        <v>0.21219374999999999</v>
      </c>
      <c r="BJ14" s="16">
        <f>DSTDEV(PlotSort,"PhxRedEdge",$BK$35:$BK$36)/SQRT($BF14)</f>
        <v>4.055268884940514E-3</v>
      </c>
      <c r="BK14" s="16">
        <f>DAVERAGE(PlotSort,"TMRed",$BK$35:$BK$36)</f>
        <v>3.3968749999999999E-2</v>
      </c>
      <c r="BL14" s="16">
        <f>DSTDEV(PlotSort,"TMRed",$BK$35:$BK$36)/SQRT($BF14)</f>
        <v>9.6249323590696825E-4</v>
      </c>
      <c r="BM14" s="16">
        <f>DAVERAGE(PlotSort,"TMNIR",$BK$35:$BK$36)</f>
        <v>0.51197500000000007</v>
      </c>
      <c r="BN14" s="16">
        <f>DSTDEV(PlotSort,"TMNIR",$BK$35:$BK$36)/SQRT($BF14)</f>
        <v>1.0323535005026136E-2</v>
      </c>
      <c r="BO14" s="16">
        <f>DAVERAGE(PlotSort,"NRR",$BK$35:$BK$36)</f>
        <v>0.41356215295080456</v>
      </c>
      <c r="BP14" s="16">
        <f>DSTDEV(PlotSort,"NRR",$BK$35:$BK$36)/SQRT($BF14)</f>
        <v>6.3987704406507397E-3</v>
      </c>
      <c r="BQ14" s="16">
        <f>DAVERAGE(PlotSort,"rvi",$BK$35:$BK$36)</f>
        <v>15.223281899588704</v>
      </c>
      <c r="BR14" s="16">
        <f>DSTDEV(PlotSort,"rvi",$BK$35:$BK$36)/SQRT($BF14)</f>
        <v>0.46182903273946824</v>
      </c>
      <c r="BS14" s="17">
        <f>DAVERAGE(PlotSort,"ndvi",$BK$35:$BK$36)</f>
        <v>0.87520993438010353</v>
      </c>
      <c r="BT14" s="16">
        <f>DSTDEV(PlotSort,"ndvi",$BK$35:$BK$36)/SQRT($BF14)</f>
        <v>3.5662088919738012E-3</v>
      </c>
    </row>
    <row r="15" spans="1:72" ht="13.5" customHeight="1" x14ac:dyDescent="0.2">
      <c r="B15" s="12">
        <v>235</v>
      </c>
      <c r="C15" s="12">
        <v>9.2759999999999998</v>
      </c>
      <c r="D15" s="12">
        <v>235.38650000000001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30.7</v>
      </c>
      <c r="Q15" s="56">
        <v>0.88</v>
      </c>
      <c r="R15" s="56">
        <v>3.53</v>
      </c>
      <c r="S15" s="56">
        <v>49.3</v>
      </c>
      <c r="T15" s="56">
        <v>104.43</v>
      </c>
      <c r="U15" s="12">
        <v>5</v>
      </c>
      <c r="V15" s="12">
        <v>1</v>
      </c>
      <c r="W15" s="12">
        <v>1</v>
      </c>
      <c r="X15" s="12">
        <v>1</v>
      </c>
      <c r="Y15" s="12">
        <v>50</v>
      </c>
      <c r="Z15" s="12">
        <v>2</v>
      </c>
      <c r="AA15" s="12">
        <v>135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0.85360000000000003</v>
      </c>
      <c r="AK15" s="12">
        <v>4.99E-2</v>
      </c>
      <c r="AL15" s="14">
        <v>3.1300000000000001E-2</v>
      </c>
      <c r="AM15" s="14">
        <v>1.8E-3</v>
      </c>
      <c r="AN15" s="14">
        <v>2.4916999999999998</v>
      </c>
      <c r="AO15" s="14">
        <v>2.5899999999999999E-2</v>
      </c>
      <c r="AP15" s="14">
        <v>0.22090000000000001</v>
      </c>
      <c r="AQ15" s="14">
        <v>2.3E-3</v>
      </c>
      <c r="AR15" s="14">
        <v>1.7445999999999999</v>
      </c>
      <c r="AS15" s="14">
        <v>0.1439</v>
      </c>
      <c r="AT15" s="14">
        <v>3.3700000000000001E-2</v>
      </c>
      <c r="AU15" s="14">
        <v>2.8E-3</v>
      </c>
      <c r="AV15" s="14">
        <v>39.3307</v>
      </c>
      <c r="AW15" s="14">
        <v>2.9266000000000001</v>
      </c>
      <c r="AX15" s="14">
        <v>0.54720000000000002</v>
      </c>
      <c r="AY15" s="14">
        <v>4.07E-2</v>
      </c>
      <c r="AZ15" s="14">
        <v>0.42481447728160399</v>
      </c>
      <c r="BA15" s="14">
        <v>16.237388724035608</v>
      </c>
      <c r="BB15" s="14">
        <v>0.88397314511964209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3.7699999999999997E-2</v>
      </c>
      <c r="BH15" s="16">
        <f>DSTDEV(PlotSort,"PhxRed",$BL$35:$BL$36)/SQRT($BF15)</f>
        <v>7.2160535316354523E-4</v>
      </c>
      <c r="BI15" s="16">
        <f>DAVERAGE(PlotSort,"PhxRedEdge",$BL$35:$BL$36)</f>
        <v>0.24690000000000001</v>
      </c>
      <c r="BJ15" s="16">
        <f>DSTDEV(PlotSort,"PhxRedEdge",$BL$35:$BL$36)/SQRT($BF15)</f>
        <v>3.8336852840501739E-3</v>
      </c>
      <c r="BK15" s="16">
        <f>DAVERAGE(PlotSort,"TMRed",$BL$35:$BL$36)</f>
        <v>3.9824999999999999E-2</v>
      </c>
      <c r="BL15" s="16">
        <f>DSTDEV(PlotSort,"TMRed",$BL$35:$BL$36)/SQRT($BF15)</f>
        <v>1.2002603884157801E-3</v>
      </c>
      <c r="BM15" s="16">
        <f>DAVERAGE(PlotSort,"TMNIR",$BL$35:$BL$36)</f>
        <v>0.56363750000000001</v>
      </c>
      <c r="BN15" s="16">
        <f>DSTDEV(PlotSort,"TMNIR",$BL$35:$BL$36)/SQRT($BF15)</f>
        <v>1.3682482772560994E-2</v>
      </c>
      <c r="BO15" s="16">
        <f>DAVERAGE(PlotSort,"NRR",$BL$35:$BL$36)</f>
        <v>0.39007013081576908</v>
      </c>
      <c r="BP15" s="16">
        <f>DSTDEV(PlotSort,"NRR",$BL$35:$BL$36)/SQRT($BF15)</f>
        <v>8.1165313333043231E-3</v>
      </c>
      <c r="BQ15" s="16">
        <f>DAVERAGE(PlotSort,"rvi",$BL$35:$BL$36)</f>
        <v>14.23279282907485</v>
      </c>
      <c r="BR15" s="16">
        <f>DSTDEV(PlotSort,"rvi",$BL$35:$BL$36)/SQRT($BF15)</f>
        <v>0.49765549287233513</v>
      </c>
      <c r="BS15" s="17">
        <f>DAVERAGE(PlotSort,"ndvi",$BL$35:$BL$36)</f>
        <v>0.86769547834941219</v>
      </c>
      <c r="BT15" s="16">
        <f>DSTDEV(PlotSort,"ndvi",$BL$35:$BL$36)/SQRT($BF15)</f>
        <v>4.4175879676117613E-3</v>
      </c>
    </row>
    <row r="16" spans="1:72" ht="13.5" customHeight="1" x14ac:dyDescent="0.2">
      <c r="B16" s="12">
        <v>235</v>
      </c>
      <c r="C16" s="12">
        <v>9.2680000000000007</v>
      </c>
      <c r="D16" s="12">
        <v>235.38616999999999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30.7</v>
      </c>
      <c r="Q16" s="56">
        <v>0.88</v>
      </c>
      <c r="R16" s="56">
        <v>3.53</v>
      </c>
      <c r="S16" s="56">
        <v>49.39</v>
      </c>
      <c r="T16" s="56">
        <v>104.34</v>
      </c>
      <c r="U16" s="12">
        <v>5</v>
      </c>
      <c r="V16" s="12">
        <v>1</v>
      </c>
      <c r="W16" s="12">
        <v>1</v>
      </c>
      <c r="X16" s="12">
        <v>1</v>
      </c>
      <c r="Y16" s="12">
        <v>50</v>
      </c>
      <c r="Z16" s="12">
        <v>2</v>
      </c>
      <c r="AA16" s="12">
        <v>135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0.94930000000000003</v>
      </c>
      <c r="AK16" s="12">
        <v>1.6400000000000001E-2</v>
      </c>
      <c r="AL16" s="14">
        <v>3.5000000000000003E-2</v>
      </c>
      <c r="AM16" s="14">
        <v>5.9999999999999995E-4</v>
      </c>
      <c r="AN16" s="14">
        <v>2.4115000000000002</v>
      </c>
      <c r="AO16" s="14">
        <v>0.13039999999999999</v>
      </c>
      <c r="AP16" s="14">
        <v>0.2147</v>
      </c>
      <c r="AQ16" s="14">
        <v>1.1599999999999999E-2</v>
      </c>
      <c r="AR16" s="14">
        <v>1.9087000000000001</v>
      </c>
      <c r="AS16" s="14">
        <v>0.26690000000000003</v>
      </c>
      <c r="AT16" s="14">
        <v>3.6999999999999998E-2</v>
      </c>
      <c r="AU16" s="14">
        <v>5.1999999999999998E-3</v>
      </c>
      <c r="AV16" s="14">
        <v>35.515999999999998</v>
      </c>
      <c r="AW16" s="14">
        <v>0.95889999999999997</v>
      </c>
      <c r="AX16" s="14">
        <v>0.49640000000000001</v>
      </c>
      <c r="AY16" s="14">
        <v>1.34E-2</v>
      </c>
      <c r="AZ16" s="14">
        <v>0.39614681479398112</v>
      </c>
      <c r="BA16" s="14">
        <v>13.416216216216217</v>
      </c>
      <c r="BB16" s="14">
        <v>0.86126734158230234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3.5443750000000003E-2</v>
      </c>
      <c r="BH16" s="16">
        <f>DSTDEV(PlotSort,"PhxRed",$BI$31:$BI$32)/SQRT($BF16)</f>
        <v>7.1757512672890225E-4</v>
      </c>
      <c r="BI16" s="16">
        <f>DAVERAGE(PlotSort,"PhxRedEdge",$BI$31:$BI$32)</f>
        <v>0.22271874999999999</v>
      </c>
      <c r="BJ16" s="16">
        <f>DSTDEV(PlotSort,"PhxRedEdge",$BI$31:$BI$32)/SQRT($BF16)</f>
        <v>5.1994648662947356E-3</v>
      </c>
      <c r="BK16" s="16">
        <f>DAVERAGE(PlotSort,"TMRed",$BI$31:$BI$32)</f>
        <v>3.6781249999999995E-2</v>
      </c>
      <c r="BL16" s="16">
        <f>DSTDEV(PlotSort,"TMRed",$BI$31:$BI$32)/SQRT($BF16)</f>
        <v>9.9461964044888379E-4</v>
      </c>
      <c r="BM16" s="16">
        <f>DAVERAGE(PlotSort,"TMNIR",$BI$31:$BI$32)</f>
        <v>0.50650624999999994</v>
      </c>
      <c r="BN16" s="16">
        <f>DSTDEV(PlotSort,"TMNIR",$BI$31:$BI$32)/SQRT($BF16)</f>
        <v>8.443273796095524E-3</v>
      </c>
      <c r="BO16" s="16">
        <f>DAVERAGE(PlotSort,"NRR",$BI$31:$BI$32)</f>
        <v>0.38990944776244696</v>
      </c>
      <c r="BP16" s="16">
        <f>DSTDEV(PlotSort,"NRR",$BI$31:$BI$32)/SQRT($BF16)</f>
        <v>4.0893907549953363E-3</v>
      </c>
      <c r="BQ16" s="16">
        <f>DAVERAGE(PlotSort,"rvi",$BI$31:$BI$32)</f>
        <v>13.856558776336538</v>
      </c>
      <c r="BR16" s="16">
        <f>DSTDEV(PlotSort,"rvi",$BI$31:$BI$32)/SQRT($BF16)</f>
        <v>0.27541475114112696</v>
      </c>
      <c r="BS16" s="17">
        <f>DAVERAGE(PlotSort,"ndvi",$BI$31:$BI$32)</f>
        <v>0.8646796237711879</v>
      </c>
      <c r="BT16" s="16">
        <f>DSTDEV(PlotSort,"ndvi",$BI$31:$BI$32)/SQRT($BF16)</f>
        <v>2.5231499115918451E-3</v>
      </c>
    </row>
    <row r="17" spans="2:72" ht="13.5" customHeight="1" x14ac:dyDescent="0.2">
      <c r="B17" s="12">
        <v>235</v>
      </c>
      <c r="C17" s="12">
        <v>9.2590000000000003</v>
      </c>
      <c r="D17" s="12">
        <v>235.38578999999999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30.7</v>
      </c>
      <c r="Q17" s="56">
        <v>0.88</v>
      </c>
      <c r="R17" s="56">
        <v>3.53</v>
      </c>
      <c r="S17" s="56">
        <v>49.5</v>
      </c>
      <c r="T17" s="56">
        <v>104.24</v>
      </c>
      <c r="U17" s="12">
        <v>5</v>
      </c>
      <c r="V17" s="12">
        <v>1</v>
      </c>
      <c r="W17" s="12">
        <v>1</v>
      </c>
      <c r="X17" s="12">
        <v>1</v>
      </c>
      <c r="Y17" s="12">
        <v>50</v>
      </c>
      <c r="Z17" s="12">
        <v>2</v>
      </c>
      <c r="AA17" s="12">
        <v>135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1.0371999999999999</v>
      </c>
      <c r="AK17" s="12">
        <v>7.1099999999999997E-2</v>
      </c>
      <c r="AL17" s="14">
        <v>3.8399999999999997E-2</v>
      </c>
      <c r="AM17" s="14">
        <v>2.5999999999999999E-3</v>
      </c>
      <c r="AN17" s="14">
        <v>2.67</v>
      </c>
      <c r="AO17" s="14">
        <v>9.3899999999999997E-2</v>
      </c>
      <c r="AP17" s="14">
        <v>0.2389</v>
      </c>
      <c r="AQ17" s="14">
        <v>8.3999999999999995E-3</v>
      </c>
      <c r="AR17" s="14">
        <v>2.0543999999999998</v>
      </c>
      <c r="AS17" s="14">
        <v>0.30080000000000001</v>
      </c>
      <c r="AT17" s="14">
        <v>0.04</v>
      </c>
      <c r="AU17" s="14">
        <v>5.8999999999999999E-3</v>
      </c>
      <c r="AV17" s="14">
        <v>42.754399999999997</v>
      </c>
      <c r="AW17" s="14">
        <v>1.8907</v>
      </c>
      <c r="AX17" s="14">
        <v>0.60050000000000003</v>
      </c>
      <c r="AY17" s="14">
        <v>2.6599999999999999E-2</v>
      </c>
      <c r="AZ17" s="14">
        <v>0.43078389325708843</v>
      </c>
      <c r="BA17" s="14">
        <v>15.012500000000001</v>
      </c>
      <c r="BB17" s="14">
        <v>0.87509758001561266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3.3031249999999998E-2</v>
      </c>
      <c r="BH17" s="16">
        <f>DSTDEV(PlotSort,"PhxRed",$BJ$31:$BJ$32)/SQRT($BF17)</f>
        <v>8.7420052762509802E-4</v>
      </c>
      <c r="BI17" s="16">
        <f>DAVERAGE(PlotSort,"PhxRedEdge",$BJ$31:$BJ$32)</f>
        <v>0.21809999999999993</v>
      </c>
      <c r="BJ17" s="16">
        <f>DSTDEV(PlotSort,"PhxRedEdge",$BJ$31:$BJ$32)/SQRT($BF17)</f>
        <v>6.3235538531221554E-3</v>
      </c>
      <c r="BK17" s="16">
        <f>DAVERAGE(PlotSort,"TMRed",$BJ$31:$BJ$32)</f>
        <v>3.3762499999999994E-2</v>
      </c>
      <c r="BL17" s="16">
        <f>DSTDEV(PlotSort,"TMRed",$BJ$31:$BJ$32)/SQRT($BF17)</f>
        <v>1.1588023630743367E-3</v>
      </c>
      <c r="BM17" s="16">
        <f>DAVERAGE(PlotSort,"TMNIR",$BJ$31:$BJ$32)</f>
        <v>0.54266250000000005</v>
      </c>
      <c r="BN17" s="16">
        <f>DSTDEV(PlotSort,"TMNIR",$BJ$31:$BJ$32)/SQRT($BF17)</f>
        <v>1.2557424347771316E-2</v>
      </c>
      <c r="BO17" s="16">
        <f>DAVERAGE(PlotSort,"NRR",$BJ$31:$BJ$32)</f>
        <v>0.4273825486713142</v>
      </c>
      <c r="BP17" s="16">
        <f>DSTDEV(PlotSort,"NRR",$BJ$31:$BJ$32)/SQRT($BF17)</f>
        <v>5.085861408362655E-3</v>
      </c>
      <c r="BQ17" s="16">
        <f>DAVERAGE(PlotSort,"rvi",$BJ$31:$BJ$32)</f>
        <v>16.197213459694929</v>
      </c>
      <c r="BR17" s="16">
        <f>DSTDEV(PlotSort,"rvi",$BJ$31:$BJ$32)/SQRT($BF17)</f>
        <v>0.30441328039993176</v>
      </c>
      <c r="BS17" s="17">
        <f>DAVERAGE(PlotSort,"ndvi",$BJ$31:$BJ$32)</f>
        <v>0.88317220518402961</v>
      </c>
      <c r="BT17" s="16">
        <f>DSTDEV(PlotSort,"ndvi",$BJ$31:$BJ$32)/SQRT($BF17)</f>
        <v>1.9999423906124389E-3</v>
      </c>
    </row>
    <row r="18" spans="2:72" ht="13.5" customHeight="1" x14ac:dyDescent="0.2">
      <c r="B18" s="12">
        <v>235</v>
      </c>
      <c r="C18" s="12">
        <v>9.34</v>
      </c>
      <c r="D18" s="12">
        <v>235.38917000000001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30.7</v>
      </c>
      <c r="Q18" s="56">
        <v>0.88</v>
      </c>
      <c r="R18" s="56">
        <v>3.53</v>
      </c>
      <c r="S18" s="56">
        <v>48.52</v>
      </c>
      <c r="T18" s="56">
        <v>105.13</v>
      </c>
      <c r="U18" s="12">
        <v>5</v>
      </c>
      <c r="V18" s="12">
        <v>1</v>
      </c>
      <c r="W18" s="12">
        <v>1</v>
      </c>
      <c r="X18" s="12">
        <v>1</v>
      </c>
      <c r="Y18" s="12">
        <v>50</v>
      </c>
      <c r="Z18" s="12">
        <v>2</v>
      </c>
      <c r="AA18" s="12">
        <v>135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1.1433</v>
      </c>
      <c r="AK18" s="12">
        <v>8.2900000000000001E-2</v>
      </c>
      <c r="AL18" s="14">
        <v>4.0599999999999997E-2</v>
      </c>
      <c r="AM18" s="14">
        <v>2.8999999999999998E-3</v>
      </c>
      <c r="AN18" s="14">
        <v>2.9032</v>
      </c>
      <c r="AO18" s="14">
        <v>0.17349999999999999</v>
      </c>
      <c r="AP18" s="14">
        <v>0.24890000000000001</v>
      </c>
      <c r="AQ18" s="14">
        <v>1.49E-2</v>
      </c>
      <c r="AR18" s="14">
        <v>2.3033999999999999</v>
      </c>
      <c r="AS18" s="14">
        <v>0.26640000000000003</v>
      </c>
      <c r="AT18" s="14">
        <v>4.2900000000000001E-2</v>
      </c>
      <c r="AU18" s="14">
        <v>5.0000000000000001E-3</v>
      </c>
      <c r="AV18" s="14">
        <v>42.165799999999997</v>
      </c>
      <c r="AW18" s="14">
        <v>0.94430000000000003</v>
      </c>
      <c r="AX18" s="14">
        <v>0.56659999999999999</v>
      </c>
      <c r="AY18" s="14">
        <v>1.2699999999999999E-2</v>
      </c>
      <c r="AZ18" s="14">
        <v>0.38957694665849169</v>
      </c>
      <c r="BA18" s="14">
        <v>13.207459207459207</v>
      </c>
      <c r="BB18" s="14">
        <v>0.85922887612797361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3.4937499999999996E-2</v>
      </c>
      <c r="BH18" s="16">
        <f>DSTDEV(PlotSort,"PhxRed",$BH$35:$BH$36)/SQRT($BF18)</f>
        <v>7.3885468801382034E-4</v>
      </c>
      <c r="BI18" s="16">
        <f>DAVERAGE(PlotSort,"PhxRedEdge",$BH$35:$BH$36)</f>
        <v>0.22448125000000002</v>
      </c>
      <c r="BJ18" s="16">
        <f>DSTDEV(PlotSort,"PhxRedEdge",$BH$35:$BH$36)/SQRT($BF18)</f>
        <v>4.7522470014194351E-3</v>
      </c>
      <c r="BK18" s="16">
        <f>DAVERAGE(PlotSort,"TMRed",$BH$35:$BH$36)</f>
        <v>3.6112499999999999E-2</v>
      </c>
      <c r="BL18" s="16">
        <f>DSTDEV(PlotSort,"TMRed",$BH$35:$BH$36)/SQRT($BF18)</f>
        <v>1.0240391838206191E-3</v>
      </c>
      <c r="BM18" s="16">
        <f>DAVERAGE(PlotSort,"TMNIR",$BH$35:$BH$36)</f>
        <v>0.53675625000000005</v>
      </c>
      <c r="BN18" s="16">
        <f>DSTDEV(PlotSort,"TMNIR",$BH$35:$BH$36)/SQRT($BF18)</f>
        <v>1.2048976335322705E-2</v>
      </c>
      <c r="BO18" s="16">
        <f>DAVERAGE(PlotSort,"NRR",$BH$35:$BH$36)</f>
        <v>0.4098200315211154</v>
      </c>
      <c r="BP18" s="16">
        <f>DSTDEV(PlotSort,"NRR",$BH$35:$BH$36)/SQRT($BF18)</f>
        <v>5.763447382721703E-3</v>
      </c>
      <c r="BQ18" s="16">
        <f>DAVERAGE(PlotSort,"rvi",$BH$35:$BH$36)</f>
        <v>14.953067639083855</v>
      </c>
      <c r="BR18" s="16">
        <f>DSTDEV(PlotSort,"rvi",$BH$35:$BH$36)/SQRT($BF18)</f>
        <v>0.33156632854211393</v>
      </c>
      <c r="BS18" s="17">
        <f>DAVERAGE(PlotSort,"ndvi",$BH$35:$BH$36)</f>
        <v>0.87382120912416728</v>
      </c>
      <c r="BT18" s="16">
        <f>DSTDEV(PlotSort,"ndvi",$BH$35:$BH$36)/SQRT($BF18)</f>
        <v>2.6124702501455085E-3</v>
      </c>
    </row>
    <row r="19" spans="2:72" ht="13.5" customHeight="1" x14ac:dyDescent="0.2">
      <c r="B19" s="12">
        <v>235</v>
      </c>
      <c r="C19" s="12">
        <v>9.3480000000000008</v>
      </c>
      <c r="D19" s="12">
        <v>235.3895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30.7</v>
      </c>
      <c r="Q19" s="56">
        <v>0.88</v>
      </c>
      <c r="R19" s="56">
        <v>3.53</v>
      </c>
      <c r="S19" s="56">
        <v>48.42</v>
      </c>
      <c r="T19" s="56">
        <v>105.22</v>
      </c>
      <c r="U19" s="12">
        <v>5</v>
      </c>
      <c r="V19" s="12">
        <v>1</v>
      </c>
      <c r="W19" s="12">
        <v>1</v>
      </c>
      <c r="X19" s="12">
        <v>1</v>
      </c>
      <c r="Y19" s="12">
        <v>50</v>
      </c>
      <c r="Z19" s="12">
        <v>2</v>
      </c>
      <c r="AA19" s="12">
        <v>135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0.84089999999999998</v>
      </c>
      <c r="AK19" s="12">
        <v>8.77E-2</v>
      </c>
      <c r="AL19" s="14">
        <v>2.9700000000000001E-2</v>
      </c>
      <c r="AM19" s="14">
        <v>3.0999999999999999E-3</v>
      </c>
      <c r="AN19" s="14">
        <v>2.3584999999999998</v>
      </c>
      <c r="AO19" s="14">
        <v>0.1613</v>
      </c>
      <c r="AP19" s="14">
        <v>0.2014</v>
      </c>
      <c r="AQ19" s="14">
        <v>1.38E-2</v>
      </c>
      <c r="AR19" s="14">
        <v>1.5488999999999999</v>
      </c>
      <c r="AS19" s="14">
        <v>0.21460000000000001</v>
      </c>
      <c r="AT19" s="14">
        <v>2.87E-2</v>
      </c>
      <c r="AU19" s="14">
        <v>4.0000000000000001E-3</v>
      </c>
      <c r="AV19" s="14">
        <v>37.410899999999998</v>
      </c>
      <c r="AW19" s="14">
        <v>3.9935999999999998</v>
      </c>
      <c r="AX19" s="14">
        <v>0.50060000000000004</v>
      </c>
      <c r="AY19" s="14">
        <v>5.3400000000000003E-2</v>
      </c>
      <c r="AZ19" s="14">
        <v>0.42621082621082618</v>
      </c>
      <c r="BA19" s="14">
        <v>17.442508710801395</v>
      </c>
      <c r="BB19" s="14">
        <v>0.89155488380880421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3.3537500000000005E-2</v>
      </c>
      <c r="BH19" s="16">
        <f>DSTDEV(PlotSort,"PhxRed",$BI$35:$BI$36)/SQRT($BF19)</f>
        <v>9.2838906176236264E-4</v>
      </c>
      <c r="BI19" s="16">
        <f>DAVERAGE(PlotSort,"PhxRedEdge",$BI$35:$BI$36)</f>
        <v>0.21633749999999999</v>
      </c>
      <c r="BJ19" s="16">
        <f>DSTDEV(PlotSort,"PhxRedEdge",$BI$35:$BI$36)/SQRT($BF19)</f>
        <v>6.5527340031979976E-3</v>
      </c>
      <c r="BK19" s="16">
        <f>DAVERAGE(PlotSort,"TMRed",$BI$35:$BI$36)</f>
        <v>3.4431250000000004E-2</v>
      </c>
      <c r="BL19" s="16">
        <f>DSTDEV(PlotSort,"TMRed",$BI$35:$BI$36)/SQRT($BF19)</f>
        <v>1.2218742007670019E-3</v>
      </c>
      <c r="BM19" s="16">
        <f>DAVERAGE(PlotSort,"TMNIR",$BI$35:$BI$36)</f>
        <v>0.51241249999999994</v>
      </c>
      <c r="BN19" s="16">
        <f>DSTDEV(PlotSort,"TMNIR",$BI$35:$BI$36)/SQRT($BF19)</f>
        <v>1.0374093835929318E-2</v>
      </c>
      <c r="BO19" s="16">
        <f>DAVERAGE(PlotSort,"NRR",$BI$35:$BI$36)</f>
        <v>0.40747196491264581</v>
      </c>
      <c r="BP19" s="16">
        <f>DSTDEV(PlotSort,"NRR",$BI$35:$BI$36)/SQRT($BF19)</f>
        <v>7.4830323472277523E-3</v>
      </c>
      <c r="BQ19" s="16">
        <f>DAVERAGE(PlotSort,"rvi",$BI$35:$BI$36)</f>
        <v>15.100704596947617</v>
      </c>
      <c r="BR19" s="16">
        <f>DSTDEV(PlotSort,"rvi",$BI$35:$BI$36)/SQRT($BF19)</f>
        <v>0.49038769294006934</v>
      </c>
      <c r="BS19" s="17">
        <f>DAVERAGE(PlotSort,"ndvi",$BI$35:$BI$36)</f>
        <v>0.87403061983105035</v>
      </c>
      <c r="BT19" s="16">
        <f>DSTDEV(PlotSort,"ndvi",$BI$35:$BI$36)/SQRT($BF19)</f>
        <v>3.8650715452351416E-3</v>
      </c>
    </row>
    <row r="20" spans="2:72" ht="13.5" customHeight="1" x14ac:dyDescent="0.2">
      <c r="B20" s="12">
        <v>235</v>
      </c>
      <c r="C20" s="12">
        <v>9.3559999999999999</v>
      </c>
      <c r="D20" s="12">
        <v>235.38982999999999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30.7</v>
      </c>
      <c r="Q20" s="56">
        <v>0.88</v>
      </c>
      <c r="R20" s="56">
        <v>3.53</v>
      </c>
      <c r="S20" s="56">
        <v>48.32</v>
      </c>
      <c r="T20" s="56">
        <v>105.31</v>
      </c>
      <c r="U20" s="12">
        <v>5</v>
      </c>
      <c r="V20" s="12">
        <v>1</v>
      </c>
      <c r="W20" s="12">
        <v>1</v>
      </c>
      <c r="X20" s="12">
        <v>1</v>
      </c>
      <c r="Y20" s="12">
        <v>50</v>
      </c>
      <c r="Z20" s="12">
        <v>2</v>
      </c>
      <c r="AA20" s="12">
        <v>135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1.0081</v>
      </c>
      <c r="AK20" s="12">
        <v>3.0000000000000001E-3</v>
      </c>
      <c r="AL20" s="14">
        <v>3.5499999999999997E-2</v>
      </c>
      <c r="AM20" s="14">
        <v>1E-4</v>
      </c>
      <c r="AN20" s="14">
        <v>2.7141000000000002</v>
      </c>
      <c r="AO20" s="14">
        <v>0.31480000000000002</v>
      </c>
      <c r="AP20" s="14">
        <v>0.23080000000000001</v>
      </c>
      <c r="AQ20" s="14">
        <v>2.6800000000000001E-2</v>
      </c>
      <c r="AR20" s="14">
        <v>2.0127999999999999</v>
      </c>
      <c r="AS20" s="14">
        <v>0.12870000000000001</v>
      </c>
      <c r="AT20" s="14">
        <v>3.7199999999999997E-2</v>
      </c>
      <c r="AU20" s="14">
        <v>2.3999999999999998E-3</v>
      </c>
      <c r="AV20" s="14">
        <v>43.164200000000001</v>
      </c>
      <c r="AW20" s="14">
        <v>2.1549</v>
      </c>
      <c r="AX20" s="14">
        <v>0.57509999999999994</v>
      </c>
      <c r="AY20" s="14">
        <v>2.87E-2</v>
      </c>
      <c r="AZ20" s="14">
        <v>0.42722422136741528</v>
      </c>
      <c r="BA20" s="14">
        <v>15.459677419354838</v>
      </c>
      <c r="BB20" s="14">
        <v>0.87849093581577653</v>
      </c>
      <c r="BC20" s="15"/>
    </row>
    <row r="21" spans="2:72" ht="13.5" customHeight="1" x14ac:dyDescent="0.2">
      <c r="B21" s="12">
        <v>235</v>
      </c>
      <c r="C21" s="12">
        <v>9.3640000000000008</v>
      </c>
      <c r="D21" s="12">
        <v>235.39017000000001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30.7</v>
      </c>
      <c r="Q21" s="56">
        <v>0.88</v>
      </c>
      <c r="R21" s="56">
        <v>3.53</v>
      </c>
      <c r="S21" s="56">
        <v>48.23</v>
      </c>
      <c r="T21" s="56">
        <v>105.4</v>
      </c>
      <c r="U21" s="12">
        <v>5</v>
      </c>
      <c r="V21" s="12">
        <v>1</v>
      </c>
      <c r="W21" s="12">
        <v>1</v>
      </c>
      <c r="X21" s="12">
        <v>1</v>
      </c>
      <c r="Y21" s="12">
        <v>50</v>
      </c>
      <c r="Z21" s="12">
        <v>2</v>
      </c>
      <c r="AA21" s="12">
        <v>135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1.0336000000000001</v>
      </c>
      <c r="AK21" s="12">
        <v>0.108</v>
      </c>
      <c r="AL21" s="14">
        <v>3.6200000000000003E-2</v>
      </c>
      <c r="AM21" s="14">
        <v>3.8E-3</v>
      </c>
      <c r="AN21" s="14">
        <v>2.8873000000000002</v>
      </c>
      <c r="AO21" s="14">
        <v>0.1802</v>
      </c>
      <c r="AP21" s="14">
        <v>0.2445</v>
      </c>
      <c r="AQ21" s="14">
        <v>1.5299999999999999E-2</v>
      </c>
      <c r="AR21" s="14">
        <v>2.117</v>
      </c>
      <c r="AS21" s="14">
        <v>0.16400000000000001</v>
      </c>
      <c r="AT21" s="14">
        <v>3.8899999999999997E-2</v>
      </c>
      <c r="AU21" s="14">
        <v>3.0000000000000001E-3</v>
      </c>
      <c r="AV21" s="14">
        <v>45.061100000000003</v>
      </c>
      <c r="AW21" s="14">
        <v>0.73629999999999995</v>
      </c>
      <c r="AX21" s="14">
        <v>0.59789999999999999</v>
      </c>
      <c r="AY21" s="14">
        <v>9.7999999999999997E-3</v>
      </c>
      <c r="AZ21" s="14">
        <v>0.41951566951566949</v>
      </c>
      <c r="BA21" s="14">
        <v>15.370179948586118</v>
      </c>
      <c r="BB21" s="14">
        <v>0.87782663316582898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0.27</v>
      </c>
      <c r="BH21" s="16"/>
      <c r="BI21" s="16">
        <f>DAVERAGE(PlotSort2,"PhxRedEdge",$BM$31:$BM$32)</f>
        <v>0.2913</v>
      </c>
      <c r="BJ21" s="16"/>
      <c r="BK21" s="16">
        <f>DAVERAGE(PlotSort2,"TMRed",$BM$31:$BM$32)</f>
        <v>0.26240000000000002</v>
      </c>
      <c r="BL21" s="16"/>
      <c r="BM21" s="16">
        <f>DAVERAGE(PlotSort2,"TMNIR",$BM$31:$BM$32)</f>
        <v>0.32329999999999998</v>
      </c>
      <c r="BN21" s="16"/>
      <c r="BO21" s="16">
        <f>DAVERAGE(PlotSort2,"NRR",$BM$31:$BM$32)</f>
        <v>5.2066384640416484E-2</v>
      </c>
      <c r="BP21" s="16"/>
      <c r="BQ21" s="16">
        <f>DAVERAGE(PlotSort2,"rvi",$BM$31:$BM$32)</f>
        <v>1.2320884146341462</v>
      </c>
      <c r="BR21" s="16"/>
      <c r="BS21" s="17">
        <f>DAVERAGE(PlotSort2,"ndvi",$BM$31:$BM$32)</f>
        <v>0.10397814580843427</v>
      </c>
      <c r="BT21" s="16"/>
    </row>
    <row r="22" spans="2:72" ht="13.5" customHeight="1" x14ac:dyDescent="0.2">
      <c r="B22" s="12">
        <v>235</v>
      </c>
      <c r="C22" s="12">
        <v>9.3729999999999993</v>
      </c>
      <c r="D22" s="12">
        <v>235.39053999999999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30.7</v>
      </c>
      <c r="Q22" s="56">
        <v>0.88</v>
      </c>
      <c r="R22" s="56">
        <v>3.53</v>
      </c>
      <c r="S22" s="56">
        <v>48.12</v>
      </c>
      <c r="T22" s="56">
        <v>105.5</v>
      </c>
      <c r="U22" s="12">
        <v>5</v>
      </c>
      <c r="V22" s="12">
        <v>1</v>
      </c>
      <c r="W22" s="12">
        <v>1</v>
      </c>
      <c r="X22" s="12">
        <v>1</v>
      </c>
      <c r="Y22" s="12">
        <v>50</v>
      </c>
      <c r="Z22" s="12">
        <v>2</v>
      </c>
      <c r="AA22" s="12">
        <v>135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0.91349999999999998</v>
      </c>
      <c r="AK22" s="12">
        <v>6.9599999999999995E-2</v>
      </c>
      <c r="AL22" s="14">
        <v>3.1899999999999998E-2</v>
      </c>
      <c r="AM22" s="14">
        <v>2.3999999999999998E-3</v>
      </c>
      <c r="AN22" s="14">
        <v>2.5992999999999999</v>
      </c>
      <c r="AO22" s="14">
        <v>1.67E-2</v>
      </c>
      <c r="AP22" s="14">
        <v>0.21909999999999999</v>
      </c>
      <c r="AQ22" s="14">
        <v>1.4E-3</v>
      </c>
      <c r="AR22" s="14">
        <v>1.7058</v>
      </c>
      <c r="AS22" s="14">
        <v>0.1578</v>
      </c>
      <c r="AT22" s="14">
        <v>3.1199999999999999E-2</v>
      </c>
      <c r="AU22" s="14">
        <v>2.8999999999999998E-3</v>
      </c>
      <c r="AV22" s="14">
        <v>40.468499999999999</v>
      </c>
      <c r="AW22" s="14">
        <v>0.81950000000000001</v>
      </c>
      <c r="AX22" s="14">
        <v>0.53439999999999999</v>
      </c>
      <c r="AY22" s="14">
        <v>1.0800000000000001E-2</v>
      </c>
      <c r="AZ22" s="14">
        <v>0.41844724618447254</v>
      </c>
      <c r="BA22" s="14">
        <v>17.128205128205128</v>
      </c>
      <c r="BB22" s="14">
        <v>0.88967468175388964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0.33130000000000004</v>
      </c>
      <c r="BH22" s="16">
        <f>DSTDEV(PlotSort2,"PhxRed",$BN$31:$BN$32)/SQRT($BF22)</f>
        <v>6.8000000000000005E-3</v>
      </c>
      <c r="BI22" s="16">
        <f>DAVERAGE(PlotSort2,"PhxRedEdge",$BN$31:$BN$32)</f>
        <v>0.35529999999999995</v>
      </c>
      <c r="BJ22" s="16">
        <f>DSTDEV(PlotSort2,"PhxRedEdge",$BN$31:$BN$32)/SQRT($BF22)</f>
        <v>6.8000000000000005E-3</v>
      </c>
      <c r="BK22" s="16">
        <f>DAVERAGE(PlotSort2,"TMRed",$BN$31:$BN$32)</f>
        <v>0.32674999999999998</v>
      </c>
      <c r="BL22" s="16">
        <f>DSTDEV(PlotSort2,"TMRed",$BN$31:$BN$32)/SQRT($BF22)</f>
        <v>4.8499999999999932E-3</v>
      </c>
      <c r="BM22" s="16">
        <f>DAVERAGE(PlotSort2,"TMNIR",$BN$31:$BN$32)</f>
        <v>0.38824999999999998</v>
      </c>
      <c r="BN22" s="16">
        <f>DSTDEV(PlotSort2,"TMNIR",$BN$31:$BN$32)/SQRT($BF22)</f>
        <v>5.4500000000000104E-3</v>
      </c>
      <c r="BO22" s="16">
        <f>DAVERAGE(PlotSort2,"NRR",$BN$31:$BN$32)</f>
        <v>4.4356389262387566E-2</v>
      </c>
      <c r="BP22" s="16">
        <f>DSTDEV(PlotSort2,"NRR",$BN$31:$BN$32)/SQRT($BF22)</f>
        <v>2.5463866161848404E-3</v>
      </c>
      <c r="BQ22" s="16">
        <f>DAVERAGE(PlotSort2,"rvi",$BN$31:$BN$32)</f>
        <v>1.1882315065366935</v>
      </c>
      <c r="BR22" s="16">
        <f>DSTDEV(PlotSort2,"rvi",$BN$31:$BN$32)/SQRT($BF22)</f>
        <v>9.5768265249562834E-4</v>
      </c>
      <c r="BS22" s="17">
        <f>DAVERAGE(PlotSort2,"ndvi",$BN$31:$BN$32)</f>
        <v>8.6019748320405487E-2</v>
      </c>
      <c r="BT22" s="16">
        <f>DSTDEV(PlotSort2,"ndvi",$BN$31:$BN$32)/SQRT($BF22)</f>
        <v>4.0000476601421281E-4</v>
      </c>
    </row>
    <row r="23" spans="2:72" ht="13.5" customHeight="1" x14ac:dyDescent="0.2">
      <c r="B23" s="12">
        <v>235</v>
      </c>
      <c r="C23" s="12">
        <v>9.3819999999999997</v>
      </c>
      <c r="D23" s="12">
        <v>235.39091999999999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30.7</v>
      </c>
      <c r="Q23" s="56">
        <v>0.88</v>
      </c>
      <c r="R23" s="56">
        <v>3.53</v>
      </c>
      <c r="S23" s="56">
        <v>48.01</v>
      </c>
      <c r="T23" s="56">
        <v>105.6</v>
      </c>
      <c r="U23" s="12">
        <v>5</v>
      </c>
      <c r="V23" s="12">
        <v>1</v>
      </c>
      <c r="W23" s="12">
        <v>1</v>
      </c>
      <c r="X23" s="12">
        <v>1</v>
      </c>
      <c r="Y23" s="12">
        <v>50</v>
      </c>
      <c r="Z23" s="12">
        <v>2</v>
      </c>
      <c r="AA23" s="12">
        <v>135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0.94</v>
      </c>
      <c r="AK23" s="12">
        <v>7.2400000000000006E-2</v>
      </c>
      <c r="AL23" s="14">
        <v>3.27E-2</v>
      </c>
      <c r="AM23" s="14">
        <v>2.5000000000000001E-3</v>
      </c>
      <c r="AN23" s="14">
        <v>2.4116</v>
      </c>
      <c r="AO23" s="14">
        <v>0.14599999999999999</v>
      </c>
      <c r="AP23" s="14">
        <v>0.2024</v>
      </c>
      <c r="AQ23" s="14">
        <v>1.23E-2</v>
      </c>
      <c r="AR23" s="14">
        <v>1.7830999999999999</v>
      </c>
      <c r="AS23" s="14">
        <v>0.1171</v>
      </c>
      <c r="AT23" s="14">
        <v>3.2500000000000001E-2</v>
      </c>
      <c r="AU23" s="14">
        <v>2.0999999999999999E-3</v>
      </c>
      <c r="AV23" s="14">
        <v>36.6267</v>
      </c>
      <c r="AW23" s="14">
        <v>0.7883</v>
      </c>
      <c r="AX23" s="14">
        <v>0.48139999999999999</v>
      </c>
      <c r="AY23" s="14">
        <v>1.04E-2</v>
      </c>
      <c r="AZ23" s="14">
        <v>0.40801403919274648</v>
      </c>
      <c r="BA23" s="14">
        <v>14.812307692307691</v>
      </c>
      <c r="BB23" s="14">
        <v>0.87351624829733399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0.16160000000000002</v>
      </c>
      <c r="BH23" s="16">
        <f>DSTDEV(PlotSort2,"PhxRed",$BR$31:$BR$32)/SQRT($BF23)</f>
        <v>3.9000000000000003E-3</v>
      </c>
      <c r="BI23" s="16">
        <f>DAVERAGE(PlotSort2,"PhxRedEdge",$BR$31:$BR$32)</f>
        <v>0.24470000000000003</v>
      </c>
      <c r="BJ23" s="16">
        <f>DSTDEV(PlotSort2,"PhxRedEdge",$BR$31:$BR$32)/SQRT($BF23)</f>
        <v>1.2200000000000001E-2</v>
      </c>
      <c r="BK23" s="16">
        <f>DAVERAGE(PlotSort2,"TMRed",$BR$31:$BR$32)</f>
        <v>0.16400000000000001</v>
      </c>
      <c r="BL23" s="16">
        <f>DSTDEV(PlotSort2,"TMRed",$BR$31:$BR$32)/SQRT($BF23)</f>
        <v>4.5000000000000031E-3</v>
      </c>
      <c r="BM23" s="16">
        <f>DAVERAGE(PlotSort2,"TMNIR",$BR$31:$BR$32)</f>
        <v>0.37960000000000005</v>
      </c>
      <c r="BN23" s="16">
        <f>DSTDEV(PlotSort2,"TMNIR",$BR$31:$BR$32)/SQRT($BF23)</f>
        <v>2.0899999999999998E-2</v>
      </c>
      <c r="BO23" s="16">
        <f>DAVERAGE(PlotSort2,"NRR",$BR$31:$BR$32)</f>
        <v>0.21595020240064913</v>
      </c>
      <c r="BP23" s="16">
        <f>DSTDEV(PlotSort2,"NRR",$BR$31:$BR$32)/SQRT($BF23)</f>
        <v>2.4860616699319544E-3</v>
      </c>
      <c r="BQ23" s="16">
        <f>DAVERAGE(PlotSort2,"rvi",$BR$31:$BR$32)</f>
        <v>2.3128787103615713</v>
      </c>
      <c r="BR23" s="16">
        <f>DSTDEV(PlotSort2,"rvi",$BR$31:$BR$32)/SQRT($BF23)</f>
        <v>6.397588904495688E-2</v>
      </c>
      <c r="BS23" s="17">
        <f>DAVERAGE(PlotSort2,"ndvi",$BR$31:$BR$32)</f>
        <v>0.39607021466086134</v>
      </c>
      <c r="BT23" s="16">
        <f>DSTDEV(PlotSort2,"ndvi",$BR$31:$BR$32)/SQRT($BF23)</f>
        <v>1.1662650014006818E-2</v>
      </c>
    </row>
    <row r="24" spans="2:72" ht="13.5" customHeight="1" x14ac:dyDescent="0.2">
      <c r="B24" s="12">
        <v>235</v>
      </c>
      <c r="C24" s="12">
        <v>9.39</v>
      </c>
      <c r="D24" s="12">
        <v>235.39125000000001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30.7</v>
      </c>
      <c r="Q24" s="56">
        <v>0.88</v>
      </c>
      <c r="R24" s="56">
        <v>3.53</v>
      </c>
      <c r="S24" s="56">
        <v>47.91</v>
      </c>
      <c r="T24" s="56">
        <v>105.69</v>
      </c>
      <c r="U24" s="12">
        <v>5</v>
      </c>
      <c r="V24" s="12">
        <v>1</v>
      </c>
      <c r="W24" s="12">
        <v>1</v>
      </c>
      <c r="X24" s="12">
        <v>1</v>
      </c>
      <c r="Y24" s="12">
        <v>50</v>
      </c>
      <c r="Z24" s="12">
        <v>2</v>
      </c>
      <c r="AA24" s="12">
        <v>135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0.98650000000000004</v>
      </c>
      <c r="AK24" s="12">
        <v>5.7500000000000002E-2</v>
      </c>
      <c r="AL24" s="14">
        <v>3.4099999999999998E-2</v>
      </c>
      <c r="AM24" s="14">
        <v>2E-3</v>
      </c>
      <c r="AN24" s="14">
        <v>2.6676000000000002</v>
      </c>
      <c r="AO24" s="14">
        <v>8.2199999999999995E-2</v>
      </c>
      <c r="AP24" s="14">
        <v>0.22289999999999999</v>
      </c>
      <c r="AQ24" s="14">
        <v>6.8999999999999999E-3</v>
      </c>
      <c r="AR24" s="14">
        <v>1.8318000000000001</v>
      </c>
      <c r="AS24" s="14">
        <v>5.7700000000000001E-2</v>
      </c>
      <c r="AT24" s="14">
        <v>3.32E-2</v>
      </c>
      <c r="AU24" s="14">
        <v>1E-3</v>
      </c>
      <c r="AV24" s="14">
        <v>38.409300000000002</v>
      </c>
      <c r="AW24" s="14">
        <v>0.40770000000000001</v>
      </c>
      <c r="AX24" s="14">
        <v>0.50270000000000004</v>
      </c>
      <c r="AY24" s="14">
        <v>5.3E-3</v>
      </c>
      <c r="AZ24" s="14">
        <v>0.38561190738699014</v>
      </c>
      <c r="BA24" s="14">
        <v>15.141566265060241</v>
      </c>
      <c r="BB24" s="14">
        <v>0.87609628662063821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0.75700000000000001</v>
      </c>
      <c r="BH24" s="16"/>
      <c r="BI24" s="16">
        <f>DAVERAGE(PlotSort2,"PhxRedEdge",$BP$31:$BP$32)</f>
        <v>0.747</v>
      </c>
      <c r="BJ24" s="16"/>
      <c r="BK24" s="16">
        <f>DAVERAGE(PlotSort2,"TMRed",$BP$31:$BP$32)</f>
        <v>0.75600000000000001</v>
      </c>
      <c r="BL24" s="16"/>
      <c r="BM24" s="16">
        <f>DAVERAGE(PlotSort2,"TMNIR",$BP$31:$BP$32)</f>
        <v>0.72519999999999996</v>
      </c>
      <c r="BN24" s="16"/>
      <c r="BO24" s="16">
        <f>DAVERAGE(PlotSort2,"NRR",$BP$31:$BP$32)</f>
        <v>-1.4807770683331098E-2</v>
      </c>
      <c r="BP24" s="16"/>
      <c r="BQ24" s="16">
        <f>DAVERAGE(PlotSort2,"rvi",$BP$31:$BP$32)</f>
        <v>23.981481481481481</v>
      </c>
      <c r="BR24" s="16"/>
      <c r="BS24" s="17">
        <f>DAVERAGE(PlotSort2,"ndvi",$BP$31:$BP$32)</f>
        <v>-2.0793950850661661E-2</v>
      </c>
      <c r="BT24" s="16"/>
    </row>
    <row r="25" spans="2:72" ht="13.5" customHeight="1" x14ac:dyDescent="0.2">
      <c r="B25" s="12">
        <v>235</v>
      </c>
      <c r="C25" s="12">
        <v>9.3989999999999991</v>
      </c>
      <c r="D25" s="12">
        <v>235.39161999999999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30.7</v>
      </c>
      <c r="Q25" s="56">
        <v>0.88</v>
      </c>
      <c r="R25" s="56">
        <v>3.53</v>
      </c>
      <c r="S25" s="56">
        <v>47.8</v>
      </c>
      <c r="T25" s="56">
        <v>105.79</v>
      </c>
      <c r="U25" s="12">
        <v>5</v>
      </c>
      <c r="V25" s="12">
        <v>1</v>
      </c>
      <c r="W25" s="12">
        <v>1</v>
      </c>
      <c r="X25" s="12">
        <v>1</v>
      </c>
      <c r="Y25" s="12">
        <v>50</v>
      </c>
      <c r="Z25" s="12">
        <v>2</v>
      </c>
      <c r="AA25" s="12">
        <v>135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0.94689999999999996</v>
      </c>
      <c r="AK25" s="12">
        <v>9.6100000000000005E-2</v>
      </c>
      <c r="AL25" s="14">
        <v>3.2599999999999997E-2</v>
      </c>
      <c r="AM25" s="14">
        <v>3.3E-3</v>
      </c>
      <c r="AN25" s="14">
        <v>2.3902999999999999</v>
      </c>
      <c r="AO25" s="14">
        <v>0.33589999999999998</v>
      </c>
      <c r="AP25" s="14">
        <v>0.19889999999999999</v>
      </c>
      <c r="AQ25" s="14">
        <v>2.7900000000000001E-2</v>
      </c>
      <c r="AR25" s="14">
        <v>1.8962000000000001</v>
      </c>
      <c r="AS25" s="14">
        <v>0.1739</v>
      </c>
      <c r="AT25" s="14">
        <v>3.4200000000000001E-2</v>
      </c>
      <c r="AU25" s="14">
        <v>3.0999999999999999E-3</v>
      </c>
      <c r="AV25" s="14">
        <v>36.747399999999999</v>
      </c>
      <c r="AW25" s="14">
        <v>2.9140999999999999</v>
      </c>
      <c r="AX25" s="14">
        <v>0.47870000000000001</v>
      </c>
      <c r="AY25" s="14">
        <v>3.7999999999999999E-2</v>
      </c>
      <c r="AZ25" s="14">
        <v>0.41292798110979939</v>
      </c>
      <c r="BA25" s="14">
        <v>13.997076023391813</v>
      </c>
      <c r="BB25" s="14">
        <v>0.86664067069604211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0.99803333333333333</v>
      </c>
      <c r="BH25" s="16">
        <f>DSTDEV(PlotSort2,"PhxRed",$BQ$31:$BQ$32)/SQRT($BF25)</f>
        <v>4.8257411635703792E-3</v>
      </c>
      <c r="BI25" s="16">
        <f>DAVERAGE(PlotSort2,"PhxRedEdge",$BQ$31:$BQ$32)</f>
        <v>0.99780000000000013</v>
      </c>
      <c r="BJ25" s="16">
        <f>DSTDEV(PlotSort2,"PhxRedEdge",$BQ$31:$BQ$32)/SQRT($BF25)</f>
        <v>4.8538644398046183E-3</v>
      </c>
      <c r="BK25" s="16">
        <f>DAVERAGE(PlotSort2,"TMRed",$BQ$31:$BQ$32)</f>
        <v>0.99803333333333333</v>
      </c>
      <c r="BL25" s="16">
        <f>DSTDEV(PlotSort2,"TMRed",$BQ$31:$BQ$32)/SQRT($BF25)</f>
        <v>4.8257411635703792E-3</v>
      </c>
      <c r="BM25" s="16">
        <f>DAVERAGE(PlotSort2,"TMNIR",$BQ$31:$BQ$32)</f>
        <v>0.99780000000000013</v>
      </c>
      <c r="BN25" s="16">
        <f>DSTDEV(PlotSort2,"TMNIR",$BQ$31:$BQ$32)/SQRT($BF25)</f>
        <v>4.8538644398046183E-3</v>
      </c>
      <c r="BO25" s="16">
        <f>DAVERAGE(PlotSort2,"NRR",$BQ$31:$BQ$32)</f>
        <v>0.72894241672201987</v>
      </c>
      <c r="BP25" s="16">
        <f>DSTDEV(PlotSort2,"NRR",$BQ$31:$BQ$32)/SQRT($BF25)</f>
        <v>3.7264532395872764E-4</v>
      </c>
      <c r="BQ25" s="16">
        <f>DAVERAGE(PlotSort2,"rvi",$BQ$31:$BQ$32)</f>
        <v>1.3858039549880452</v>
      </c>
      <c r="BR25" s="16">
        <f>DSTDEV(PlotSort2,"rvi",$BQ$31:$BQ$32)/SQRT($BF25)</f>
        <v>1.2906947388977874E-3</v>
      </c>
      <c r="BS25" s="17">
        <f>DAVERAGE(PlotSort2,"ndvi",$BQ$31:$BQ$32)</f>
        <v>0.16170766417326374</v>
      </c>
      <c r="BT25" s="16">
        <f>DSTDEV(PlotSort2,"ndvi",$BQ$31:$BQ$32)/SQRT($BF25)</f>
        <v>4.5334177475946612E-4</v>
      </c>
    </row>
    <row r="26" spans="2:72" ht="13.5" customHeight="1" x14ac:dyDescent="0.2">
      <c r="B26" s="12">
        <v>235</v>
      </c>
      <c r="C26" s="12">
        <v>9.6579999999999995</v>
      </c>
      <c r="D26" s="12">
        <v>235.40242000000001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30.7</v>
      </c>
      <c r="Q26" s="56">
        <v>0.88</v>
      </c>
      <c r="R26" s="56">
        <v>3.53</v>
      </c>
      <c r="S26" s="56">
        <v>44.7</v>
      </c>
      <c r="T26" s="56">
        <v>108.85</v>
      </c>
      <c r="U26" s="12">
        <v>5</v>
      </c>
      <c r="V26" s="12">
        <v>1</v>
      </c>
      <c r="W26" s="12">
        <v>1</v>
      </c>
      <c r="X26" s="12">
        <v>1</v>
      </c>
      <c r="Y26" s="12">
        <v>50</v>
      </c>
      <c r="Z26" s="12">
        <v>2</v>
      </c>
      <c r="AA26" s="12">
        <v>135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1.0076000000000001</v>
      </c>
      <c r="AK26" s="12">
        <v>2.46E-2</v>
      </c>
      <c r="AL26" s="14">
        <v>3.2599999999999997E-2</v>
      </c>
      <c r="AM26" s="14">
        <v>8.0000000000000004E-4</v>
      </c>
      <c r="AN26" s="14">
        <v>2.6461999999999999</v>
      </c>
      <c r="AO26" s="14">
        <v>0.1168</v>
      </c>
      <c r="AP26" s="14">
        <v>0.20660000000000001</v>
      </c>
      <c r="AQ26" s="14">
        <v>9.1000000000000004E-3</v>
      </c>
      <c r="AR26" s="14">
        <v>1.9632000000000001</v>
      </c>
      <c r="AS26" s="14">
        <v>3.1699999999999999E-2</v>
      </c>
      <c r="AT26" s="14">
        <v>3.32E-2</v>
      </c>
      <c r="AU26" s="14">
        <v>5.0000000000000001E-4</v>
      </c>
      <c r="AV26" s="14">
        <v>39.988</v>
      </c>
      <c r="AW26" s="14">
        <v>2.0030000000000001</v>
      </c>
      <c r="AX26" s="14">
        <v>0.48859999999999998</v>
      </c>
      <c r="AY26" s="14">
        <v>2.4500000000000001E-2</v>
      </c>
      <c r="AZ26" s="14">
        <v>0.40563866513233593</v>
      </c>
      <c r="BA26" s="14">
        <v>14.716867469879517</v>
      </c>
      <c r="BB26" s="14">
        <v>0.87274817937907245</v>
      </c>
      <c r="BC26" s="15"/>
    </row>
    <row r="27" spans="2:72" ht="13.5" customHeight="1" x14ac:dyDescent="0.2">
      <c r="B27" s="12">
        <v>235</v>
      </c>
      <c r="C27" s="12">
        <v>9.6489999999999991</v>
      </c>
      <c r="D27" s="12">
        <v>235.40204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30.7</v>
      </c>
      <c r="Q27" s="56">
        <v>0.88</v>
      </c>
      <c r="R27" s="56">
        <v>3.53</v>
      </c>
      <c r="S27" s="56">
        <v>44.8</v>
      </c>
      <c r="T27" s="56">
        <v>108.73</v>
      </c>
      <c r="U27" s="12">
        <v>5</v>
      </c>
      <c r="V27" s="12">
        <v>1</v>
      </c>
      <c r="W27" s="12">
        <v>1</v>
      </c>
      <c r="X27" s="12">
        <v>1</v>
      </c>
      <c r="Y27" s="12">
        <v>50</v>
      </c>
      <c r="Z27" s="12">
        <v>2</v>
      </c>
      <c r="AA27" s="12">
        <v>135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0.98540000000000005</v>
      </c>
      <c r="AK27" s="12">
        <v>1.3599999999999999E-2</v>
      </c>
      <c r="AL27" s="14">
        <v>3.1899999999999998E-2</v>
      </c>
      <c r="AM27" s="14">
        <v>4.0000000000000002E-4</v>
      </c>
      <c r="AN27" s="14">
        <v>2.665</v>
      </c>
      <c r="AO27" s="14">
        <v>6.4100000000000004E-2</v>
      </c>
      <c r="AP27" s="14">
        <v>0.2084</v>
      </c>
      <c r="AQ27" s="14">
        <v>5.0000000000000001E-3</v>
      </c>
      <c r="AR27" s="14">
        <v>1.8594999999999999</v>
      </c>
      <c r="AS27" s="14">
        <v>5.6800000000000003E-2</v>
      </c>
      <c r="AT27" s="14">
        <v>3.15E-2</v>
      </c>
      <c r="AU27" s="14">
        <v>1E-3</v>
      </c>
      <c r="AV27" s="14">
        <v>40.965600000000002</v>
      </c>
      <c r="AW27" s="14">
        <v>1.4081999999999999</v>
      </c>
      <c r="AX27" s="14">
        <v>0.50139999999999996</v>
      </c>
      <c r="AY27" s="14">
        <v>1.72E-2</v>
      </c>
      <c r="AZ27" s="14">
        <v>0.41279233586925884</v>
      </c>
      <c r="BA27" s="14">
        <v>15.917460317460316</v>
      </c>
      <c r="BB27" s="14">
        <v>0.88177894539313195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0.16160000000000002</v>
      </c>
      <c r="BH27" s="16">
        <f>DSTDEV(PlotSort2,"PhxRed",$BR$31:$BR$32)/SQRT($BF27)</f>
        <v>3.9000000000000003E-3</v>
      </c>
      <c r="BI27" s="16">
        <f>DAVERAGE(PlotSort2,"PhxRedEdge",$BR$31:$BR$32)</f>
        <v>0.24470000000000003</v>
      </c>
      <c r="BJ27" s="16">
        <f>DSTDEV(PlotSort2,"PhxRedEdge",$BR$31:$BR$32)/SQRT($BF27)</f>
        <v>1.2200000000000001E-2</v>
      </c>
      <c r="BK27" s="16">
        <f>DAVERAGE(PlotSort2,"TMRed",$BR$31:$BR$32)</f>
        <v>0.16400000000000001</v>
      </c>
      <c r="BL27" s="16">
        <f>DSTDEV(PlotSort2,"TMRed",$BR$31:$BR$32)/SQRT($BF27)</f>
        <v>4.5000000000000031E-3</v>
      </c>
      <c r="BM27" s="16">
        <f>DAVERAGE(PlotSort2,"TMNIR",$BR$31:$BR$32)</f>
        <v>0.37960000000000005</v>
      </c>
      <c r="BN27" s="16">
        <f>DSTDEV(PlotSort2,"TMNIR",$BR$31:$BR$32)/SQRT($BF27)</f>
        <v>2.0899999999999998E-2</v>
      </c>
      <c r="BO27" s="16">
        <f>DAVERAGE(PlotSort2,"NRR",$BR$31:$BR$32)</f>
        <v>0.21595020240064913</v>
      </c>
      <c r="BP27" s="16">
        <f>DSTDEV(PlotSort2,"NRR",$BR$31:$BR$32)/SQRT($BF27)</f>
        <v>2.4860616699319544E-3</v>
      </c>
      <c r="BQ27" s="16">
        <f>DAVERAGE(PlotSort2,"rvi",$BR$31:$BR$32)</f>
        <v>2.3128787103615713</v>
      </c>
      <c r="BR27" s="16">
        <f>DSTDEV(PlotSort2,"rvi",$BR$31:$BR$32)/SQRT($BF27)</f>
        <v>6.397588904495688E-2</v>
      </c>
      <c r="BS27" s="17">
        <f>DAVERAGE(PlotSort2,"ndvi",$BR$31:$BR$32)</f>
        <v>0.39607021466086134</v>
      </c>
      <c r="BT27" s="16">
        <f>DSTDEV(PlotSort2,"ndvi",$BR$31:$BR$32)/SQRT($BF27)</f>
        <v>1.1662650014006818E-2</v>
      </c>
    </row>
    <row r="28" spans="2:72" ht="13.5" customHeight="1" x14ac:dyDescent="0.2">
      <c r="B28" s="12">
        <v>235</v>
      </c>
      <c r="C28" s="12">
        <v>9.6389999999999993</v>
      </c>
      <c r="D28" s="12">
        <v>235.40162000000001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30.7</v>
      </c>
      <c r="Q28" s="56">
        <v>0.88</v>
      </c>
      <c r="R28" s="56">
        <v>3.53</v>
      </c>
      <c r="S28" s="56">
        <v>44.92</v>
      </c>
      <c r="T28" s="56">
        <v>108.61</v>
      </c>
      <c r="U28" s="12">
        <v>5</v>
      </c>
      <c r="V28" s="12">
        <v>1</v>
      </c>
      <c r="W28" s="12">
        <v>1</v>
      </c>
      <c r="X28" s="12">
        <v>1</v>
      </c>
      <c r="Y28" s="12">
        <v>50</v>
      </c>
      <c r="Z28" s="12">
        <v>2</v>
      </c>
      <c r="AA28" s="12">
        <v>135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1.0860000000000001</v>
      </c>
      <c r="AK28" s="12">
        <v>0.1216</v>
      </c>
      <c r="AL28" s="14">
        <v>3.5200000000000002E-2</v>
      </c>
      <c r="AM28" s="14">
        <v>3.8999999999999998E-3</v>
      </c>
      <c r="AN28" s="14">
        <v>3.1875</v>
      </c>
      <c r="AO28" s="14">
        <v>0.1454</v>
      </c>
      <c r="AP28" s="14">
        <v>0.24970000000000001</v>
      </c>
      <c r="AQ28" s="14">
        <v>1.14E-2</v>
      </c>
      <c r="AR28" s="14">
        <v>2.2153</v>
      </c>
      <c r="AS28" s="14">
        <v>0.23469999999999999</v>
      </c>
      <c r="AT28" s="14">
        <v>3.7600000000000001E-2</v>
      </c>
      <c r="AU28" s="14">
        <v>4.0000000000000001E-3</v>
      </c>
      <c r="AV28" s="14">
        <v>46.022100000000002</v>
      </c>
      <c r="AW28" s="14">
        <v>1.1024</v>
      </c>
      <c r="AX28" s="14">
        <v>0.56440000000000001</v>
      </c>
      <c r="AY28" s="14">
        <v>1.35E-2</v>
      </c>
      <c r="AZ28" s="14">
        <v>0.38656184743888955</v>
      </c>
      <c r="BA28" s="14">
        <v>15.01063829787234</v>
      </c>
      <c r="BB28" s="14">
        <v>0.87508305647840545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4.9049999999999996E-2</v>
      </c>
      <c r="BH28" s="16">
        <f>DSTDEV(PlotSort2,"PhxRed",$BS$31:$BS$32)/SQRT($BF28)</f>
        <v>4.5000000000000248E-4</v>
      </c>
      <c r="BI28" s="16">
        <f>DAVERAGE(PlotSort2,"PhxRedEdge",$BS$31:$BS$32)</f>
        <v>0.21539999999999998</v>
      </c>
      <c r="BJ28" s="16">
        <f>DSTDEV(PlotSort2,"PhxRedEdge",$BS$31:$BS$32)/SQRT($BF28)</f>
        <v>1.7000000000000001E-2</v>
      </c>
      <c r="BK28" s="16">
        <f>DAVERAGE(PlotSort2,"TMRed",$BS$31:$BS$32)</f>
        <v>4.9599999999999998E-2</v>
      </c>
      <c r="BL28" s="16">
        <f>DSTDEV(PlotSort2,"TMRed",$BS$31:$BS$32)/SQRT($BF28)</f>
        <v>0</v>
      </c>
      <c r="BM28" s="16">
        <f>DAVERAGE(PlotSort2,"TMNIR",$BS$31:$BS$32)</f>
        <v>0.46594999999999998</v>
      </c>
      <c r="BN28" s="16">
        <f>DSTDEV(PlotSort2,"TMNIR",$BS$31:$BS$32)/SQRT($BF28)</f>
        <v>4.815000000000029E-2</v>
      </c>
      <c r="BO28" s="16">
        <f>DAVERAGE(PlotSort2,"NRR",$BS$31:$BS$32)</f>
        <v>0.36670712377767245</v>
      </c>
      <c r="BP28" s="16">
        <f>DSTDEV(PlotSort2,"NRR",$BS$31:$BS$32)/SQRT($BF28)</f>
        <v>1.0653894306721423E-2</v>
      </c>
      <c r="BQ28" s="16">
        <f>DAVERAGE(PlotSort2,"rvi",$BS$31:$BS$32)</f>
        <v>9.394153225806452</v>
      </c>
      <c r="BR28" s="16">
        <f>DSTDEV(PlotSort2,"rvi",$BS$31:$BS$32)/SQRT($BF28)</f>
        <v>0.97076612903225934</v>
      </c>
      <c r="BS28" s="17">
        <f>DAVERAGE(PlotSort2,"ndvi",$BS$31:$BS$32)</f>
        <v>0.80589097843584812</v>
      </c>
      <c r="BT28" s="16">
        <f>DSTDEV(PlotSort2,"ndvi",$BS$31:$BS$32)/SQRT($BF28)</f>
        <v>1.8128890288650779E-2</v>
      </c>
    </row>
    <row r="29" spans="2:72" ht="13.5" customHeight="1" x14ac:dyDescent="0.2">
      <c r="B29" s="12">
        <v>235</v>
      </c>
      <c r="C29" s="12">
        <v>9.625</v>
      </c>
      <c r="D29" s="12">
        <v>235.40103999999999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30.7</v>
      </c>
      <c r="Q29" s="56">
        <v>0.88</v>
      </c>
      <c r="R29" s="56">
        <v>3.53</v>
      </c>
      <c r="S29" s="56">
        <v>45.09</v>
      </c>
      <c r="T29" s="56">
        <v>108.44</v>
      </c>
      <c r="U29" s="12">
        <v>5</v>
      </c>
      <c r="V29" s="12">
        <v>1</v>
      </c>
      <c r="W29" s="12">
        <v>1</v>
      </c>
      <c r="X29" s="12">
        <v>1</v>
      </c>
      <c r="Y29" s="12">
        <v>50</v>
      </c>
      <c r="Z29" s="12">
        <v>2</v>
      </c>
      <c r="AA29" s="12">
        <v>135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1.0595000000000001</v>
      </c>
      <c r="AK29" s="12">
        <v>0.12180000000000001</v>
      </c>
      <c r="AL29" s="14">
        <v>3.4500000000000003E-2</v>
      </c>
      <c r="AM29" s="14">
        <v>4.0000000000000001E-3</v>
      </c>
      <c r="AN29" s="14">
        <v>2.7650000000000001</v>
      </c>
      <c r="AO29" s="14">
        <v>0.5665</v>
      </c>
      <c r="AP29" s="14">
        <v>0.2172</v>
      </c>
      <c r="AQ29" s="14">
        <v>4.4499999999999998E-2</v>
      </c>
      <c r="AR29" s="14">
        <v>2.0838999999999999</v>
      </c>
      <c r="AS29" s="14">
        <v>0.37859999999999999</v>
      </c>
      <c r="AT29" s="14">
        <v>3.5499999999999997E-2</v>
      </c>
      <c r="AU29" s="14">
        <v>6.4000000000000003E-3</v>
      </c>
      <c r="AV29" s="14">
        <v>40.333300000000001</v>
      </c>
      <c r="AW29" s="14">
        <v>4.5822000000000003</v>
      </c>
      <c r="AX29" s="14">
        <v>0.496</v>
      </c>
      <c r="AY29" s="14">
        <v>5.6399999999999999E-2</v>
      </c>
      <c r="AZ29" s="14">
        <v>0.39091418956814356</v>
      </c>
      <c r="BA29" s="14">
        <v>13.971830985915494</v>
      </c>
      <c r="BB29" s="14">
        <v>0.86641580432737542</v>
      </c>
      <c r="BC29" s="15"/>
      <c r="BD29" s="28"/>
    </row>
    <row r="30" spans="2:72" ht="13.5" customHeight="1" x14ac:dyDescent="0.2">
      <c r="B30" s="12">
        <v>235</v>
      </c>
      <c r="C30" s="12">
        <v>9.6159999999999997</v>
      </c>
      <c r="D30" s="12">
        <v>235.40066999999999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30.7</v>
      </c>
      <c r="Q30" s="56">
        <v>0.88</v>
      </c>
      <c r="R30" s="56">
        <v>3.53</v>
      </c>
      <c r="S30" s="56">
        <v>45.2</v>
      </c>
      <c r="T30" s="56">
        <v>108.33</v>
      </c>
      <c r="U30" s="12">
        <v>5</v>
      </c>
      <c r="V30" s="12">
        <v>1</v>
      </c>
      <c r="W30" s="12">
        <v>1</v>
      </c>
      <c r="X30" s="12">
        <v>1</v>
      </c>
      <c r="Y30" s="12">
        <v>50</v>
      </c>
      <c r="Z30" s="12">
        <v>2</v>
      </c>
      <c r="AA30" s="12">
        <v>135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1.1165</v>
      </c>
      <c r="AK30" s="12">
        <v>7.2599999999999998E-2</v>
      </c>
      <c r="AL30" s="14">
        <v>3.6400000000000002E-2</v>
      </c>
      <c r="AM30" s="14">
        <v>2.3999999999999998E-3</v>
      </c>
      <c r="AN30" s="14">
        <v>3.3016999999999999</v>
      </c>
      <c r="AO30" s="14">
        <v>0.2142</v>
      </c>
      <c r="AP30" s="14">
        <v>0.25979999999999998</v>
      </c>
      <c r="AQ30" s="14">
        <v>1.6899999999999998E-2</v>
      </c>
      <c r="AR30" s="14">
        <v>2.2296</v>
      </c>
      <c r="AS30" s="14">
        <v>0.1444</v>
      </c>
      <c r="AT30" s="14">
        <v>3.7999999999999999E-2</v>
      </c>
      <c r="AU30" s="14">
        <v>2.5000000000000001E-3</v>
      </c>
      <c r="AV30" s="14">
        <v>46.8354</v>
      </c>
      <c r="AW30" s="14">
        <v>0.3266</v>
      </c>
      <c r="AX30" s="14">
        <v>0.57699999999999996</v>
      </c>
      <c r="AY30" s="14">
        <v>4.0000000000000001E-3</v>
      </c>
      <c r="AZ30" s="14">
        <v>0.37906309751434031</v>
      </c>
      <c r="BA30" s="14">
        <v>15.184210526315789</v>
      </c>
      <c r="BB30" s="14">
        <v>0.8764227642276422</v>
      </c>
      <c r="BC30" s="15"/>
      <c r="BD30" s="28"/>
      <c r="BF30" s="29" t="s">
        <v>175</v>
      </c>
    </row>
    <row r="31" spans="2:72" ht="13.5" customHeight="1" x14ac:dyDescent="0.2">
      <c r="B31" s="12">
        <v>235</v>
      </c>
      <c r="C31" s="12">
        <v>9.6069999999999993</v>
      </c>
      <c r="D31" s="12">
        <v>235.40029000000001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30.7</v>
      </c>
      <c r="Q31" s="56">
        <v>0.88</v>
      </c>
      <c r="R31" s="56">
        <v>3.53</v>
      </c>
      <c r="S31" s="56">
        <v>45.31</v>
      </c>
      <c r="T31" s="56">
        <v>108.22</v>
      </c>
      <c r="U31" s="12">
        <v>5</v>
      </c>
      <c r="V31" s="12">
        <v>1</v>
      </c>
      <c r="W31" s="12">
        <v>1</v>
      </c>
      <c r="X31" s="12">
        <v>1</v>
      </c>
      <c r="Y31" s="12">
        <v>50</v>
      </c>
      <c r="Z31" s="12">
        <v>2</v>
      </c>
      <c r="AA31" s="12">
        <v>135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1.1840999999999999</v>
      </c>
      <c r="AK31" s="12">
        <v>2.53E-2</v>
      </c>
      <c r="AL31" s="14">
        <v>3.8699999999999998E-2</v>
      </c>
      <c r="AM31" s="14">
        <v>8.0000000000000004E-4</v>
      </c>
      <c r="AN31" s="14">
        <v>2.9922</v>
      </c>
      <c r="AO31" s="14">
        <v>0.2303</v>
      </c>
      <c r="AP31" s="14">
        <v>0.2359</v>
      </c>
      <c r="AQ31" s="14">
        <v>1.8200000000000001E-2</v>
      </c>
      <c r="AR31" s="14">
        <v>2.4302999999999999</v>
      </c>
      <c r="AS31" s="14">
        <v>0.21809999999999999</v>
      </c>
      <c r="AT31" s="14">
        <v>4.1500000000000002E-2</v>
      </c>
      <c r="AU31" s="14">
        <v>3.7000000000000002E-3</v>
      </c>
      <c r="AV31" s="14">
        <v>41.109099999999998</v>
      </c>
      <c r="AW31" s="14">
        <v>0.21629999999999999</v>
      </c>
      <c r="AX31" s="14">
        <v>0.50729999999999997</v>
      </c>
      <c r="AY31" s="14">
        <v>2.7000000000000001E-3</v>
      </c>
      <c r="AZ31" s="14">
        <v>0.36517761033369212</v>
      </c>
      <c r="BA31" s="14">
        <v>12.224096385542168</v>
      </c>
      <c r="BB31" s="14">
        <v>0.84876093294460642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235</v>
      </c>
      <c r="C32" s="12">
        <v>9.5990000000000002</v>
      </c>
      <c r="D32" s="12">
        <v>235.39995999999999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30.7</v>
      </c>
      <c r="Q32" s="56">
        <v>0.88</v>
      </c>
      <c r="R32" s="56">
        <v>3.53</v>
      </c>
      <c r="S32" s="56">
        <v>45.4</v>
      </c>
      <c r="T32" s="56">
        <v>108.13</v>
      </c>
      <c r="U32" s="12">
        <v>5</v>
      </c>
      <c r="V32" s="12">
        <v>1</v>
      </c>
      <c r="W32" s="12">
        <v>1</v>
      </c>
      <c r="X32" s="12">
        <v>1</v>
      </c>
      <c r="Y32" s="12">
        <v>50</v>
      </c>
      <c r="Z32" s="12">
        <v>2</v>
      </c>
      <c r="AA32" s="12">
        <v>135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0.99490000000000001</v>
      </c>
      <c r="AK32" s="12">
        <v>3.1300000000000001E-2</v>
      </c>
      <c r="AL32" s="14">
        <v>3.2500000000000001E-2</v>
      </c>
      <c r="AM32" s="14">
        <v>1E-3</v>
      </c>
      <c r="AN32" s="14">
        <v>2.3887</v>
      </c>
      <c r="AO32" s="14">
        <v>0.10539999999999999</v>
      </c>
      <c r="AP32" s="14">
        <v>0.18859999999999999</v>
      </c>
      <c r="AQ32" s="14">
        <v>8.3000000000000001E-3</v>
      </c>
      <c r="AR32" s="14">
        <v>1.8938999999999999</v>
      </c>
      <c r="AS32" s="14">
        <v>0.1547</v>
      </c>
      <c r="AT32" s="14">
        <v>3.2399999999999998E-2</v>
      </c>
      <c r="AU32" s="14">
        <v>2.5999999999999999E-3</v>
      </c>
      <c r="AV32" s="14">
        <v>37.697899999999997</v>
      </c>
      <c r="AW32" s="14">
        <v>2.6291000000000002</v>
      </c>
      <c r="AX32" s="14">
        <v>0.46600000000000003</v>
      </c>
      <c r="AY32" s="14">
        <v>3.2500000000000001E-2</v>
      </c>
      <c r="AZ32" s="14">
        <v>0.42377024136877484</v>
      </c>
      <c r="BA32" s="14">
        <v>14.382716049382717</v>
      </c>
      <c r="BB32" s="14">
        <v>0.86998394863563411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235</v>
      </c>
      <c r="C33" s="12">
        <v>9.5890000000000004</v>
      </c>
      <c r="D33" s="12">
        <v>235.39954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30.7</v>
      </c>
      <c r="Q33" s="56">
        <v>0.88</v>
      </c>
      <c r="R33" s="56">
        <v>3.53</v>
      </c>
      <c r="S33" s="56">
        <v>45.52</v>
      </c>
      <c r="T33" s="56">
        <v>108.01</v>
      </c>
      <c r="U33" s="12">
        <v>5</v>
      </c>
      <c r="V33" s="12">
        <v>1</v>
      </c>
      <c r="W33" s="12">
        <v>1</v>
      </c>
      <c r="X33" s="12">
        <v>1</v>
      </c>
      <c r="Y33" s="12">
        <v>50</v>
      </c>
      <c r="Z33" s="12">
        <v>2</v>
      </c>
      <c r="AA33" s="12">
        <v>135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1.1022000000000001</v>
      </c>
      <c r="AK33" s="12">
        <v>7.5200000000000003E-2</v>
      </c>
      <c r="AL33" s="14">
        <v>3.61E-2</v>
      </c>
      <c r="AM33" s="14">
        <v>2.5000000000000001E-3</v>
      </c>
      <c r="AN33" s="14">
        <v>2.9033000000000002</v>
      </c>
      <c r="AO33" s="14">
        <v>8.2299999999999998E-2</v>
      </c>
      <c r="AP33" s="14">
        <v>0.22969999999999999</v>
      </c>
      <c r="AQ33" s="14">
        <v>6.4999999999999997E-3</v>
      </c>
      <c r="AR33" s="14">
        <v>1.9668000000000001</v>
      </c>
      <c r="AS33" s="14">
        <v>7.5499999999999998E-2</v>
      </c>
      <c r="AT33" s="14">
        <v>3.3700000000000001E-2</v>
      </c>
      <c r="AU33" s="14">
        <v>1.2999999999999999E-3</v>
      </c>
      <c r="AV33" s="14">
        <v>42.9499</v>
      </c>
      <c r="AW33" s="14">
        <v>1.46E-2</v>
      </c>
      <c r="AX33" s="14">
        <v>0.53190000000000004</v>
      </c>
      <c r="AY33" s="14">
        <v>2.0000000000000001E-4</v>
      </c>
      <c r="AZ33" s="14">
        <v>0.39679621848739494</v>
      </c>
      <c r="BA33" s="14">
        <v>15.783382789317509</v>
      </c>
      <c r="BB33" s="14">
        <v>0.88083451202263086</v>
      </c>
      <c r="BC33" s="15"/>
      <c r="BD33" s="28"/>
    </row>
    <row r="34" spans="2:64" ht="13.5" customHeight="1" x14ac:dyDescent="0.2">
      <c r="B34" s="12">
        <v>235</v>
      </c>
      <c r="C34" s="12">
        <v>9.6739999999999995</v>
      </c>
      <c r="D34" s="12">
        <v>235.40307999999999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30.7</v>
      </c>
      <c r="Q34" s="56">
        <v>0.88</v>
      </c>
      <c r="R34" s="56">
        <v>3.53</v>
      </c>
      <c r="S34" s="56">
        <v>44.51</v>
      </c>
      <c r="T34" s="56">
        <v>109.04</v>
      </c>
      <c r="U34" s="12">
        <v>5</v>
      </c>
      <c r="V34" s="12">
        <v>1</v>
      </c>
      <c r="W34" s="12">
        <v>1</v>
      </c>
      <c r="X34" s="12">
        <v>1</v>
      </c>
      <c r="Y34" s="12">
        <v>50</v>
      </c>
      <c r="Z34" s="12">
        <v>2</v>
      </c>
      <c r="AA34" s="12">
        <v>135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0.82120000000000004</v>
      </c>
      <c r="AK34" s="12">
        <v>3.0499999999999999E-2</v>
      </c>
      <c r="AL34" s="14">
        <v>2.6499999999999999E-2</v>
      </c>
      <c r="AM34" s="14">
        <v>1E-3</v>
      </c>
      <c r="AN34" s="14">
        <v>2.1507000000000001</v>
      </c>
      <c r="AO34" s="14">
        <v>7.2800000000000004E-2</v>
      </c>
      <c r="AP34" s="14">
        <v>0.16739999999999999</v>
      </c>
      <c r="AQ34" s="14">
        <v>5.7000000000000002E-3</v>
      </c>
      <c r="AR34" s="14">
        <v>1.4814000000000001</v>
      </c>
      <c r="AS34" s="14">
        <v>3.0999999999999999E-3</v>
      </c>
      <c r="AT34" s="14">
        <v>2.5000000000000001E-2</v>
      </c>
      <c r="AU34" s="14">
        <v>1E-4</v>
      </c>
      <c r="AV34" s="14">
        <v>36.085900000000002</v>
      </c>
      <c r="AW34" s="14">
        <v>0.47220000000000001</v>
      </c>
      <c r="AX34" s="14">
        <v>0.43959999999999999</v>
      </c>
      <c r="AY34" s="14">
        <v>5.7999999999999996E-3</v>
      </c>
      <c r="AZ34" s="14">
        <v>0.44843492586490941</v>
      </c>
      <c r="BA34" s="14">
        <v>17.584</v>
      </c>
      <c r="BB34" s="14">
        <v>0.89238054240206621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235</v>
      </c>
      <c r="C35" s="12">
        <v>9.6820000000000004</v>
      </c>
      <c r="D35" s="12">
        <v>235.40342000000001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30.7</v>
      </c>
      <c r="Q35" s="56">
        <v>0.88</v>
      </c>
      <c r="R35" s="56">
        <v>3.53</v>
      </c>
      <c r="S35" s="56">
        <v>44.41</v>
      </c>
      <c r="T35" s="56">
        <v>109.14</v>
      </c>
      <c r="U35" s="12">
        <v>5</v>
      </c>
      <c r="V35" s="12">
        <v>1</v>
      </c>
      <c r="W35" s="12">
        <v>1</v>
      </c>
      <c r="X35" s="12">
        <v>1</v>
      </c>
      <c r="Y35" s="12">
        <v>50</v>
      </c>
      <c r="Z35" s="12">
        <v>2</v>
      </c>
      <c r="AA35" s="12">
        <v>135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0.89059999999999995</v>
      </c>
      <c r="AK35" s="12">
        <v>4.02E-2</v>
      </c>
      <c r="AL35" s="14">
        <v>2.86E-2</v>
      </c>
      <c r="AM35" s="14">
        <v>1.2999999999999999E-3</v>
      </c>
      <c r="AN35" s="14">
        <v>2.4729999999999999</v>
      </c>
      <c r="AO35" s="14">
        <v>0.30349999999999999</v>
      </c>
      <c r="AP35" s="14">
        <v>0.19209999999999999</v>
      </c>
      <c r="AQ35" s="14">
        <v>2.3599999999999999E-2</v>
      </c>
      <c r="AR35" s="14">
        <v>1.573</v>
      </c>
      <c r="AS35" s="14">
        <v>3.04E-2</v>
      </c>
      <c r="AT35" s="14">
        <v>2.6499999999999999E-2</v>
      </c>
      <c r="AU35" s="14">
        <v>5.0000000000000001E-4</v>
      </c>
      <c r="AV35" s="14">
        <v>40.728499999999997</v>
      </c>
      <c r="AW35" s="14">
        <v>0.27250000000000002</v>
      </c>
      <c r="AX35" s="14">
        <v>0.49540000000000001</v>
      </c>
      <c r="AY35" s="14">
        <v>3.3E-3</v>
      </c>
      <c r="AZ35" s="14">
        <v>0.44116363636363637</v>
      </c>
      <c r="BA35" s="14">
        <v>18.694339622641511</v>
      </c>
      <c r="BB35" s="14">
        <v>0.89844797853995007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235</v>
      </c>
      <c r="C36" s="12">
        <v>9.6910000000000007</v>
      </c>
      <c r="D36" s="12">
        <v>235.40378999999999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30.7</v>
      </c>
      <c r="Q36" s="56">
        <v>0.88</v>
      </c>
      <c r="R36" s="56">
        <v>3.53</v>
      </c>
      <c r="S36" s="56">
        <v>44.31</v>
      </c>
      <c r="T36" s="56">
        <v>109.25</v>
      </c>
      <c r="U36" s="12">
        <v>5</v>
      </c>
      <c r="V36" s="12">
        <v>1</v>
      </c>
      <c r="W36" s="12">
        <v>1</v>
      </c>
      <c r="X36" s="12">
        <v>1</v>
      </c>
      <c r="Y36" s="12">
        <v>50</v>
      </c>
      <c r="Z36" s="12">
        <v>2</v>
      </c>
      <c r="AA36" s="12">
        <v>135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1.1133</v>
      </c>
      <c r="AK36" s="12">
        <v>0.1</v>
      </c>
      <c r="AL36" s="14">
        <v>3.5700000000000003E-2</v>
      </c>
      <c r="AM36" s="14">
        <v>3.2000000000000002E-3</v>
      </c>
      <c r="AN36" s="14">
        <v>2.9935</v>
      </c>
      <c r="AO36" s="14">
        <v>0.17710000000000001</v>
      </c>
      <c r="AP36" s="14">
        <v>0.23219999999999999</v>
      </c>
      <c r="AQ36" s="14">
        <v>1.37E-2</v>
      </c>
      <c r="AR36" s="14">
        <v>2.2484000000000002</v>
      </c>
      <c r="AS36" s="14">
        <v>0.16669999999999999</v>
      </c>
      <c r="AT36" s="14">
        <v>3.78E-2</v>
      </c>
      <c r="AU36" s="14">
        <v>2.8E-3</v>
      </c>
      <c r="AV36" s="14">
        <v>42.6982</v>
      </c>
      <c r="AW36" s="14">
        <v>0.24540000000000001</v>
      </c>
      <c r="AX36" s="14">
        <v>0.51839999999999997</v>
      </c>
      <c r="AY36" s="14">
        <v>3.0000000000000001E-3</v>
      </c>
      <c r="AZ36" s="14">
        <v>0.38129496402877705</v>
      </c>
      <c r="BA36" s="14">
        <v>13.714285714285714</v>
      </c>
      <c r="BB36" s="14">
        <v>0.86407766990291257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235</v>
      </c>
      <c r="C37" s="12">
        <v>9.7029999999999994</v>
      </c>
      <c r="D37" s="12">
        <v>235.40429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30.7</v>
      </c>
      <c r="Q37" s="56">
        <v>0.88</v>
      </c>
      <c r="R37" s="56">
        <v>3.53</v>
      </c>
      <c r="S37" s="56">
        <v>44.16</v>
      </c>
      <c r="T37" s="56">
        <v>109.4</v>
      </c>
      <c r="U37" s="12">
        <v>5</v>
      </c>
      <c r="V37" s="12">
        <v>1</v>
      </c>
      <c r="W37" s="12">
        <v>1</v>
      </c>
      <c r="X37" s="12">
        <v>1</v>
      </c>
      <c r="Y37" s="12">
        <v>50</v>
      </c>
      <c r="Z37" s="12">
        <v>2</v>
      </c>
      <c r="AA37" s="12">
        <v>135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0.93289999999999995</v>
      </c>
      <c r="AK37" s="12">
        <v>4.7100000000000003E-2</v>
      </c>
      <c r="AL37" s="14">
        <v>2.9899999999999999E-2</v>
      </c>
      <c r="AM37" s="14">
        <v>1.5E-3</v>
      </c>
      <c r="AN37" s="14">
        <v>2.6017999999999999</v>
      </c>
      <c r="AO37" s="14">
        <v>0.1216</v>
      </c>
      <c r="AP37" s="14">
        <v>0.20130000000000001</v>
      </c>
      <c r="AQ37" s="14">
        <v>9.4000000000000004E-3</v>
      </c>
      <c r="AR37" s="14">
        <v>1.9645999999999999</v>
      </c>
      <c r="AS37" s="14">
        <v>2.7000000000000001E-3</v>
      </c>
      <c r="AT37" s="14">
        <v>3.3000000000000002E-2</v>
      </c>
      <c r="AU37" s="14">
        <v>0</v>
      </c>
      <c r="AV37" s="14">
        <v>44.751199999999997</v>
      </c>
      <c r="AW37" s="14">
        <v>1.7242999999999999</v>
      </c>
      <c r="AX37" s="14">
        <v>0.54210000000000003</v>
      </c>
      <c r="AY37" s="14">
        <v>2.0899999999999998E-2</v>
      </c>
      <c r="AZ37" s="14">
        <v>0.45843422114608551</v>
      </c>
      <c r="BA37" s="14">
        <v>16.427272727272726</v>
      </c>
      <c r="BB37" s="14">
        <v>0.88523735002608228</v>
      </c>
      <c r="BC37" s="15"/>
      <c r="BD37" s="28"/>
      <c r="BG37" s="30">
        <v>2</v>
      </c>
    </row>
    <row r="38" spans="2:64" ht="13.5" customHeight="1" x14ac:dyDescent="0.2">
      <c r="B38" s="12">
        <v>235</v>
      </c>
      <c r="C38" s="12">
        <v>9.7110000000000003</v>
      </c>
      <c r="D38" s="12">
        <v>235.40461999999999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30.7</v>
      </c>
      <c r="Q38" s="56">
        <v>0.88</v>
      </c>
      <c r="R38" s="56">
        <v>3.53</v>
      </c>
      <c r="S38" s="56">
        <v>44.07</v>
      </c>
      <c r="T38" s="56">
        <v>109.5</v>
      </c>
      <c r="U38" s="12">
        <v>5</v>
      </c>
      <c r="V38" s="12">
        <v>1</v>
      </c>
      <c r="W38" s="12">
        <v>1</v>
      </c>
      <c r="X38" s="12">
        <v>1</v>
      </c>
      <c r="Y38" s="12">
        <v>50</v>
      </c>
      <c r="Z38" s="12">
        <v>2</v>
      </c>
      <c r="AA38" s="12">
        <v>135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1.2716000000000001</v>
      </c>
      <c r="AK38" s="12">
        <v>0.1089</v>
      </c>
      <c r="AL38" s="14">
        <v>4.07E-2</v>
      </c>
      <c r="AM38" s="14">
        <v>3.5000000000000001E-3</v>
      </c>
      <c r="AN38" s="14">
        <v>3.2570000000000001</v>
      </c>
      <c r="AO38" s="14">
        <v>0.10249999999999999</v>
      </c>
      <c r="AP38" s="14">
        <v>0.25159999999999999</v>
      </c>
      <c r="AQ38" s="14">
        <v>7.9000000000000008E-3</v>
      </c>
      <c r="AR38" s="14">
        <v>2.6114000000000002</v>
      </c>
      <c r="AS38" s="14">
        <v>0.28299999999999997</v>
      </c>
      <c r="AT38" s="14">
        <v>4.3799999999999999E-2</v>
      </c>
      <c r="AU38" s="14">
        <v>4.7000000000000002E-3</v>
      </c>
      <c r="AV38" s="14">
        <v>44.3123</v>
      </c>
      <c r="AW38" s="14">
        <v>0.53249999999999997</v>
      </c>
      <c r="AX38" s="14">
        <v>0.53600000000000003</v>
      </c>
      <c r="AY38" s="14">
        <v>6.4000000000000003E-3</v>
      </c>
      <c r="AZ38" s="14">
        <v>0.36109700355510416</v>
      </c>
      <c r="BA38" s="14">
        <v>12.237442922374431</v>
      </c>
      <c r="BB38" s="14">
        <v>0.84891341842014489</v>
      </c>
      <c r="BC38" s="15"/>
      <c r="BD38" s="28"/>
      <c r="BG38" s="30">
        <v>3</v>
      </c>
      <c r="BH38" s="34"/>
    </row>
    <row r="39" spans="2:64" ht="13.5" customHeight="1" x14ac:dyDescent="0.2">
      <c r="B39" s="12">
        <v>235</v>
      </c>
      <c r="C39" s="12">
        <v>9.7210000000000001</v>
      </c>
      <c r="D39" s="12">
        <v>235.40504000000001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30.7</v>
      </c>
      <c r="Q39" s="56">
        <v>0.88</v>
      </c>
      <c r="R39" s="56">
        <v>3.53</v>
      </c>
      <c r="S39" s="56">
        <v>43.95</v>
      </c>
      <c r="T39" s="56">
        <v>109.63</v>
      </c>
      <c r="U39" s="12">
        <v>5</v>
      </c>
      <c r="V39" s="12">
        <v>1</v>
      </c>
      <c r="W39" s="12">
        <v>1</v>
      </c>
      <c r="X39" s="12">
        <v>1</v>
      </c>
      <c r="Y39" s="12">
        <v>50</v>
      </c>
      <c r="Z39" s="12">
        <v>2</v>
      </c>
      <c r="AA39" s="12">
        <v>135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0.93810000000000004</v>
      </c>
      <c r="AK39" s="12">
        <v>1.6400000000000001E-2</v>
      </c>
      <c r="AL39" s="14">
        <v>2.9899999999999999E-2</v>
      </c>
      <c r="AM39" s="14">
        <v>5.0000000000000001E-4</v>
      </c>
      <c r="AN39" s="14">
        <v>2.7393999999999998</v>
      </c>
      <c r="AO39" s="14">
        <v>4.3099999999999999E-2</v>
      </c>
      <c r="AP39" s="14">
        <v>0.2112</v>
      </c>
      <c r="AQ39" s="14">
        <v>3.3E-3</v>
      </c>
      <c r="AR39" s="14">
        <v>1.8323</v>
      </c>
      <c r="AS39" s="14">
        <v>9.9199999999999997E-2</v>
      </c>
      <c r="AT39" s="14">
        <v>3.0599999999999999E-2</v>
      </c>
      <c r="AU39" s="14">
        <v>1.6999999999999999E-3</v>
      </c>
      <c r="AV39" s="14">
        <v>45.468800000000002</v>
      </c>
      <c r="AW39" s="14">
        <v>1.8553999999999999</v>
      </c>
      <c r="AX39" s="14">
        <v>0.54890000000000005</v>
      </c>
      <c r="AY39" s="14">
        <v>2.24E-2</v>
      </c>
      <c r="AZ39" s="14">
        <v>0.44428364688856736</v>
      </c>
      <c r="BA39" s="14">
        <v>17.937908496732028</v>
      </c>
      <c r="BB39" s="14">
        <v>0.89439171699741171</v>
      </c>
      <c r="BC39" s="15"/>
      <c r="BD39" s="28"/>
    </row>
    <row r="40" spans="2:64" ht="13.5" customHeight="1" x14ac:dyDescent="0.2">
      <c r="B40" s="12">
        <v>235</v>
      </c>
      <c r="C40" s="12">
        <v>9.734</v>
      </c>
      <c r="D40" s="12">
        <v>235.40557999999999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30.7</v>
      </c>
      <c r="Q40" s="56">
        <v>0.88</v>
      </c>
      <c r="R40" s="56">
        <v>3.53</v>
      </c>
      <c r="S40" s="56">
        <v>43.8</v>
      </c>
      <c r="T40" s="56">
        <v>109.79</v>
      </c>
      <c r="U40" s="12">
        <v>5</v>
      </c>
      <c r="V40" s="12">
        <v>1</v>
      </c>
      <c r="W40" s="12">
        <v>1</v>
      </c>
      <c r="X40" s="12">
        <v>1</v>
      </c>
      <c r="Y40" s="12">
        <v>50</v>
      </c>
      <c r="Z40" s="12">
        <v>2</v>
      </c>
      <c r="AA40" s="12">
        <v>135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1.0775999999999999</v>
      </c>
      <c r="AK40" s="12">
        <v>5.2299999999999999E-2</v>
      </c>
      <c r="AL40" s="14">
        <v>3.4299999999999997E-2</v>
      </c>
      <c r="AM40" s="14">
        <v>1.6999999999999999E-3</v>
      </c>
      <c r="AN40" s="14">
        <v>2.9272</v>
      </c>
      <c r="AO40" s="14">
        <v>0.11600000000000001</v>
      </c>
      <c r="AP40" s="14">
        <v>0.22509999999999999</v>
      </c>
      <c r="AQ40" s="14">
        <v>8.8999999999999999E-3</v>
      </c>
      <c r="AR40" s="14">
        <v>2.1358000000000001</v>
      </c>
      <c r="AS40" s="14">
        <v>0.20250000000000001</v>
      </c>
      <c r="AT40" s="14">
        <v>3.56E-2</v>
      </c>
      <c r="AU40" s="14">
        <v>3.3999999999999998E-3</v>
      </c>
      <c r="AV40" s="14">
        <v>45.5749</v>
      </c>
      <c r="AW40" s="14">
        <v>3.3176000000000001</v>
      </c>
      <c r="AX40" s="14">
        <v>0.54879999999999995</v>
      </c>
      <c r="AY40" s="14">
        <v>0.04</v>
      </c>
      <c r="AZ40" s="14">
        <v>0.41827109445664817</v>
      </c>
      <c r="BA40" s="14">
        <v>15.415730337078651</v>
      </c>
      <c r="BB40" s="14">
        <v>0.87816563997262165</v>
      </c>
      <c r="BC40" s="15"/>
      <c r="BD40" s="28"/>
    </row>
    <row r="41" spans="2:64" ht="13.5" customHeight="1" x14ac:dyDescent="0.2">
      <c r="B41" s="12">
        <v>235</v>
      </c>
      <c r="C41" s="12">
        <v>9.7420000000000009</v>
      </c>
      <c r="D41" s="12">
        <v>235.40592000000001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30.7</v>
      </c>
      <c r="Q41" s="56">
        <v>0.88</v>
      </c>
      <c r="R41" s="56">
        <v>3.53</v>
      </c>
      <c r="S41" s="56">
        <v>43.7</v>
      </c>
      <c r="T41" s="56">
        <v>109.89</v>
      </c>
      <c r="U41" s="12">
        <v>5</v>
      </c>
      <c r="V41" s="12">
        <v>1</v>
      </c>
      <c r="W41" s="12">
        <v>1</v>
      </c>
      <c r="X41" s="12">
        <v>1</v>
      </c>
      <c r="Y41" s="12">
        <v>50</v>
      </c>
      <c r="Z41" s="12">
        <v>2</v>
      </c>
      <c r="AA41" s="12">
        <v>135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1.0410999999999999</v>
      </c>
      <c r="AK41" s="12">
        <v>2.7400000000000001E-2</v>
      </c>
      <c r="AL41" s="14">
        <v>3.3099999999999997E-2</v>
      </c>
      <c r="AM41" s="14">
        <v>8.9999999999999998E-4</v>
      </c>
      <c r="AN41" s="14">
        <v>2.4036</v>
      </c>
      <c r="AO41" s="14">
        <v>0.22420000000000001</v>
      </c>
      <c r="AP41" s="14">
        <v>0.18459999999999999</v>
      </c>
      <c r="AQ41" s="14">
        <v>1.72E-2</v>
      </c>
      <c r="AR41" s="14">
        <v>2.1143000000000001</v>
      </c>
      <c r="AS41" s="14">
        <v>9.4000000000000004E-3</v>
      </c>
      <c r="AT41" s="14">
        <v>3.5200000000000002E-2</v>
      </c>
      <c r="AU41" s="14">
        <v>2.0000000000000001E-4</v>
      </c>
      <c r="AV41" s="14">
        <v>36.329300000000003</v>
      </c>
      <c r="AW41" s="14">
        <v>2.6499000000000001</v>
      </c>
      <c r="AX41" s="14">
        <v>0.43680000000000002</v>
      </c>
      <c r="AY41" s="14">
        <v>3.1899999999999998E-2</v>
      </c>
      <c r="AZ41" s="14">
        <v>0.40585774058577417</v>
      </c>
      <c r="BA41" s="14">
        <v>12.409090909090908</v>
      </c>
      <c r="BB41" s="14">
        <v>0.85084745762711866</v>
      </c>
      <c r="BC41" s="15"/>
      <c r="BD41" s="28"/>
    </row>
    <row r="42" spans="2:64" ht="13.5" customHeight="1" x14ac:dyDescent="0.2">
      <c r="B42" s="12">
        <v>235</v>
      </c>
      <c r="C42" s="12">
        <v>9.5060000000000002</v>
      </c>
      <c r="D42" s="12">
        <v>235.39608000000001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30.7</v>
      </c>
      <c r="Q42" s="56">
        <v>0.88</v>
      </c>
      <c r="R42" s="56">
        <v>3.53</v>
      </c>
      <c r="S42" s="56">
        <v>46.51</v>
      </c>
      <c r="T42" s="56">
        <v>107.02</v>
      </c>
      <c r="U42" s="12">
        <v>5</v>
      </c>
      <c r="V42" s="12">
        <v>1</v>
      </c>
      <c r="W42" s="12">
        <v>1</v>
      </c>
      <c r="X42" s="12">
        <v>1</v>
      </c>
      <c r="Y42" s="12">
        <v>50</v>
      </c>
      <c r="Z42" s="12">
        <v>2</v>
      </c>
      <c r="AA42" s="12">
        <v>135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4.8611000000000004</v>
      </c>
      <c r="AK42" s="12">
        <v>4.7500000000000001E-2</v>
      </c>
      <c r="AL42" s="14">
        <v>0.16189999999999999</v>
      </c>
      <c r="AM42" s="14">
        <v>1.6000000000000001E-3</v>
      </c>
      <c r="AN42" s="14">
        <v>2.3001</v>
      </c>
      <c r="AO42" s="14">
        <v>3.2000000000000002E-3</v>
      </c>
      <c r="AP42" s="14">
        <v>0.185</v>
      </c>
      <c r="AQ42" s="14">
        <v>2.9999999999999997E-4</v>
      </c>
      <c r="AR42" s="14">
        <v>9.1786999999999992</v>
      </c>
      <c r="AS42" s="14">
        <v>3.8899999999999997E-2</v>
      </c>
      <c r="AT42" s="14">
        <v>0.16</v>
      </c>
      <c r="AU42" s="14">
        <v>6.9999999999999999E-4</v>
      </c>
      <c r="AV42" s="14">
        <v>16.026399999999999</v>
      </c>
      <c r="AW42" s="14">
        <v>5.1999999999999998E-2</v>
      </c>
      <c r="AX42" s="14">
        <v>0.20180000000000001</v>
      </c>
      <c r="AY42" s="14">
        <v>6.9999999999999999E-4</v>
      </c>
      <c r="AZ42" s="14">
        <v>4.3433298862461243E-2</v>
      </c>
      <c r="BA42" s="14">
        <v>1.26125</v>
      </c>
      <c r="BB42" s="14">
        <v>0.11553344389165285</v>
      </c>
      <c r="BC42" s="37"/>
      <c r="BD42" s="28"/>
    </row>
    <row r="43" spans="2:64" ht="13.5" customHeight="1" x14ac:dyDescent="0.2">
      <c r="B43" s="12">
        <v>235</v>
      </c>
      <c r="C43" s="12">
        <v>9.5150000000000006</v>
      </c>
      <c r="D43" s="12">
        <v>235.39645999999999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30.7</v>
      </c>
      <c r="Q43" s="56">
        <v>0.88</v>
      </c>
      <c r="R43" s="56">
        <v>3.53</v>
      </c>
      <c r="S43" s="56">
        <v>46.41</v>
      </c>
      <c r="T43" s="56">
        <v>107.13</v>
      </c>
      <c r="U43" s="12">
        <v>5</v>
      </c>
      <c r="V43" s="12">
        <v>1</v>
      </c>
      <c r="W43" s="12">
        <v>1</v>
      </c>
      <c r="X43" s="12">
        <v>1</v>
      </c>
      <c r="Y43" s="12">
        <v>50</v>
      </c>
      <c r="Z43" s="12">
        <v>2</v>
      </c>
      <c r="AA43" s="12">
        <v>135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1.4608000000000001</v>
      </c>
      <c r="AK43" s="12">
        <v>4.0599999999999997E-2</v>
      </c>
      <c r="AL43" s="14">
        <v>4.8599999999999997E-2</v>
      </c>
      <c r="AM43" s="14">
        <v>1.4E-3</v>
      </c>
      <c r="AN43" s="14">
        <v>2.8938000000000001</v>
      </c>
      <c r="AO43" s="14">
        <v>3.5999999999999997E-2</v>
      </c>
      <c r="AP43" s="14">
        <v>0.2324</v>
      </c>
      <c r="AQ43" s="14">
        <v>2.8999999999999998E-3</v>
      </c>
      <c r="AR43" s="14">
        <v>2.8492000000000002</v>
      </c>
      <c r="AS43" s="14">
        <v>0.1784</v>
      </c>
      <c r="AT43" s="14">
        <v>4.9599999999999998E-2</v>
      </c>
      <c r="AU43" s="14">
        <v>3.0999999999999999E-3</v>
      </c>
      <c r="AV43" s="14">
        <v>40.909399999999998</v>
      </c>
      <c r="AW43" s="14">
        <v>2.105</v>
      </c>
      <c r="AX43" s="14">
        <v>0.5141</v>
      </c>
      <c r="AY43" s="14">
        <v>2.6499999999999999E-2</v>
      </c>
      <c r="AZ43" s="14">
        <v>0.37736101808439387</v>
      </c>
      <c r="BA43" s="14">
        <v>10.36491935483871</v>
      </c>
      <c r="BB43" s="14">
        <v>0.82401986872449895</v>
      </c>
      <c r="BC43" s="37"/>
      <c r="BD43" s="28"/>
    </row>
    <row r="44" spans="2:64" ht="13.5" customHeight="1" x14ac:dyDescent="0.2">
      <c r="B44" s="12">
        <v>235</v>
      </c>
      <c r="C44" s="12">
        <v>9.5220000000000002</v>
      </c>
      <c r="D44" s="12">
        <v>235.39675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30.7</v>
      </c>
      <c r="Q44" s="56">
        <v>0.88</v>
      </c>
      <c r="R44" s="56">
        <v>3.53</v>
      </c>
      <c r="S44" s="56">
        <v>46.32</v>
      </c>
      <c r="T44" s="56">
        <v>107.21</v>
      </c>
      <c r="U44" s="12">
        <v>5</v>
      </c>
      <c r="V44" s="12">
        <v>1</v>
      </c>
      <c r="W44" s="12">
        <v>1</v>
      </c>
      <c r="X44" s="12">
        <v>1</v>
      </c>
      <c r="Y44" s="12">
        <v>50</v>
      </c>
      <c r="Z44" s="12">
        <v>2</v>
      </c>
      <c r="AA44" s="12">
        <v>135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9.7734000000000005</v>
      </c>
      <c r="AK44" s="12">
        <v>0.30840000000000001</v>
      </c>
      <c r="AL44" s="14">
        <v>0.32450000000000001</v>
      </c>
      <c r="AM44" s="14">
        <v>1.0200000000000001E-2</v>
      </c>
      <c r="AN44" s="14">
        <v>4.3456000000000001</v>
      </c>
      <c r="AO44" s="14">
        <v>0.1368</v>
      </c>
      <c r="AP44" s="14">
        <v>0.34849999999999998</v>
      </c>
      <c r="AQ44" s="14">
        <v>1.0999999999999999E-2</v>
      </c>
      <c r="AR44" s="14">
        <v>18.5246</v>
      </c>
      <c r="AS44" s="14">
        <v>0.44119999999999998</v>
      </c>
      <c r="AT44" s="14">
        <v>0.32190000000000002</v>
      </c>
      <c r="AU44" s="14">
        <v>7.7000000000000002E-3</v>
      </c>
      <c r="AV44" s="14">
        <v>30.501100000000001</v>
      </c>
      <c r="AW44" s="14">
        <v>0.60319999999999996</v>
      </c>
      <c r="AX44" s="14">
        <v>0.38279999999999997</v>
      </c>
      <c r="AY44" s="14">
        <v>7.6E-3</v>
      </c>
      <c r="AZ44" s="14">
        <v>4.6902775878572403E-2</v>
      </c>
      <c r="BA44" s="14">
        <v>1.189189189189189</v>
      </c>
      <c r="BB44" s="14">
        <v>8.6419753086419693E-2</v>
      </c>
      <c r="BC44" s="37"/>
      <c r="BD44" s="28"/>
    </row>
    <row r="45" spans="2:64" ht="13.5" customHeight="1" x14ac:dyDescent="0.2">
      <c r="B45" s="12">
        <v>235</v>
      </c>
      <c r="C45" s="12">
        <v>9.5310000000000006</v>
      </c>
      <c r="D45" s="12">
        <v>235.39712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30.7</v>
      </c>
      <c r="Q45" s="56">
        <v>0.88</v>
      </c>
      <c r="R45" s="56">
        <v>3.53</v>
      </c>
      <c r="S45" s="56">
        <v>46.21</v>
      </c>
      <c r="T45" s="56">
        <v>107.32</v>
      </c>
      <c r="U45" s="12">
        <v>5</v>
      </c>
      <c r="V45" s="12">
        <v>1</v>
      </c>
      <c r="W45" s="12">
        <v>1</v>
      </c>
      <c r="X45" s="12">
        <v>1</v>
      </c>
      <c r="Y45" s="12">
        <v>50</v>
      </c>
      <c r="Z45" s="12">
        <v>2</v>
      </c>
      <c r="AA45" s="12">
        <v>135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4.9946000000000002</v>
      </c>
      <c r="AK45" s="12">
        <v>0.9698</v>
      </c>
      <c r="AL45" s="14">
        <v>0.16550000000000001</v>
      </c>
      <c r="AM45" s="14">
        <v>3.2099999999999997E-2</v>
      </c>
      <c r="AN45" s="14">
        <v>3.2097000000000002</v>
      </c>
      <c r="AO45" s="14">
        <v>0.18110000000000001</v>
      </c>
      <c r="AP45" s="14">
        <v>0.25690000000000002</v>
      </c>
      <c r="AQ45" s="14">
        <v>1.4500000000000001E-2</v>
      </c>
      <c r="AR45" s="14">
        <v>9.7138000000000009</v>
      </c>
      <c r="AS45" s="14">
        <v>1.8041</v>
      </c>
      <c r="AT45" s="14">
        <v>0.16850000000000001</v>
      </c>
      <c r="AU45" s="14">
        <v>3.1300000000000001E-2</v>
      </c>
      <c r="AV45" s="14">
        <v>31.973800000000001</v>
      </c>
      <c r="AW45" s="14">
        <v>0.56989999999999996</v>
      </c>
      <c r="AX45" s="14">
        <v>0.40050000000000002</v>
      </c>
      <c r="AY45" s="14">
        <v>7.1000000000000004E-3</v>
      </c>
      <c r="AZ45" s="14">
        <v>0.21843626407058109</v>
      </c>
      <c r="BA45" s="14">
        <v>2.3768545994065282</v>
      </c>
      <c r="BB45" s="14">
        <v>0.40773286467486819</v>
      </c>
      <c r="BC45" s="37"/>
      <c r="BD45" s="28"/>
    </row>
    <row r="46" spans="2:64" ht="13.5" customHeight="1" x14ac:dyDescent="0.2">
      <c r="B46" s="12">
        <v>235</v>
      </c>
      <c r="C46" s="12">
        <v>9.5389999999999997</v>
      </c>
      <c r="D46" s="12">
        <v>235.39746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30.7</v>
      </c>
      <c r="Q46" s="56">
        <v>0.88</v>
      </c>
      <c r="R46" s="56">
        <v>3.53</v>
      </c>
      <c r="S46" s="56">
        <v>46.12</v>
      </c>
      <c r="T46" s="56">
        <v>107.41</v>
      </c>
      <c r="U46" s="12">
        <v>5</v>
      </c>
      <c r="V46" s="12">
        <v>1</v>
      </c>
      <c r="W46" s="12">
        <v>1</v>
      </c>
      <c r="X46" s="12">
        <v>1</v>
      </c>
      <c r="Y46" s="12">
        <v>50</v>
      </c>
      <c r="Z46" s="12">
        <v>2</v>
      </c>
      <c r="AA46" s="12">
        <v>135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4.8924000000000003</v>
      </c>
      <c r="AK46" s="12">
        <v>1.4E-2</v>
      </c>
      <c r="AL46" s="14">
        <v>0.16189999999999999</v>
      </c>
      <c r="AM46" s="14">
        <v>5.0000000000000001E-4</v>
      </c>
      <c r="AN46" s="14">
        <v>2.2797000000000001</v>
      </c>
      <c r="AO46" s="14">
        <v>8.6E-3</v>
      </c>
      <c r="AP46" s="14">
        <v>0.1822</v>
      </c>
      <c r="AQ46" s="14">
        <v>6.9999999999999999E-4</v>
      </c>
      <c r="AR46" s="14">
        <v>9.1416000000000004</v>
      </c>
      <c r="AS46" s="14">
        <v>5.0999999999999997E-2</v>
      </c>
      <c r="AT46" s="14">
        <v>0.1583</v>
      </c>
      <c r="AU46" s="14">
        <v>8.9999999999999998E-4</v>
      </c>
      <c r="AV46" s="14">
        <v>15.273400000000001</v>
      </c>
      <c r="AW46" s="14">
        <v>6.1999999999999998E-3</v>
      </c>
      <c r="AX46" s="14">
        <v>0.191</v>
      </c>
      <c r="AY46" s="14">
        <v>1E-4</v>
      </c>
      <c r="AZ46" s="14">
        <v>2.357984994640944E-2</v>
      </c>
      <c r="BA46" s="14">
        <v>1.2065698041692989</v>
      </c>
      <c r="BB46" s="14">
        <v>9.3615803034640732E-2</v>
      </c>
      <c r="BC46" s="37"/>
      <c r="BD46" s="28"/>
    </row>
    <row r="47" spans="2:64" ht="13.5" customHeight="1" x14ac:dyDescent="0.2">
      <c r="B47" s="12">
        <v>235</v>
      </c>
      <c r="C47" s="12">
        <v>9.5510000000000002</v>
      </c>
      <c r="D47" s="12">
        <v>235.39796000000001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30.7</v>
      </c>
      <c r="Q47" s="56">
        <v>0.88</v>
      </c>
      <c r="R47" s="56">
        <v>3.53</v>
      </c>
      <c r="S47" s="56">
        <v>45.97</v>
      </c>
      <c r="T47" s="56">
        <v>107.55</v>
      </c>
      <c r="U47" s="12">
        <v>5</v>
      </c>
      <c r="V47" s="12">
        <v>1</v>
      </c>
      <c r="W47" s="12">
        <v>1</v>
      </c>
      <c r="X47" s="12">
        <v>1</v>
      </c>
      <c r="Y47" s="12">
        <v>50</v>
      </c>
      <c r="Z47" s="12">
        <v>2</v>
      </c>
      <c r="AA47" s="12">
        <v>135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1.4987999999999999</v>
      </c>
      <c r="AK47" s="12">
        <v>0.124</v>
      </c>
      <c r="AL47" s="14">
        <v>4.9500000000000002E-2</v>
      </c>
      <c r="AM47" s="14">
        <v>4.1000000000000003E-3</v>
      </c>
      <c r="AN47" s="14">
        <v>2.4889000000000001</v>
      </c>
      <c r="AO47" s="14">
        <v>2E-3</v>
      </c>
      <c r="AP47" s="14">
        <v>0.19839999999999999</v>
      </c>
      <c r="AQ47" s="14">
        <v>2.0000000000000001E-4</v>
      </c>
      <c r="AR47" s="14">
        <v>2.8693</v>
      </c>
      <c r="AS47" s="14">
        <v>0.26640000000000003</v>
      </c>
      <c r="AT47" s="14">
        <v>4.9599999999999998E-2</v>
      </c>
      <c r="AU47" s="14">
        <v>4.5999999999999999E-3</v>
      </c>
      <c r="AV47" s="14">
        <v>33.485900000000001</v>
      </c>
      <c r="AW47" s="14">
        <v>5.62E-2</v>
      </c>
      <c r="AX47" s="14">
        <v>0.4178</v>
      </c>
      <c r="AY47" s="14">
        <v>6.9999999999999999E-4</v>
      </c>
      <c r="AZ47" s="14">
        <v>0.35605322947095103</v>
      </c>
      <c r="BA47" s="14">
        <v>8.4233870967741939</v>
      </c>
      <c r="BB47" s="14">
        <v>0.78776208814719739</v>
      </c>
      <c r="BC47" s="37"/>
      <c r="BD47" s="28"/>
    </row>
    <row r="48" spans="2:64" ht="13.5" customHeight="1" x14ac:dyDescent="0.2">
      <c r="B48" s="12">
        <v>235</v>
      </c>
      <c r="C48" s="12">
        <v>9.56</v>
      </c>
      <c r="D48" s="12">
        <v>235.39832999999999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30.7</v>
      </c>
      <c r="Q48" s="56">
        <v>0.88</v>
      </c>
      <c r="R48" s="56">
        <v>3.53</v>
      </c>
      <c r="S48" s="56">
        <v>45.87</v>
      </c>
      <c r="T48" s="56">
        <v>107.66</v>
      </c>
      <c r="U48" s="12">
        <v>5</v>
      </c>
      <c r="V48" s="12">
        <v>1</v>
      </c>
      <c r="W48" s="12">
        <v>1</v>
      </c>
      <c r="X48" s="12">
        <v>1</v>
      </c>
      <c r="Y48" s="12">
        <v>50</v>
      </c>
      <c r="Z48" s="12">
        <v>2</v>
      </c>
      <c r="AA48" s="12">
        <v>135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10.260199999999999</v>
      </c>
      <c r="AK48" s="12">
        <v>0.2324</v>
      </c>
      <c r="AL48" s="14">
        <v>0.33810000000000001</v>
      </c>
      <c r="AM48" s="14">
        <v>7.7000000000000002E-3</v>
      </c>
      <c r="AN48" s="14">
        <v>4.5505000000000004</v>
      </c>
      <c r="AO48" s="14">
        <v>0.11700000000000001</v>
      </c>
      <c r="AP48" s="14">
        <v>0.36209999999999998</v>
      </c>
      <c r="AQ48" s="14">
        <v>9.2999999999999992E-3</v>
      </c>
      <c r="AR48" s="14">
        <v>19.227699999999999</v>
      </c>
      <c r="AS48" s="14">
        <v>0.34510000000000002</v>
      </c>
      <c r="AT48" s="14">
        <v>0.33160000000000001</v>
      </c>
      <c r="AU48" s="14">
        <v>6.0000000000000001E-3</v>
      </c>
      <c r="AV48" s="14">
        <v>31.6098</v>
      </c>
      <c r="AW48" s="14">
        <v>0.71340000000000003</v>
      </c>
      <c r="AX48" s="14">
        <v>0.39369999999999999</v>
      </c>
      <c r="AY48" s="14">
        <v>8.8999999999999999E-3</v>
      </c>
      <c r="AZ48" s="14">
        <v>4.1810002646202722E-2</v>
      </c>
      <c r="BA48" s="14">
        <v>1.1872738238841978</v>
      </c>
      <c r="BB48" s="14">
        <v>8.5619743554391267E-2</v>
      </c>
      <c r="BC48" s="37"/>
      <c r="BD48" s="28"/>
    </row>
    <row r="49" spans="2:54" ht="13.5" customHeight="1" x14ac:dyDescent="0.2">
      <c r="B49" s="12">
        <v>235</v>
      </c>
      <c r="C49" s="12">
        <v>9.5749999999999993</v>
      </c>
      <c r="D49" s="12">
        <v>235.39895999999999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30.7</v>
      </c>
      <c r="Q49" s="56">
        <v>0.88</v>
      </c>
      <c r="R49" s="56">
        <v>3.53</v>
      </c>
      <c r="S49" s="56">
        <v>45.69</v>
      </c>
      <c r="T49" s="56">
        <v>107.84</v>
      </c>
      <c r="U49" s="12">
        <v>5</v>
      </c>
      <c r="V49" s="12">
        <v>1</v>
      </c>
      <c r="W49" s="12">
        <v>1</v>
      </c>
      <c r="X49" s="12">
        <v>1</v>
      </c>
      <c r="Y49" s="12">
        <v>50</v>
      </c>
      <c r="Z49" s="12">
        <v>2</v>
      </c>
      <c r="AA49" s="12">
        <v>135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4.8018999999999998</v>
      </c>
      <c r="AK49" s="12">
        <v>0.254</v>
      </c>
      <c r="AL49" s="14">
        <v>0.15770000000000001</v>
      </c>
      <c r="AM49" s="14">
        <v>8.3000000000000001E-3</v>
      </c>
      <c r="AN49" s="14">
        <v>2.9298999999999999</v>
      </c>
      <c r="AO49" s="14">
        <v>1.89E-2</v>
      </c>
      <c r="AP49" s="14">
        <v>0.23250000000000001</v>
      </c>
      <c r="AQ49" s="14">
        <v>1.5E-3</v>
      </c>
      <c r="AR49" s="14">
        <v>9.2760999999999996</v>
      </c>
      <c r="AS49" s="14">
        <v>0.18909999999999999</v>
      </c>
      <c r="AT49" s="14">
        <v>0.1595</v>
      </c>
      <c r="AU49" s="14">
        <v>3.3E-3</v>
      </c>
      <c r="AV49" s="14">
        <v>28.880800000000001</v>
      </c>
      <c r="AW49" s="14">
        <v>0.1394</v>
      </c>
      <c r="AX49" s="14">
        <v>0.35870000000000002</v>
      </c>
      <c r="AY49" s="14">
        <v>1.6999999999999999E-3</v>
      </c>
      <c r="AZ49" s="14">
        <v>0.21346414073071718</v>
      </c>
      <c r="BA49" s="14">
        <v>2.2489028213166145</v>
      </c>
      <c r="BB49" s="14">
        <v>0.38440756464685455</v>
      </c>
    </row>
    <row r="50" spans="2:54" ht="13.5" customHeight="1" x14ac:dyDescent="0.2">
      <c r="B50" s="12">
        <v>235</v>
      </c>
      <c r="C50" s="12">
        <v>9.4499999999999993</v>
      </c>
      <c r="D50" s="12">
        <v>235.39375000000001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30.7</v>
      </c>
      <c r="Q50" s="56">
        <v>0.88</v>
      </c>
      <c r="R50" s="56">
        <v>3.53</v>
      </c>
      <c r="S50" s="56">
        <v>47.19</v>
      </c>
      <c r="T50" s="56">
        <v>106.37</v>
      </c>
      <c r="U50" s="12">
        <v>5</v>
      </c>
      <c r="V50" s="12">
        <v>1</v>
      </c>
      <c r="W50" s="12">
        <v>1</v>
      </c>
      <c r="X50" s="12">
        <v>1</v>
      </c>
      <c r="Y50" s="12">
        <v>50</v>
      </c>
      <c r="Z50" s="12">
        <v>2</v>
      </c>
      <c r="AA50" s="12">
        <v>135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8.0146999999999995</v>
      </c>
      <c r="AK50" s="12">
        <v>5.2299999999999999E-2</v>
      </c>
      <c r="AL50" s="14">
        <v>0.27</v>
      </c>
      <c r="AM50" s="14">
        <v>1.8E-3</v>
      </c>
      <c r="AN50" s="14">
        <v>3.58</v>
      </c>
      <c r="AO50" s="14">
        <v>7.4999999999999997E-3</v>
      </c>
      <c r="AP50" s="14">
        <v>0.2913</v>
      </c>
      <c r="AQ50" s="14">
        <v>5.9999999999999995E-4</v>
      </c>
      <c r="AR50" s="14">
        <v>14.888199999999999</v>
      </c>
      <c r="AS50" s="14">
        <v>6.3E-3</v>
      </c>
      <c r="AT50" s="14">
        <v>0.26240000000000002</v>
      </c>
      <c r="AU50" s="14">
        <v>1E-4</v>
      </c>
      <c r="AV50" s="14">
        <v>25.3947</v>
      </c>
      <c r="AW50" s="14">
        <v>2.29E-2</v>
      </c>
      <c r="AX50" s="14">
        <v>0.32329999999999998</v>
      </c>
      <c r="AY50" s="14">
        <v>2.9999999999999997E-4</v>
      </c>
      <c r="AZ50" s="14">
        <v>5.2066384640416484E-2</v>
      </c>
      <c r="BA50" s="14">
        <v>1.2320884146341462</v>
      </c>
      <c r="BB50" s="14">
        <v>0.10397814580843427</v>
      </c>
    </row>
    <row r="51" spans="2:54" ht="13.5" customHeight="1" x14ac:dyDescent="0.2">
      <c r="B51" s="12">
        <v>235</v>
      </c>
      <c r="C51" s="12">
        <v>9.1929999999999996</v>
      </c>
      <c r="D51" s="12">
        <v>235.38303999999999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30.7</v>
      </c>
      <c r="Q51" s="56">
        <v>0.88</v>
      </c>
      <c r="R51" s="56">
        <v>3.53</v>
      </c>
      <c r="S51" s="56">
        <v>50.31</v>
      </c>
      <c r="T51" s="56">
        <v>103.53</v>
      </c>
      <c r="U51" s="12">
        <v>5</v>
      </c>
      <c r="V51" s="12">
        <v>1</v>
      </c>
      <c r="W51" s="12">
        <v>1</v>
      </c>
      <c r="X51" s="12">
        <v>1</v>
      </c>
      <c r="Y51" s="12">
        <v>50</v>
      </c>
      <c r="Z51" s="12">
        <v>2</v>
      </c>
      <c r="AA51" s="12">
        <v>135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19.711000000000002</v>
      </c>
      <c r="AK51" s="55">
        <v>1.7500000000000002E-2</v>
      </c>
      <c r="AL51" s="55">
        <v>0.75700000000000001</v>
      </c>
      <c r="AM51" s="55">
        <v>5.0000000000000001E-4</v>
      </c>
      <c r="AN51" s="55">
        <v>8.0555000000000003</v>
      </c>
      <c r="AO51" s="55">
        <v>8.4999999999999989E-3</v>
      </c>
      <c r="AP51" s="55">
        <v>0.747</v>
      </c>
      <c r="AQ51" s="55">
        <v>1E-3</v>
      </c>
      <c r="AR51" s="55">
        <v>37.333500000000001</v>
      </c>
      <c r="AS51" s="55">
        <v>1.55E-2</v>
      </c>
      <c r="AT51" s="55">
        <v>0.75600000000000001</v>
      </c>
      <c r="AU51" s="55">
        <v>5.0000000000000001E-4</v>
      </c>
      <c r="AV51" s="55">
        <v>49.716200000000001</v>
      </c>
      <c r="AW51" s="55">
        <v>5.4100000000000002E-2</v>
      </c>
      <c r="AX51" s="55">
        <v>0.72519999999999996</v>
      </c>
      <c r="AY51" s="55">
        <v>8.0000000000000004E-4</v>
      </c>
      <c r="AZ51" s="14">
        <v>-1.4807770683331098E-2</v>
      </c>
      <c r="BA51" s="14">
        <v>23.981481481481481</v>
      </c>
      <c r="BB51" s="14">
        <v>-2.0793950850661661E-2</v>
      </c>
    </row>
    <row r="52" spans="2:54" ht="13.5" customHeight="1" x14ac:dyDescent="0.2">
      <c r="B52" s="12">
        <v>235</v>
      </c>
      <c r="C52" s="12">
        <v>9.1829999999999998</v>
      </c>
      <c r="D52" s="12">
        <v>235.38263000000001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30.7</v>
      </c>
      <c r="Q52" s="56">
        <v>0.88</v>
      </c>
      <c r="R52" s="56">
        <v>3.53</v>
      </c>
      <c r="S52" s="56">
        <v>50.43</v>
      </c>
      <c r="T52" s="56">
        <v>103.43</v>
      </c>
      <c r="U52" s="12">
        <v>5</v>
      </c>
      <c r="V52" s="12">
        <v>1</v>
      </c>
      <c r="W52" s="12">
        <v>1</v>
      </c>
      <c r="X52" s="12">
        <v>1</v>
      </c>
      <c r="Y52" s="12">
        <v>50</v>
      </c>
      <c r="Z52" s="12">
        <v>2</v>
      </c>
      <c r="AA52" s="12">
        <v>135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25.6295</v>
      </c>
      <c r="AK52" s="12">
        <v>6.5500000000000003E-2</v>
      </c>
      <c r="AL52" s="14">
        <v>0.9899</v>
      </c>
      <c r="AM52" s="14">
        <v>2.5000000000000001E-3</v>
      </c>
      <c r="AN52" s="14">
        <v>10.6083</v>
      </c>
      <c r="AO52" s="14">
        <v>2.9899999999999999E-2</v>
      </c>
      <c r="AP52" s="14">
        <v>0.98960000000000004</v>
      </c>
      <c r="AQ52" s="14">
        <v>2.8E-3</v>
      </c>
      <c r="AR52" s="14">
        <v>48.5867</v>
      </c>
      <c r="AS52" s="14">
        <v>0.1671</v>
      </c>
      <c r="AT52" s="14">
        <v>0.9899</v>
      </c>
      <c r="AU52" s="14">
        <v>3.3999999999999998E-3</v>
      </c>
      <c r="AV52" s="14">
        <v>67.452299999999994</v>
      </c>
      <c r="AW52" s="14">
        <v>0.1787</v>
      </c>
      <c r="AX52" s="14">
        <v>0.98960000000000004</v>
      </c>
      <c r="AY52" s="14">
        <v>2.5999999999999999E-3</v>
      </c>
      <c r="AZ52" s="38">
        <v>0.72820347268660501</v>
      </c>
      <c r="BA52" s="38">
        <v>1.3882873296601743</v>
      </c>
      <c r="BB52" s="38">
        <v>0.16257982230112286</v>
      </c>
    </row>
    <row r="53" spans="2:54" ht="13.5" customHeight="1" x14ac:dyDescent="0.2">
      <c r="B53" s="12">
        <v>235</v>
      </c>
      <c r="C53" s="12">
        <v>9.44</v>
      </c>
      <c r="D53" s="12">
        <v>235.39332999999999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30.7</v>
      </c>
      <c r="Q53" s="56">
        <v>0.88</v>
      </c>
      <c r="R53" s="56">
        <v>3.53</v>
      </c>
      <c r="S53" s="56">
        <v>47.31</v>
      </c>
      <c r="T53" s="56">
        <v>106.26</v>
      </c>
      <c r="U53" s="12">
        <v>5</v>
      </c>
      <c r="V53" s="12">
        <v>1</v>
      </c>
      <c r="W53" s="12">
        <v>1</v>
      </c>
      <c r="X53" s="12">
        <v>1</v>
      </c>
      <c r="Y53" s="12">
        <v>50</v>
      </c>
      <c r="Z53" s="12">
        <v>2</v>
      </c>
      <c r="AA53" s="12">
        <v>135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29.5564</v>
      </c>
      <c r="AK53" s="12">
        <v>6.4999999999999997E-3</v>
      </c>
      <c r="AL53" s="14">
        <v>0.99760000000000004</v>
      </c>
      <c r="AM53" s="14">
        <v>2.0000000000000001E-4</v>
      </c>
      <c r="AN53" s="14">
        <v>12.232900000000001</v>
      </c>
      <c r="AO53" s="14">
        <v>1.4E-3</v>
      </c>
      <c r="AP53" s="14">
        <v>0.99739999999999995</v>
      </c>
      <c r="AQ53" s="14">
        <v>1E-4</v>
      </c>
      <c r="AR53" s="14">
        <v>56.489600000000003</v>
      </c>
      <c r="AS53" s="14">
        <v>3.5799999999999998E-2</v>
      </c>
      <c r="AT53" s="14">
        <v>0.99760000000000004</v>
      </c>
      <c r="AU53" s="14">
        <v>5.9999999999999995E-4</v>
      </c>
      <c r="AV53" s="14">
        <v>78.178899999999999</v>
      </c>
      <c r="AW53" s="14">
        <v>7.0900000000000005E-2</v>
      </c>
      <c r="AX53" s="14">
        <v>0.99739999999999995</v>
      </c>
      <c r="AY53" s="14">
        <v>8.9999999999999998E-4</v>
      </c>
      <c r="AZ53" s="38">
        <v>0.72939594168017885</v>
      </c>
      <c r="BA53" s="38">
        <v>1.3839520902962668</v>
      </c>
      <c r="BB53" s="38">
        <v>0.16105696580863377</v>
      </c>
    </row>
    <row r="54" spans="2:54" ht="13.5" customHeight="1" x14ac:dyDescent="0.2">
      <c r="B54" s="12">
        <v>235</v>
      </c>
      <c r="C54" s="12">
        <v>9.7710000000000008</v>
      </c>
      <c r="D54" s="12">
        <v>235.40711999999999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30.7</v>
      </c>
      <c r="Q54" s="56">
        <v>0.88</v>
      </c>
      <c r="R54" s="56">
        <v>3.53</v>
      </c>
      <c r="S54" s="56">
        <v>43.36</v>
      </c>
      <c r="T54" s="56">
        <v>110.26</v>
      </c>
      <c r="U54" s="12">
        <v>5</v>
      </c>
      <c r="V54" s="12">
        <v>1</v>
      </c>
      <c r="W54" s="12">
        <v>1</v>
      </c>
      <c r="X54" s="12">
        <v>1</v>
      </c>
      <c r="Y54" s="12">
        <v>50</v>
      </c>
      <c r="Z54" s="12">
        <v>2</v>
      </c>
      <c r="AA54" s="12">
        <v>135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31.831900000000001</v>
      </c>
      <c r="AK54" s="12">
        <v>1.1000000000000001E-3</v>
      </c>
      <c r="AL54" s="14">
        <v>1.0065999999999999</v>
      </c>
      <c r="AM54" s="14">
        <v>0</v>
      </c>
      <c r="AN54" s="14">
        <v>13.1784</v>
      </c>
      <c r="AO54" s="14">
        <v>3.2000000000000002E-3</v>
      </c>
      <c r="AP54" s="14">
        <v>1.0064</v>
      </c>
      <c r="AQ54" s="14">
        <v>2.0000000000000001E-4</v>
      </c>
      <c r="AR54" s="14">
        <v>60.758499999999998</v>
      </c>
      <c r="AS54" s="14">
        <v>3.1099999999999999E-2</v>
      </c>
      <c r="AT54" s="14">
        <v>1.0065999999999999</v>
      </c>
      <c r="AU54" s="14">
        <v>5.0000000000000001E-4</v>
      </c>
      <c r="AV54" s="14">
        <v>84.161000000000001</v>
      </c>
      <c r="AW54" s="14">
        <v>4.5499999999999999E-2</v>
      </c>
      <c r="AX54" s="14">
        <v>1.0064</v>
      </c>
      <c r="AY54" s="14">
        <v>5.0000000000000001E-4</v>
      </c>
      <c r="AZ54" s="38">
        <v>0.72922783579927564</v>
      </c>
      <c r="BA54" s="38">
        <v>1.3851724450076945</v>
      </c>
      <c r="BB54" s="38">
        <v>0.16148620441003456</v>
      </c>
    </row>
  </sheetData>
  <autoFilter ref="B9:BB54" xr:uid="{3F99DE4A-D777-4311-A5F2-E771B091388B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65DE-7F71-4314-9A5F-2081489D2CFE}">
  <sheetPr codeName="Sheet48"/>
  <dimension ref="A1:BT54"/>
  <sheetViews>
    <sheetView workbookViewId="0">
      <selection activeCell="A42" sqref="A42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238</v>
      </c>
      <c r="C10" s="12">
        <v>9.51</v>
      </c>
      <c r="D10" s="12">
        <v>238.39625000000001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30.2</v>
      </c>
      <c r="Q10" s="56">
        <v>1.23</v>
      </c>
      <c r="R10" s="56">
        <v>3.06</v>
      </c>
      <c r="S10" s="56">
        <v>46.9</v>
      </c>
      <c r="T10" s="56">
        <v>108.38</v>
      </c>
      <c r="U10" s="12">
        <v>2</v>
      </c>
      <c r="V10" s="12">
        <v>0</v>
      </c>
      <c r="W10" s="12">
        <v>2</v>
      </c>
      <c r="X10" s="12">
        <v>1</v>
      </c>
      <c r="Y10" s="12">
        <v>0</v>
      </c>
      <c r="Z10" s="12">
        <v>1</v>
      </c>
      <c r="AA10" s="12">
        <v>90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0.9405</v>
      </c>
      <c r="AK10" s="12">
        <v>0.14449999999999999</v>
      </c>
      <c r="AL10" s="14">
        <v>3.15E-2</v>
      </c>
      <c r="AM10" s="14">
        <v>4.7999999999999996E-3</v>
      </c>
      <c r="AN10" s="14">
        <v>2.3494000000000002</v>
      </c>
      <c r="AO10" s="14">
        <v>0.34449999999999997</v>
      </c>
      <c r="AP10" s="14">
        <v>0.1908</v>
      </c>
      <c r="AQ10" s="14">
        <v>2.8000000000000001E-2</v>
      </c>
      <c r="AR10" s="14">
        <v>1.8461000000000001</v>
      </c>
      <c r="AS10" s="14">
        <v>0.1234</v>
      </c>
      <c r="AT10" s="14">
        <v>3.2500000000000001E-2</v>
      </c>
      <c r="AU10" s="14">
        <v>2.2000000000000001E-3</v>
      </c>
      <c r="AV10" s="14">
        <v>37.816499999999998</v>
      </c>
      <c r="AW10" s="14">
        <v>0.93179999999999996</v>
      </c>
      <c r="AX10" s="14">
        <v>0.47820000000000001</v>
      </c>
      <c r="AY10" s="14">
        <v>1.18E-2</v>
      </c>
      <c r="AZ10" s="14">
        <v>0.4295964125560538</v>
      </c>
      <c r="BA10" s="14">
        <v>14.713846153846154</v>
      </c>
      <c r="BB10" s="14">
        <v>0.87272371255139991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3.4537499999999999E-2</v>
      </c>
      <c r="BH10" s="16">
        <f>DSTDEV(PlotSort,"PhxRed",$BG$35:$BG$38)/SQRT($BF10)</f>
        <v>6.2363964858748564E-4</v>
      </c>
      <c r="BI10" s="16">
        <f>DAVERAGE(PlotSort,"PhxRedEdge",$BG$35:$BG$38)</f>
        <v>0.22387812499999998</v>
      </c>
      <c r="BJ10" s="16">
        <f>DSTDEV(PlotSort,"PhxRedEdge",$BG$35:$BG$38)/SQRT($BF10)</f>
        <v>4.1752335611099306E-3</v>
      </c>
      <c r="BK10" s="16">
        <f>DAVERAGE(PlotSort,"TMRed",$BG$35:$BG$38)</f>
        <v>3.6237500000000006E-2</v>
      </c>
      <c r="BL10" s="16">
        <f>DSTDEV(PlotSort,"TMRed",$BG$35:$BG$38)/SQRT($BF10)</f>
        <v>7.9102513621820642E-4</v>
      </c>
      <c r="BM10" s="16">
        <f>DAVERAGE(PlotSort,"TMNIR",$BG$35:$BG$38)</f>
        <v>0.51501875000000008</v>
      </c>
      <c r="BN10" s="16">
        <f>DSTDEV(PlotSort,"TMNIR",$BG$35:$BG$38)/SQRT($BF10)</f>
        <v>6.9067863972106123E-3</v>
      </c>
      <c r="BO10" s="16">
        <f>DAVERAGE(PlotSort,"NRR",$BG$35:$BG$38)</f>
        <v>0.39472597048895874</v>
      </c>
      <c r="BP10" s="16">
        <f>DSTDEV(PlotSort,"NRR",$BG$35:$BG$38)/SQRT($BF10)</f>
        <v>5.3439190758802109E-3</v>
      </c>
      <c r="BQ10" s="16">
        <f>DAVERAGE(PlotSort,"rvi",$BG$35:$BG$38)</f>
        <v>14.355138441432254</v>
      </c>
      <c r="BR10" s="16">
        <f>DSTDEV(PlotSort,"rvi",$BG$35:$BG$38)/SQRT($BF10)</f>
        <v>0.26634873693839728</v>
      </c>
      <c r="BS10" s="17">
        <f>DAVERAGE(PlotSort,"ndvi",$BG$35:$BG$38)</f>
        <v>0.86850024406665605</v>
      </c>
      <c r="BT10" s="16">
        <f>DSTDEV(PlotSort,"ndvi",$BG$35:$BG$38)/SQRT($BF10)</f>
        <v>2.340405749430184E-3</v>
      </c>
    </row>
    <row r="11" spans="1:72" ht="13.5" customHeight="1" x14ac:dyDescent="0.2">
      <c r="B11" s="12">
        <v>238</v>
      </c>
      <c r="C11" s="12">
        <v>9.5009999999999994</v>
      </c>
      <c r="D11" s="12">
        <v>238.39588000000001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30.2</v>
      </c>
      <c r="Q11" s="56">
        <v>1.23</v>
      </c>
      <c r="R11" s="56">
        <v>3.06</v>
      </c>
      <c r="S11" s="56">
        <v>47.01</v>
      </c>
      <c r="T11" s="56">
        <v>108.27</v>
      </c>
      <c r="U11" s="12">
        <v>2</v>
      </c>
      <c r="V11" s="12">
        <v>0</v>
      </c>
      <c r="W11" s="12">
        <v>2</v>
      </c>
      <c r="X11" s="12">
        <v>1</v>
      </c>
      <c r="Y11" s="12">
        <v>0</v>
      </c>
      <c r="Z11" s="12">
        <v>1</v>
      </c>
      <c r="AA11" s="12">
        <v>90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0.98019999999999996</v>
      </c>
      <c r="AK11" s="12">
        <v>8.4500000000000006E-2</v>
      </c>
      <c r="AL11" s="14">
        <v>3.2899999999999999E-2</v>
      </c>
      <c r="AM11" s="14">
        <v>2.8E-3</v>
      </c>
      <c r="AN11" s="14">
        <v>2.6393</v>
      </c>
      <c r="AO11" s="14">
        <v>0.15079999999999999</v>
      </c>
      <c r="AP11" s="14">
        <v>0.21479999999999999</v>
      </c>
      <c r="AQ11" s="14">
        <v>1.23E-2</v>
      </c>
      <c r="AR11" s="14">
        <v>1.8989</v>
      </c>
      <c r="AS11" s="14">
        <v>0.34689999999999999</v>
      </c>
      <c r="AT11" s="14">
        <v>3.3500000000000002E-2</v>
      </c>
      <c r="AU11" s="14">
        <v>6.1000000000000004E-3</v>
      </c>
      <c r="AV11" s="14">
        <v>37.148800000000001</v>
      </c>
      <c r="AW11" s="14">
        <v>4.7320000000000002</v>
      </c>
      <c r="AX11" s="14">
        <v>0.47060000000000002</v>
      </c>
      <c r="AY11" s="14">
        <v>5.9900000000000002E-2</v>
      </c>
      <c r="AZ11" s="14">
        <v>0.37321272249781151</v>
      </c>
      <c r="BA11" s="14">
        <v>14.047761194029851</v>
      </c>
      <c r="BB11" s="14">
        <v>0.86708986312239644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3.4531250000000006E-2</v>
      </c>
      <c r="BH11" s="16">
        <f>DSTDEV(PlotSort,"PhxRed",$BG$31:$BG$32)/SQRT($BF11)</f>
        <v>7.8473555790045191E-4</v>
      </c>
      <c r="BI11" s="16">
        <f>DAVERAGE(PlotSort,"PhxRedEdge",$BG$31:$BG$32)</f>
        <v>0.22835625000000004</v>
      </c>
      <c r="BJ11" s="16">
        <f>DSTDEV(PlotSort,"PhxRedEdge",$BG$31:$BG$32)/SQRT($BF11)</f>
        <v>5.5153873296291105E-3</v>
      </c>
      <c r="BK11" s="16">
        <f>DAVERAGE(PlotSort,"TMRed",$BG$31:$BG$32)</f>
        <v>3.6518749999999996E-2</v>
      </c>
      <c r="BL11" s="16">
        <f>DSTDEV(PlotSort,"TMRed",$BG$31:$BG$32)/SQRT($BF11)</f>
        <v>1.0691982490788755E-3</v>
      </c>
      <c r="BM11" s="16">
        <f>DAVERAGE(PlotSort,"TMNIR",$BG$31:$BG$32)</f>
        <v>0.52361875000000002</v>
      </c>
      <c r="BN11" s="16">
        <f>DSTDEV(PlotSort,"TMNIR",$BG$31:$BG$32)/SQRT($BF11)</f>
        <v>1.0046691904759828E-2</v>
      </c>
      <c r="BO11" s="16">
        <f>DAVERAGE(PlotSort,"NRR",$BG$31:$BG$32)</f>
        <v>0.39294093121867157</v>
      </c>
      <c r="BP11" s="16">
        <f>DSTDEV(PlotSort,"NRR",$BG$31:$BG$32)/SQRT($BF11)</f>
        <v>7.599635066430673E-3</v>
      </c>
      <c r="BQ11" s="16">
        <f>DAVERAGE(PlotSort,"rvi",$BG$31:$BG$32)</f>
        <v>14.464177054869037</v>
      </c>
      <c r="BR11" s="16">
        <f>DSTDEV(PlotSort,"rvi",$BG$31:$BG$32)/SQRT($BF11)</f>
        <v>0.3762176863469871</v>
      </c>
      <c r="BS11" s="17">
        <f>DAVERAGE(PlotSort,"ndvi",$BG$31:$BG$32)</f>
        <v>0.86948696825563321</v>
      </c>
      <c r="BT11" s="16">
        <f>DSTDEV(PlotSort,"ndvi",$BG$31:$BG$32)/SQRT($BF11)</f>
        <v>3.263700597479728E-3</v>
      </c>
    </row>
    <row r="12" spans="1:72" ht="13.5" customHeight="1" x14ac:dyDescent="0.2">
      <c r="B12" s="12">
        <v>238</v>
      </c>
      <c r="C12" s="12">
        <v>9.4930000000000003</v>
      </c>
      <c r="D12" s="12">
        <v>238.39554000000001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30.2</v>
      </c>
      <c r="Q12" s="56">
        <v>1.23</v>
      </c>
      <c r="R12" s="56">
        <v>3.06</v>
      </c>
      <c r="S12" s="56">
        <v>47.11</v>
      </c>
      <c r="T12" s="56">
        <v>108.18</v>
      </c>
      <c r="U12" s="12">
        <v>2</v>
      </c>
      <c r="V12" s="12">
        <v>0</v>
      </c>
      <c r="W12" s="12">
        <v>2</v>
      </c>
      <c r="X12" s="12">
        <v>1</v>
      </c>
      <c r="Y12" s="12">
        <v>0</v>
      </c>
      <c r="Z12" s="12">
        <v>1</v>
      </c>
      <c r="AA12" s="12">
        <v>90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1.1022000000000001</v>
      </c>
      <c r="AK12" s="12">
        <v>9.4999999999999998E-3</v>
      </c>
      <c r="AL12" s="14">
        <v>3.7100000000000001E-2</v>
      </c>
      <c r="AM12" s="14">
        <v>2.9999999999999997E-4</v>
      </c>
      <c r="AN12" s="14">
        <v>3.2096</v>
      </c>
      <c r="AO12" s="14">
        <v>8.2400000000000001E-2</v>
      </c>
      <c r="AP12" s="14">
        <v>0.26169999999999999</v>
      </c>
      <c r="AQ12" s="14">
        <v>6.7000000000000002E-3</v>
      </c>
      <c r="AR12" s="14">
        <v>2.2645</v>
      </c>
      <c r="AS12" s="14">
        <v>4.5600000000000002E-2</v>
      </c>
      <c r="AT12" s="14">
        <v>4.0099999999999997E-2</v>
      </c>
      <c r="AU12" s="14">
        <v>8.0000000000000004E-4</v>
      </c>
      <c r="AV12" s="14">
        <v>47.0642</v>
      </c>
      <c r="AW12" s="14">
        <v>0.94020000000000004</v>
      </c>
      <c r="AX12" s="14">
        <v>0.59719999999999995</v>
      </c>
      <c r="AY12" s="14">
        <v>1.1900000000000001E-2</v>
      </c>
      <c r="AZ12" s="14">
        <v>0.39061590406333679</v>
      </c>
      <c r="BA12" s="14">
        <v>14.892768079800499</v>
      </c>
      <c r="BB12" s="14">
        <v>0.8741565981484386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3.4543749999999998E-2</v>
      </c>
      <c r="BH12" s="16">
        <f>DSTDEV(PlotSort,"PhxRed",$BH$31:$BH$32)/SQRT($BF12)</f>
        <v>9.958651494220152E-4</v>
      </c>
      <c r="BI12" s="16">
        <f>DAVERAGE(PlotSort,"PhxRedEdge",$BH$31:$BH$32)</f>
        <v>0.21940000000000004</v>
      </c>
      <c r="BJ12" s="16">
        <f>DSTDEV(PlotSort,"PhxRedEdge",$BH$31:$BH$32)/SQRT($BF12)</f>
        <v>6.2419014197063818E-3</v>
      </c>
      <c r="BK12" s="16">
        <f>DAVERAGE(PlotSort,"TMRed",$BH$31:$BH$32)</f>
        <v>3.5956250000000002E-2</v>
      </c>
      <c r="BL12" s="16">
        <f>DSTDEV(PlotSort,"TMRed",$BH$31:$BH$32)/SQRT($BF12)</f>
        <v>1.1969046449766441E-3</v>
      </c>
      <c r="BM12" s="16">
        <f>DAVERAGE(PlotSort,"TMNIR",$BH$31:$BH$32)</f>
        <v>0.50641875000000003</v>
      </c>
      <c r="BN12" s="16">
        <f>DSTDEV(PlotSort,"TMNIR",$BH$31:$BH$32)/SQRT($BF12)</f>
        <v>9.2939730414841066E-3</v>
      </c>
      <c r="BO12" s="16">
        <f>DAVERAGE(PlotSort,"NRR",$BH$31:$BH$32)</f>
        <v>0.39651100975924591</v>
      </c>
      <c r="BP12" s="16">
        <f>DSTDEV(PlotSort,"NRR",$BH$31:$BH$32)/SQRT($BF12)</f>
        <v>7.7368110571721634E-3</v>
      </c>
      <c r="BQ12" s="16">
        <f>DAVERAGE(PlotSort,"rvi",$BH$31:$BH$32)</f>
        <v>14.246099827995469</v>
      </c>
      <c r="BR12" s="16">
        <f>DSTDEV(PlotSort,"rvi",$BH$31:$BH$32)/SQRT($BF12)</f>
        <v>0.38742803445402152</v>
      </c>
      <c r="BS12" s="17">
        <f>DAVERAGE(PlotSort,"ndvi",$BH$31:$BH$32)</f>
        <v>0.86751351987767922</v>
      </c>
      <c r="BT12" s="16">
        <f>DSTDEV(PlotSort,"ndvi",$BH$31:$BH$32)/SQRT($BF12)</f>
        <v>3.4436566743488955E-3</v>
      </c>
    </row>
    <row r="13" spans="1:72" ht="13.5" customHeight="1" x14ac:dyDescent="0.2">
      <c r="B13" s="12">
        <v>238</v>
      </c>
      <c r="C13" s="12">
        <v>9.484</v>
      </c>
      <c r="D13" s="12">
        <v>238.39517000000001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30.2</v>
      </c>
      <c r="Q13" s="56">
        <v>1.23</v>
      </c>
      <c r="R13" s="56">
        <v>3.06</v>
      </c>
      <c r="S13" s="56">
        <v>47.21</v>
      </c>
      <c r="T13" s="56">
        <v>108.07</v>
      </c>
      <c r="U13" s="12">
        <v>2</v>
      </c>
      <c r="V13" s="12">
        <v>0</v>
      </c>
      <c r="W13" s="12">
        <v>2</v>
      </c>
      <c r="X13" s="12">
        <v>1</v>
      </c>
      <c r="Y13" s="12">
        <v>0</v>
      </c>
      <c r="Z13" s="12">
        <v>1</v>
      </c>
      <c r="AA13" s="12">
        <v>90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1.0303</v>
      </c>
      <c r="AK13" s="12">
        <v>0.1138</v>
      </c>
      <c r="AL13" s="14">
        <v>3.4799999999999998E-2</v>
      </c>
      <c r="AM13" s="14">
        <v>3.8E-3</v>
      </c>
      <c r="AN13" s="14">
        <v>2.6438000000000001</v>
      </c>
      <c r="AO13" s="14">
        <v>0.29170000000000001</v>
      </c>
      <c r="AP13" s="14">
        <v>0.216</v>
      </c>
      <c r="AQ13" s="14">
        <v>2.3800000000000002E-2</v>
      </c>
      <c r="AR13" s="14">
        <v>2.0003000000000002</v>
      </c>
      <c r="AS13" s="14">
        <v>0.14530000000000001</v>
      </c>
      <c r="AT13" s="14">
        <v>3.5499999999999997E-2</v>
      </c>
      <c r="AU13" s="14">
        <v>2.5999999999999999E-3</v>
      </c>
      <c r="AV13" s="14">
        <v>36.285600000000002</v>
      </c>
      <c r="AW13" s="14">
        <v>1.377</v>
      </c>
      <c r="AX13" s="14">
        <v>0.46129999999999999</v>
      </c>
      <c r="AY13" s="14">
        <v>1.7500000000000002E-2</v>
      </c>
      <c r="AZ13" s="14">
        <v>0.36217333530193413</v>
      </c>
      <c r="BA13" s="14">
        <v>12.994366197183099</v>
      </c>
      <c r="BB13" s="14">
        <v>0.85708534621578103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3.27625E-2</v>
      </c>
      <c r="BH13" s="16">
        <f>DSTDEV(PlotSort,"PhxRed",$BJ$35:$BJ$36)/SQRT($BF13)</f>
        <v>7.9595798076459879E-4</v>
      </c>
      <c r="BI13" s="16">
        <f>DAVERAGE(PlotSort,"PhxRedEdge",$BJ$35:$BJ$36)</f>
        <v>0.21257500000000001</v>
      </c>
      <c r="BJ13" s="16">
        <f>DSTDEV(PlotSort,"PhxRedEdge",$BJ$35:$BJ$36)/SQRT($BF13)</f>
        <v>7.0398546555613334E-3</v>
      </c>
      <c r="BK13" s="16">
        <f>DAVERAGE(PlotSort,"TMRed",$BJ$35:$BJ$36)</f>
        <v>3.3737500000000004E-2</v>
      </c>
      <c r="BL13" s="16">
        <f>DSTDEV(PlotSort,"TMRed",$BJ$35:$BJ$36)/SQRT($BF13)</f>
        <v>1.0867608325399187E-3</v>
      </c>
      <c r="BM13" s="16">
        <f>DAVERAGE(PlotSort,"TMNIR",$BJ$35:$BJ$36)</f>
        <v>0.49840000000000001</v>
      </c>
      <c r="BN13" s="16">
        <f>DSTDEV(PlotSort,"TMNIR",$BJ$35:$BJ$36)/SQRT($BF13)</f>
        <v>1.1716441439276689E-2</v>
      </c>
      <c r="BO13" s="16">
        <f>DAVERAGE(PlotSort,"NRR",$BJ$35:$BJ$36)</f>
        <v>0.40248565880198189</v>
      </c>
      <c r="BP13" s="16">
        <f>DSTDEV(PlotSort,"NRR",$BJ$35:$BJ$36)/SQRT($BF13)</f>
        <v>9.5758655244490148E-3</v>
      </c>
      <c r="BQ13" s="16">
        <f>DAVERAGE(PlotSort,"rvi",$BJ$35:$BJ$36)</f>
        <v>14.835526347911262</v>
      </c>
      <c r="BR13" s="16">
        <f>DSTDEV(PlotSort,"rvi",$BJ$35:$BJ$36)/SQRT($BF13)</f>
        <v>0.39416582749629719</v>
      </c>
      <c r="BS13" s="17">
        <f>DAVERAGE(PlotSort,"ndvi",$BJ$35:$BJ$36)</f>
        <v>0.87317586990451446</v>
      </c>
      <c r="BT13" s="16">
        <f>DSTDEV(PlotSort,"ndvi",$BJ$35:$BJ$36)/SQRT($BF13)</f>
        <v>3.0234584418836613E-3</v>
      </c>
    </row>
    <row r="14" spans="1:72" ht="13.5" customHeight="1" x14ac:dyDescent="0.2">
      <c r="B14" s="12">
        <v>238</v>
      </c>
      <c r="C14" s="12">
        <v>9.4749999999999996</v>
      </c>
      <c r="D14" s="12">
        <v>238.39479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30.2</v>
      </c>
      <c r="Q14" s="56">
        <v>1.23</v>
      </c>
      <c r="R14" s="56">
        <v>3.06</v>
      </c>
      <c r="S14" s="56">
        <v>47.32</v>
      </c>
      <c r="T14" s="56">
        <v>107.97</v>
      </c>
      <c r="U14" s="12">
        <v>2</v>
      </c>
      <c r="V14" s="12">
        <v>0</v>
      </c>
      <c r="W14" s="12">
        <v>2</v>
      </c>
      <c r="X14" s="12">
        <v>1</v>
      </c>
      <c r="Y14" s="12">
        <v>0</v>
      </c>
      <c r="Z14" s="12">
        <v>1</v>
      </c>
      <c r="AA14" s="12">
        <v>90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1.2861</v>
      </c>
      <c r="AK14" s="12">
        <v>5.5100000000000003E-2</v>
      </c>
      <c r="AL14" s="14">
        <v>4.3499999999999997E-2</v>
      </c>
      <c r="AM14" s="14">
        <v>1.9E-3</v>
      </c>
      <c r="AN14" s="14">
        <v>3.2269999999999999</v>
      </c>
      <c r="AO14" s="14">
        <v>8.9499999999999996E-2</v>
      </c>
      <c r="AP14" s="14">
        <v>0.26419999999999999</v>
      </c>
      <c r="AQ14" s="14">
        <v>7.3000000000000001E-3</v>
      </c>
      <c r="AR14" s="14">
        <v>2.5577000000000001</v>
      </c>
      <c r="AS14" s="14">
        <v>0.14130000000000001</v>
      </c>
      <c r="AT14" s="14">
        <v>4.5499999999999999E-2</v>
      </c>
      <c r="AU14" s="14">
        <v>2.5000000000000001E-3</v>
      </c>
      <c r="AV14" s="14">
        <v>40.736800000000002</v>
      </c>
      <c r="AW14" s="14">
        <v>1.6015999999999999</v>
      </c>
      <c r="AX14" s="14">
        <v>0.51880000000000004</v>
      </c>
      <c r="AY14" s="14">
        <v>2.0400000000000001E-2</v>
      </c>
      <c r="AZ14" s="14">
        <v>0.32515964240102174</v>
      </c>
      <c r="BA14" s="14">
        <v>11.402197802197803</v>
      </c>
      <c r="BB14" s="14">
        <v>0.83873825979089145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3.3475000000000005E-2</v>
      </c>
      <c r="BH14" s="16">
        <f>DSTDEV(PlotSort,"PhxRed",$BK$35:$BK$36)/SQRT($BF14)</f>
        <v>6.9339142384851208E-4</v>
      </c>
      <c r="BI14" s="16">
        <f>DAVERAGE(PlotSort,"PhxRedEdge",$BK$35:$BK$36)</f>
        <v>0.21536250000000001</v>
      </c>
      <c r="BJ14" s="16">
        <f>DSTDEV(PlotSort,"PhxRedEdge",$BK$35:$BK$36)/SQRT($BF14)</f>
        <v>4.452432621612594E-3</v>
      </c>
      <c r="BK14" s="16">
        <f>DAVERAGE(PlotSort,"TMRed",$BK$35:$BK$36)</f>
        <v>3.4881249999999996E-2</v>
      </c>
      <c r="BL14" s="16">
        <f>DSTDEV(PlotSort,"TMRed",$BK$35:$BK$36)/SQRT($BF14)</f>
        <v>8.9060928348705934E-4</v>
      </c>
      <c r="BM14" s="16">
        <f>DAVERAGE(PlotSort,"TMNIR",$BK$35:$BK$36)</f>
        <v>0.50490625</v>
      </c>
      <c r="BN14" s="16">
        <f>DSTDEV(PlotSort,"TMNIR",$BK$35:$BK$36)/SQRT($BF14)</f>
        <v>9.3646163329044081E-3</v>
      </c>
      <c r="BO14" s="16">
        <f>DAVERAGE(PlotSort,"NRR",$BK$35:$BK$36)</f>
        <v>0.40196101839262521</v>
      </c>
      <c r="BP14" s="16">
        <f>DSTDEV(PlotSort,"NRR",$BK$35:$BK$36)/SQRT($BF14)</f>
        <v>7.0111248019634059E-3</v>
      </c>
      <c r="BQ14" s="16">
        <f>DAVERAGE(PlotSort,"rvi",$BK$35:$BK$36)</f>
        <v>14.593878413746308</v>
      </c>
      <c r="BR14" s="16">
        <f>DSTDEV(PlotSort,"rvi",$BK$35:$BK$36)/SQRT($BF14)</f>
        <v>0.40201349700976385</v>
      </c>
      <c r="BS14" s="17">
        <f>DAVERAGE(PlotSort,"ndvi",$BK$35:$BK$36)</f>
        <v>0.87042487261636492</v>
      </c>
      <c r="BT14" s="16">
        <f>DSTDEV(PlotSort,"ndvi",$BK$35:$BK$36)/SQRT($BF14)</f>
        <v>3.4307855042786731E-3</v>
      </c>
    </row>
    <row r="15" spans="1:72" ht="13.5" customHeight="1" x14ac:dyDescent="0.2">
      <c r="B15" s="12">
        <v>238</v>
      </c>
      <c r="C15" s="12">
        <v>9.4670000000000005</v>
      </c>
      <c r="D15" s="12">
        <v>238.39446000000001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30.2</v>
      </c>
      <c r="Q15" s="56">
        <v>1.23</v>
      </c>
      <c r="R15" s="56">
        <v>3.06</v>
      </c>
      <c r="S15" s="56">
        <v>47.42</v>
      </c>
      <c r="T15" s="56">
        <v>107.87</v>
      </c>
      <c r="U15" s="12">
        <v>2</v>
      </c>
      <c r="V15" s="12">
        <v>0</v>
      </c>
      <c r="W15" s="12">
        <v>2</v>
      </c>
      <c r="X15" s="12">
        <v>1</v>
      </c>
      <c r="Y15" s="12">
        <v>0</v>
      </c>
      <c r="Z15" s="12">
        <v>1</v>
      </c>
      <c r="AA15" s="12">
        <v>90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1.0098</v>
      </c>
      <c r="AK15" s="12">
        <v>5.4399999999999997E-2</v>
      </c>
      <c r="AL15" s="14">
        <v>3.4200000000000001E-2</v>
      </c>
      <c r="AM15" s="14">
        <v>1.8E-3</v>
      </c>
      <c r="AN15" s="14">
        <v>2.8267000000000002</v>
      </c>
      <c r="AO15" s="14">
        <v>4.5100000000000001E-2</v>
      </c>
      <c r="AP15" s="14">
        <v>0.2319</v>
      </c>
      <c r="AQ15" s="14">
        <v>3.7000000000000002E-3</v>
      </c>
      <c r="AR15" s="14">
        <v>1.8421000000000001</v>
      </c>
      <c r="AS15" s="14">
        <v>0.2016</v>
      </c>
      <c r="AT15" s="14">
        <v>3.2800000000000003E-2</v>
      </c>
      <c r="AU15" s="14">
        <v>3.5999999999999999E-3</v>
      </c>
      <c r="AV15" s="14">
        <v>40.021299999999997</v>
      </c>
      <c r="AW15" s="14">
        <v>1.2645999999999999</v>
      </c>
      <c r="AX15" s="14">
        <v>0.51049999999999995</v>
      </c>
      <c r="AY15" s="14">
        <v>1.61E-2</v>
      </c>
      <c r="AZ15" s="14">
        <v>0.37526939655172409</v>
      </c>
      <c r="BA15" s="14">
        <v>15.564024390243899</v>
      </c>
      <c r="BB15" s="14">
        <v>0.87925639609792006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3.8437499999999999E-2</v>
      </c>
      <c r="BH15" s="16">
        <f>DSTDEV(PlotSort,"PhxRed",$BL$35:$BL$36)/SQRT($BF15)</f>
        <v>1.1180240062590009E-3</v>
      </c>
      <c r="BI15" s="16">
        <f>DAVERAGE(PlotSort,"PhxRedEdge",$BL$35:$BL$36)</f>
        <v>0.25221250000000006</v>
      </c>
      <c r="BJ15" s="16">
        <f>DSTDEV(PlotSort,"PhxRedEdge",$BL$35:$BL$36)/SQRT($BF15)</f>
        <v>4.5413747721839209E-3</v>
      </c>
      <c r="BK15" s="16">
        <f>DAVERAGE(PlotSort,"TMRed",$BL$35:$BL$36)</f>
        <v>4.1450000000000001E-2</v>
      </c>
      <c r="BL15" s="16">
        <f>DSTDEV(PlotSort,"TMRed",$BL$35:$BL$36)/SQRT($BF15)</f>
        <v>1.0972367891337637E-3</v>
      </c>
      <c r="BM15" s="16">
        <f>DAVERAGE(PlotSort,"TMNIR",$BL$35:$BL$36)</f>
        <v>0.55186250000000003</v>
      </c>
      <c r="BN15" s="16">
        <f>DSTDEV(PlotSort,"TMNIR",$BL$35:$BL$36)/SQRT($BF15)</f>
        <v>8.3262265827409917E-3</v>
      </c>
      <c r="BO15" s="16">
        <f>DAVERAGE(PlotSort,"NRR",$BL$35:$BL$36)</f>
        <v>0.37249618636860277</v>
      </c>
      <c r="BP15" s="16">
        <f>DSTDEV(PlotSort,"NRR",$BL$35:$BL$36)/SQRT($BF15)</f>
        <v>1.0457410090169754E-2</v>
      </c>
      <c r="BQ15" s="16">
        <f>DAVERAGE(PlotSort,"rvi",$BL$35:$BL$36)</f>
        <v>13.397270590325133</v>
      </c>
      <c r="BR15" s="16">
        <f>DSTDEV(PlotSort,"rvi",$BL$35:$BL$36)/SQRT($BF15)</f>
        <v>0.47786357870631163</v>
      </c>
      <c r="BS15" s="17">
        <f>DAVERAGE(PlotSort,"ndvi",$BL$35:$BL$36)</f>
        <v>0.85997536112938033</v>
      </c>
      <c r="BT15" s="16">
        <f>DSTDEV(PlotSort,"ndvi",$BL$35:$BL$36)/SQRT($BF15)</f>
        <v>4.7834328200199814E-3</v>
      </c>
    </row>
    <row r="16" spans="1:72" ht="13.5" customHeight="1" x14ac:dyDescent="0.2">
      <c r="B16" s="12">
        <v>238</v>
      </c>
      <c r="C16" s="12">
        <v>9.4589999999999996</v>
      </c>
      <c r="D16" s="12">
        <v>238.39412999999999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30.2</v>
      </c>
      <c r="Q16" s="56">
        <v>1.23</v>
      </c>
      <c r="R16" s="56">
        <v>3.06</v>
      </c>
      <c r="S16" s="56">
        <v>47.51</v>
      </c>
      <c r="T16" s="56">
        <v>107.78</v>
      </c>
      <c r="U16" s="12">
        <v>2</v>
      </c>
      <c r="V16" s="12">
        <v>0</v>
      </c>
      <c r="W16" s="12">
        <v>2</v>
      </c>
      <c r="X16" s="12">
        <v>1</v>
      </c>
      <c r="Y16" s="12">
        <v>0</v>
      </c>
      <c r="Z16" s="12">
        <v>1</v>
      </c>
      <c r="AA16" s="12">
        <v>90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0.97330000000000005</v>
      </c>
      <c r="AK16" s="12">
        <v>0.1169</v>
      </c>
      <c r="AL16" s="14">
        <v>3.3000000000000002E-2</v>
      </c>
      <c r="AM16" s="14">
        <v>4.0000000000000001E-3</v>
      </c>
      <c r="AN16" s="14">
        <v>2.5512999999999999</v>
      </c>
      <c r="AO16" s="14">
        <v>0.1183</v>
      </c>
      <c r="AP16" s="14">
        <v>0.2097</v>
      </c>
      <c r="AQ16" s="14">
        <v>9.7000000000000003E-3</v>
      </c>
      <c r="AR16" s="14">
        <v>2.1446999999999998</v>
      </c>
      <c r="AS16" s="14">
        <v>0.19850000000000001</v>
      </c>
      <c r="AT16" s="14">
        <v>3.8300000000000001E-2</v>
      </c>
      <c r="AU16" s="14">
        <v>3.5000000000000001E-3</v>
      </c>
      <c r="AV16" s="14">
        <v>38.948</v>
      </c>
      <c r="AW16" s="14">
        <v>0.89439999999999997</v>
      </c>
      <c r="AX16" s="14">
        <v>0.49769999999999998</v>
      </c>
      <c r="AY16" s="14">
        <v>1.14E-2</v>
      </c>
      <c r="AZ16" s="14">
        <v>0.40712468193384221</v>
      </c>
      <c r="BA16" s="14">
        <v>12.994778067885116</v>
      </c>
      <c r="BB16" s="14">
        <v>0.8570895522388059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3.5775000000000001E-2</v>
      </c>
      <c r="BH16" s="16">
        <f>DSTDEV(PlotSort,"PhxRed",$BI$31:$BI$32)/SQRT($BF16)</f>
        <v>8.6436392798404068E-4</v>
      </c>
      <c r="BI16" s="16">
        <f>DAVERAGE(PlotSort,"PhxRedEdge",$BI$31:$BI$32)</f>
        <v>0.2290375</v>
      </c>
      <c r="BJ16" s="16">
        <f>DSTDEV(PlotSort,"PhxRedEdge",$BI$31:$BI$32)/SQRT($BF16)</f>
        <v>5.8905140904678263E-3</v>
      </c>
      <c r="BK16" s="16">
        <f>DAVERAGE(PlotSort,"TMRed",$BI$31:$BI$32)</f>
        <v>3.8175000000000001E-2</v>
      </c>
      <c r="BL16" s="16">
        <f>DSTDEV(PlotSort,"TMRed",$BI$31:$BI$32)/SQRT($BF16)</f>
        <v>1.0483916253003931E-3</v>
      </c>
      <c r="BM16" s="16">
        <f>DAVERAGE(PlotSort,"TMNIR",$BI$31:$BI$32)</f>
        <v>0.50093749999999992</v>
      </c>
      <c r="BN16" s="16">
        <f>DSTDEV(PlotSort,"TMNIR",$BI$31:$BI$32)/SQRT($BF16)</f>
        <v>8.2745889877785892E-3</v>
      </c>
      <c r="BO16" s="16">
        <f>DAVERAGE(PlotSort,"NRR",$BI$31:$BI$32)</f>
        <v>0.37349520021680588</v>
      </c>
      <c r="BP16" s="16">
        <f>DSTDEV(PlotSort,"NRR",$BI$31:$BI$32)/SQRT($BF16)</f>
        <v>5.8567981237530676E-3</v>
      </c>
      <c r="BQ16" s="16">
        <f>DAVERAGE(PlotSort,"rvi",$BI$31:$BI$32)</f>
        <v>13.204671733463625</v>
      </c>
      <c r="BR16" s="16">
        <f>DSTDEV(PlotSort,"rvi",$BI$31:$BI$32)/SQRT($BF16)</f>
        <v>0.25439278898914941</v>
      </c>
      <c r="BS16" s="17">
        <f>DAVERAGE(PlotSort,"ndvi",$BI$31:$BI$32)</f>
        <v>0.85850930711835716</v>
      </c>
      <c r="BT16" s="16">
        <f>DSTDEV(PlotSort,"ndvi",$BI$31:$BI$32)/SQRT($BF16)</f>
        <v>2.581826434058796E-3</v>
      </c>
    </row>
    <row r="17" spans="2:72" ht="13.5" customHeight="1" x14ac:dyDescent="0.2">
      <c r="B17" s="12">
        <v>238</v>
      </c>
      <c r="C17" s="12">
        <v>9.4510000000000005</v>
      </c>
      <c r="D17" s="12">
        <v>238.39379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30.2</v>
      </c>
      <c r="Q17" s="56">
        <v>1.23</v>
      </c>
      <c r="R17" s="56">
        <v>3.06</v>
      </c>
      <c r="S17" s="56">
        <v>47.61</v>
      </c>
      <c r="T17" s="56">
        <v>107.69</v>
      </c>
      <c r="U17" s="12">
        <v>2</v>
      </c>
      <c r="V17" s="12">
        <v>0</v>
      </c>
      <c r="W17" s="12">
        <v>2</v>
      </c>
      <c r="X17" s="12">
        <v>1</v>
      </c>
      <c r="Y17" s="12">
        <v>0</v>
      </c>
      <c r="Z17" s="12">
        <v>1</v>
      </c>
      <c r="AA17" s="12">
        <v>90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1.1196999999999999</v>
      </c>
      <c r="AK17" s="12">
        <v>3.1800000000000002E-2</v>
      </c>
      <c r="AL17" s="14">
        <v>3.8100000000000002E-2</v>
      </c>
      <c r="AM17" s="14">
        <v>1.1000000000000001E-3</v>
      </c>
      <c r="AN17" s="14">
        <v>2.9203999999999999</v>
      </c>
      <c r="AO17" s="14">
        <v>0.10580000000000001</v>
      </c>
      <c r="AP17" s="14">
        <v>0.24049999999999999</v>
      </c>
      <c r="AQ17" s="14">
        <v>8.6999999999999994E-3</v>
      </c>
      <c r="AR17" s="14">
        <v>2.2033</v>
      </c>
      <c r="AS17" s="14">
        <v>9.1600000000000001E-2</v>
      </c>
      <c r="AT17" s="14">
        <v>3.9399999999999998E-2</v>
      </c>
      <c r="AU17" s="14">
        <v>1.6000000000000001E-3</v>
      </c>
      <c r="AV17" s="14">
        <v>46.6066</v>
      </c>
      <c r="AW17" s="14">
        <v>2.5958000000000001</v>
      </c>
      <c r="AX17" s="14">
        <v>0.59650000000000003</v>
      </c>
      <c r="AY17" s="14">
        <v>3.32E-2</v>
      </c>
      <c r="AZ17" s="14">
        <v>0.42532855436081252</v>
      </c>
      <c r="BA17" s="14">
        <v>15.139593908629443</v>
      </c>
      <c r="BB17" s="14">
        <v>0.87608114483409349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3.3299999999999996E-2</v>
      </c>
      <c r="BH17" s="16">
        <f>DSTDEV(PlotSort,"PhxRed",$BJ$31:$BJ$32)/SQRT($BF17)</f>
        <v>8.1009258730098269E-4</v>
      </c>
      <c r="BI17" s="16">
        <f>DAVERAGE(PlotSort,"PhxRedEdge",$BJ$31:$BJ$32)</f>
        <v>0.21871875000000005</v>
      </c>
      <c r="BJ17" s="16">
        <f>DSTDEV(PlotSort,"PhxRedEdge",$BJ$31:$BJ$32)/SQRT($BF17)</f>
        <v>5.8144017946101141E-3</v>
      </c>
      <c r="BK17" s="16">
        <f>DAVERAGE(PlotSort,"TMRed",$BJ$31:$BJ$32)</f>
        <v>3.4299999999999997E-2</v>
      </c>
      <c r="BL17" s="16">
        <f>DSTDEV(PlotSort,"TMRed",$BJ$31:$BJ$32)/SQRT($BF17)</f>
        <v>9.9331096171675578E-4</v>
      </c>
      <c r="BM17" s="16">
        <f>DAVERAGE(PlotSort,"TMNIR",$BJ$31:$BJ$32)</f>
        <v>0.52910000000000001</v>
      </c>
      <c r="BN17" s="16">
        <f>DSTDEV(PlotSort,"TMNIR",$BJ$31:$BJ$32)/SQRT($BF17)</f>
        <v>1.0112809533787664E-2</v>
      </c>
      <c r="BO17" s="16">
        <f>DAVERAGE(PlotSort,"NRR",$BJ$31:$BJ$32)</f>
        <v>0.41595674076111161</v>
      </c>
      <c r="BP17" s="16">
        <f>DSTDEV(PlotSort,"NRR",$BJ$31:$BJ$32)/SQRT($BF17)</f>
        <v>4.8616919614381015E-3</v>
      </c>
      <c r="BQ17" s="16">
        <f>DAVERAGE(PlotSort,"rvi",$BJ$31:$BJ$32)</f>
        <v>15.505605149400882</v>
      </c>
      <c r="BR17" s="16">
        <f>DSTDEV(PlotSort,"rvi",$BJ$31:$BJ$32)/SQRT($BF17)</f>
        <v>0.22810810607029364</v>
      </c>
      <c r="BS17" s="17">
        <f>DAVERAGE(PlotSort,"ndvi",$BJ$31:$BJ$32)</f>
        <v>0.87849118101495538</v>
      </c>
      <c r="BT17" s="16">
        <f>DSTDEV(PlotSort,"ndvi",$BJ$31:$BJ$32)/SQRT($BF17)</f>
        <v>1.6325824985388869E-3</v>
      </c>
    </row>
    <row r="18" spans="2:72" ht="13.5" customHeight="1" x14ac:dyDescent="0.2">
      <c r="B18" s="12">
        <v>238</v>
      </c>
      <c r="C18" s="12">
        <v>9.5229999999999997</v>
      </c>
      <c r="D18" s="12">
        <v>238.39679000000001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30.2</v>
      </c>
      <c r="Q18" s="56">
        <v>1.23</v>
      </c>
      <c r="R18" s="56">
        <v>3.06</v>
      </c>
      <c r="S18" s="56">
        <v>46.75</v>
      </c>
      <c r="T18" s="56">
        <v>108.54</v>
      </c>
      <c r="U18" s="12">
        <v>2</v>
      </c>
      <c r="V18" s="12">
        <v>0</v>
      </c>
      <c r="W18" s="12">
        <v>2</v>
      </c>
      <c r="X18" s="12">
        <v>1</v>
      </c>
      <c r="Y18" s="12">
        <v>0</v>
      </c>
      <c r="Z18" s="12">
        <v>1</v>
      </c>
      <c r="AA18" s="12">
        <v>90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1.2082999999999999</v>
      </c>
      <c r="AK18" s="12">
        <v>0.17949999999999999</v>
      </c>
      <c r="AL18" s="14">
        <v>4.0399999999999998E-2</v>
      </c>
      <c r="AM18" s="14">
        <v>6.0000000000000001E-3</v>
      </c>
      <c r="AN18" s="14">
        <v>3.1560999999999999</v>
      </c>
      <c r="AO18" s="14">
        <v>0.3695</v>
      </c>
      <c r="AP18" s="14">
        <v>0.2555</v>
      </c>
      <c r="AQ18" s="14">
        <v>2.9899999999999999E-2</v>
      </c>
      <c r="AR18" s="14">
        <v>2.5095000000000001</v>
      </c>
      <c r="AS18" s="14">
        <v>0.45679999999999998</v>
      </c>
      <c r="AT18" s="14">
        <v>4.3999999999999997E-2</v>
      </c>
      <c r="AU18" s="14">
        <v>8.0000000000000002E-3</v>
      </c>
      <c r="AV18" s="14">
        <v>43.819400000000002</v>
      </c>
      <c r="AW18" s="14">
        <v>3.3904000000000001</v>
      </c>
      <c r="AX18" s="14">
        <v>0.55269999999999997</v>
      </c>
      <c r="AY18" s="14">
        <v>4.2799999999999998E-2</v>
      </c>
      <c r="AZ18" s="14">
        <v>0.36773075971294228</v>
      </c>
      <c r="BA18" s="14">
        <v>12.561363636363636</v>
      </c>
      <c r="BB18" s="14">
        <v>0.85252220546338175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3.4687500000000003E-2</v>
      </c>
      <c r="BH18" s="16">
        <f>DSTDEV(PlotSort,"PhxRed",$BH$35:$BH$36)/SQRT($BF18)</f>
        <v>1.0024501234475458E-3</v>
      </c>
      <c r="BI18" s="16">
        <f>DAVERAGE(PlotSort,"PhxRedEdge",$BH$35:$BH$36)</f>
        <v>0.22461874999999995</v>
      </c>
      <c r="BJ18" s="16">
        <f>DSTDEV(PlotSort,"PhxRedEdge",$BH$35:$BH$36)/SQRT($BF18)</f>
        <v>6.0520534996397696E-3</v>
      </c>
      <c r="BK18" s="16">
        <f>DAVERAGE(PlotSort,"TMRed",$BH$35:$BH$36)</f>
        <v>3.6318749999999997E-2</v>
      </c>
      <c r="BL18" s="16">
        <f>DSTDEV(PlotSort,"TMRed",$BH$35:$BH$36)/SQRT($BF18)</f>
        <v>1.1278378558847305E-3</v>
      </c>
      <c r="BM18" s="16">
        <f>DAVERAGE(PlotSort,"TMNIR",$BH$35:$BH$36)</f>
        <v>0.51515625000000009</v>
      </c>
      <c r="BN18" s="16">
        <f>DSTDEV(PlotSort,"TMNIR",$BH$35:$BH$36)/SQRT($BF18)</f>
        <v>1.1313811503165794E-2</v>
      </c>
      <c r="BO18" s="16">
        <f>DAVERAGE(PlotSort,"NRR",$BH$35:$BH$36)</f>
        <v>0.39316057736163251</v>
      </c>
      <c r="BP18" s="16">
        <f>DSTDEV(PlotSort,"NRR",$BH$35:$BH$36)/SQRT($BF18)</f>
        <v>7.5139580937129986E-3</v>
      </c>
      <c r="BQ18" s="16">
        <f>DAVERAGE(PlotSort,"rvi",$BH$35:$BH$36)</f>
        <v>14.297078706224298</v>
      </c>
      <c r="BR18" s="16">
        <f>DSTDEV(PlotSort,"rvi",$BH$35:$BH$36)/SQRT($BF18)</f>
        <v>0.34016879776805548</v>
      </c>
      <c r="BS18" s="17">
        <f>DAVERAGE(PlotSort,"ndvi",$BH$35:$BH$36)</f>
        <v>0.86823288933487353</v>
      </c>
      <c r="BT18" s="16">
        <f>DSTDEV(PlotSort,"ndvi",$BH$35:$BH$36)/SQRT($BF18)</f>
        <v>3.0846011422033912E-3</v>
      </c>
    </row>
    <row r="19" spans="2:72" ht="13.5" customHeight="1" x14ac:dyDescent="0.2">
      <c r="B19" s="12">
        <v>238</v>
      </c>
      <c r="C19" s="12">
        <v>9.532</v>
      </c>
      <c r="D19" s="12">
        <v>238.39716999999999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30.2</v>
      </c>
      <c r="Q19" s="56">
        <v>1.23</v>
      </c>
      <c r="R19" s="56">
        <v>3.06</v>
      </c>
      <c r="S19" s="56">
        <v>46.64</v>
      </c>
      <c r="T19" s="56">
        <v>108.64</v>
      </c>
      <c r="U19" s="12">
        <v>2</v>
      </c>
      <c r="V19" s="12">
        <v>0</v>
      </c>
      <c r="W19" s="12">
        <v>2</v>
      </c>
      <c r="X19" s="12">
        <v>1</v>
      </c>
      <c r="Y19" s="12">
        <v>0</v>
      </c>
      <c r="Z19" s="12">
        <v>1</v>
      </c>
      <c r="AA19" s="12">
        <v>90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0.82730000000000004</v>
      </c>
      <c r="AK19" s="12">
        <v>1.66E-2</v>
      </c>
      <c r="AL19" s="14">
        <v>2.76E-2</v>
      </c>
      <c r="AM19" s="14">
        <v>5.9999999999999995E-4</v>
      </c>
      <c r="AN19" s="14">
        <v>2.2890000000000001</v>
      </c>
      <c r="AO19" s="14">
        <v>9.2999999999999992E-3</v>
      </c>
      <c r="AP19" s="14">
        <v>0.18490000000000001</v>
      </c>
      <c r="AQ19" s="14">
        <v>6.9999999999999999E-4</v>
      </c>
      <c r="AR19" s="14">
        <v>1.6543000000000001</v>
      </c>
      <c r="AS19" s="14">
        <v>7.5499999999999998E-2</v>
      </c>
      <c r="AT19" s="14">
        <v>2.9000000000000001E-2</v>
      </c>
      <c r="AU19" s="14">
        <v>1.2999999999999999E-3</v>
      </c>
      <c r="AV19" s="14">
        <v>37.7042</v>
      </c>
      <c r="AW19" s="14">
        <v>0.2787</v>
      </c>
      <c r="AX19" s="14">
        <v>0.47470000000000001</v>
      </c>
      <c r="AY19" s="14">
        <v>3.5000000000000001E-3</v>
      </c>
      <c r="AZ19" s="14">
        <v>0.4393571861734385</v>
      </c>
      <c r="BA19" s="14">
        <v>16.368965517241378</v>
      </c>
      <c r="BB19" s="14">
        <v>0.8848520945006948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3.4387500000000001E-2</v>
      </c>
      <c r="BH19" s="16">
        <f>DSTDEV(PlotSort,"PhxRed",$BI$35:$BI$36)/SQRT($BF19)</f>
        <v>7.7437474778042719E-4</v>
      </c>
      <c r="BI19" s="16">
        <f>DAVERAGE(PlotSort,"PhxRedEdge",$BI$35:$BI$36)</f>
        <v>0.22313750000000002</v>
      </c>
      <c r="BJ19" s="16">
        <f>DSTDEV(PlotSort,"PhxRedEdge",$BI$35:$BI$36)/SQRT($BF19)</f>
        <v>5.9459361121693794E-3</v>
      </c>
      <c r="BK19" s="16">
        <f>DAVERAGE(PlotSort,"TMRed",$BI$35:$BI$36)</f>
        <v>3.6156250000000001E-2</v>
      </c>
      <c r="BL19" s="16">
        <f>DSTDEV(PlotSort,"TMRed",$BI$35:$BI$36)/SQRT($BF19)</f>
        <v>1.1460427838872334E-3</v>
      </c>
      <c r="BM19" s="16">
        <f>DAVERAGE(PlotSort,"TMNIR",$BI$35:$BI$36)</f>
        <v>0.51488124999999996</v>
      </c>
      <c r="BN19" s="16">
        <f>DSTDEV(PlotSort,"TMNIR",$BI$35:$BI$36)/SQRT($BF19)</f>
        <v>8.3168765107961874E-3</v>
      </c>
      <c r="BO19" s="16">
        <f>DAVERAGE(PlotSort,"NRR",$BI$35:$BI$36)</f>
        <v>0.39629136361628498</v>
      </c>
      <c r="BP19" s="16">
        <f>DSTDEV(PlotSort,"NRR",$BI$35:$BI$36)/SQRT($BF19)</f>
        <v>7.8263180051039334E-3</v>
      </c>
      <c r="BQ19" s="16">
        <f>DAVERAGE(PlotSort,"rvi",$BI$35:$BI$36)</f>
        <v>14.413198176640206</v>
      </c>
      <c r="BR19" s="16">
        <f>DSTDEV(PlotSort,"rvi",$BI$35:$BI$36)/SQRT($BF19)</f>
        <v>0.42078642635973684</v>
      </c>
      <c r="BS19" s="17">
        <f>DAVERAGE(PlotSort,"ndvi",$BI$35:$BI$36)</f>
        <v>0.86876759879843901</v>
      </c>
      <c r="BT19" s="16">
        <f>DSTDEV(PlotSort,"ndvi",$BI$35:$BI$36)/SQRT($BF19)</f>
        <v>3.6216066624214656E-3</v>
      </c>
    </row>
    <row r="20" spans="2:72" ht="13.5" customHeight="1" x14ac:dyDescent="0.2">
      <c r="B20" s="12">
        <v>238</v>
      </c>
      <c r="C20" s="12">
        <v>9.5399999999999991</v>
      </c>
      <c r="D20" s="12">
        <v>238.39750000000001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30.2</v>
      </c>
      <c r="Q20" s="56">
        <v>1.23</v>
      </c>
      <c r="R20" s="56">
        <v>3.06</v>
      </c>
      <c r="S20" s="56">
        <v>46.55</v>
      </c>
      <c r="T20" s="56">
        <v>108.74</v>
      </c>
      <c r="U20" s="12">
        <v>2</v>
      </c>
      <c r="V20" s="12">
        <v>0</v>
      </c>
      <c r="W20" s="12">
        <v>2</v>
      </c>
      <c r="X20" s="12">
        <v>1</v>
      </c>
      <c r="Y20" s="12">
        <v>0</v>
      </c>
      <c r="Z20" s="12">
        <v>1</v>
      </c>
      <c r="AA20" s="12">
        <v>90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1.012</v>
      </c>
      <c r="AK20" s="12">
        <v>6.4799999999999996E-2</v>
      </c>
      <c r="AL20" s="14">
        <v>3.3700000000000001E-2</v>
      </c>
      <c r="AM20" s="14">
        <v>2.2000000000000001E-3</v>
      </c>
      <c r="AN20" s="14">
        <v>2.8492000000000002</v>
      </c>
      <c r="AO20" s="14">
        <v>0.43369999999999997</v>
      </c>
      <c r="AP20" s="14">
        <v>0.2298</v>
      </c>
      <c r="AQ20" s="14">
        <v>3.5000000000000003E-2</v>
      </c>
      <c r="AR20" s="14">
        <v>2.0297999999999998</v>
      </c>
      <c r="AS20" s="14">
        <v>0.17299999999999999</v>
      </c>
      <c r="AT20" s="14">
        <v>3.5499999999999997E-2</v>
      </c>
      <c r="AU20" s="14">
        <v>3.0000000000000001E-3</v>
      </c>
      <c r="AV20" s="14">
        <v>43.434600000000003</v>
      </c>
      <c r="AW20" s="14">
        <v>4.8277000000000001</v>
      </c>
      <c r="AX20" s="14">
        <v>0.54600000000000004</v>
      </c>
      <c r="AY20" s="14">
        <v>6.0699999999999997E-2</v>
      </c>
      <c r="AZ20" s="14">
        <v>0.40757927300850738</v>
      </c>
      <c r="BA20" s="14">
        <v>15.380281690140848</v>
      </c>
      <c r="BB20" s="14">
        <v>0.87790197764402411</v>
      </c>
      <c r="BC20" s="15"/>
    </row>
    <row r="21" spans="2:72" ht="13.5" customHeight="1" x14ac:dyDescent="0.2">
      <c r="B21" s="12">
        <v>238</v>
      </c>
      <c r="C21" s="12">
        <v>9.548</v>
      </c>
      <c r="D21" s="12">
        <v>238.39783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30.2</v>
      </c>
      <c r="Q21" s="56">
        <v>1.23</v>
      </c>
      <c r="R21" s="56">
        <v>3.06</v>
      </c>
      <c r="S21" s="56">
        <v>46.45</v>
      </c>
      <c r="T21" s="56">
        <v>108.84</v>
      </c>
      <c r="U21" s="12">
        <v>2</v>
      </c>
      <c r="V21" s="12">
        <v>0</v>
      </c>
      <c r="W21" s="12">
        <v>2</v>
      </c>
      <c r="X21" s="12">
        <v>1</v>
      </c>
      <c r="Y21" s="12">
        <v>0</v>
      </c>
      <c r="Z21" s="12">
        <v>1</v>
      </c>
      <c r="AA21" s="12">
        <v>90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1.1707000000000001</v>
      </c>
      <c r="AK21" s="12">
        <v>8.5300000000000001E-2</v>
      </c>
      <c r="AL21" s="14">
        <v>3.8899999999999997E-2</v>
      </c>
      <c r="AM21" s="14">
        <v>2.8E-3</v>
      </c>
      <c r="AN21" s="14">
        <v>3</v>
      </c>
      <c r="AO21" s="14">
        <v>9.6299999999999997E-2</v>
      </c>
      <c r="AP21" s="14">
        <v>0.24149999999999999</v>
      </c>
      <c r="AQ21" s="14">
        <v>7.7999999999999996E-3</v>
      </c>
      <c r="AR21" s="14">
        <v>2.2663000000000002</v>
      </c>
      <c r="AS21" s="14">
        <v>0.2485</v>
      </c>
      <c r="AT21" s="14">
        <v>3.95E-2</v>
      </c>
      <c r="AU21" s="14">
        <v>4.3E-3</v>
      </c>
      <c r="AV21" s="14">
        <v>44.9176</v>
      </c>
      <c r="AW21" s="14">
        <v>0.29949999999999999</v>
      </c>
      <c r="AX21" s="14">
        <v>0.56369999999999998</v>
      </c>
      <c r="AY21" s="14">
        <v>3.8E-3</v>
      </c>
      <c r="AZ21" s="14">
        <v>0.40014903129657231</v>
      </c>
      <c r="BA21" s="14">
        <v>14.270886075949367</v>
      </c>
      <c r="BB21" s="14">
        <v>0.86903183023872688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0.2707</v>
      </c>
      <c r="BH21" s="16"/>
      <c r="BI21" s="16">
        <f>DAVERAGE(PlotSort2,"PhxRedEdge",$BM$31:$BM$32)</f>
        <v>0.2918</v>
      </c>
      <c r="BJ21" s="16"/>
      <c r="BK21" s="16">
        <f>DAVERAGE(PlotSort2,"TMRed",$BM$31:$BM$32)</f>
        <v>0.26190000000000002</v>
      </c>
      <c r="BL21" s="16"/>
      <c r="BM21" s="16">
        <f>DAVERAGE(PlotSort2,"TMNIR",$BM$31:$BM$32)</f>
        <v>0.32419999999999999</v>
      </c>
      <c r="BN21" s="16"/>
      <c r="BO21" s="16">
        <f>DAVERAGE(PlotSort2,"NRR",$BM$31:$BM$32)</f>
        <v>5.2597402597402573E-2</v>
      </c>
      <c r="BP21" s="16"/>
      <c r="BQ21" s="16">
        <f>DAVERAGE(PlotSort2,"rvi",$BM$31:$BM$32)</f>
        <v>1.2378770523100417</v>
      </c>
      <c r="BR21" s="16"/>
      <c r="BS21" s="17">
        <f>DAVERAGE(PlotSort2,"ndvi",$BM$31:$BM$32)</f>
        <v>0.10629585394983784</v>
      </c>
      <c r="BT21" s="16"/>
    </row>
    <row r="22" spans="2:72" ht="13.5" customHeight="1" x14ac:dyDescent="0.2">
      <c r="B22" s="12">
        <v>238</v>
      </c>
      <c r="C22" s="12">
        <v>9.5570000000000004</v>
      </c>
      <c r="D22" s="12">
        <v>238.39821000000001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30.2</v>
      </c>
      <c r="Q22" s="56">
        <v>1.23</v>
      </c>
      <c r="R22" s="56">
        <v>3.06</v>
      </c>
      <c r="S22" s="56">
        <v>46.35</v>
      </c>
      <c r="T22" s="56">
        <v>108.95</v>
      </c>
      <c r="U22" s="12">
        <v>2</v>
      </c>
      <c r="V22" s="12">
        <v>0</v>
      </c>
      <c r="W22" s="12">
        <v>2</v>
      </c>
      <c r="X22" s="12">
        <v>1</v>
      </c>
      <c r="Y22" s="12">
        <v>0</v>
      </c>
      <c r="Z22" s="12">
        <v>1</v>
      </c>
      <c r="AA22" s="12">
        <v>90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0.93030000000000002</v>
      </c>
      <c r="AK22" s="12">
        <v>5.9200000000000003E-2</v>
      </c>
      <c r="AL22" s="14">
        <v>3.0800000000000001E-2</v>
      </c>
      <c r="AM22" s="14">
        <v>2E-3</v>
      </c>
      <c r="AN22" s="14">
        <v>2.5322</v>
      </c>
      <c r="AO22" s="14">
        <v>2.3E-3</v>
      </c>
      <c r="AP22" s="14">
        <v>0.2034</v>
      </c>
      <c r="AQ22" s="14">
        <v>2.0000000000000001E-4</v>
      </c>
      <c r="AR22" s="14">
        <v>1.8192999999999999</v>
      </c>
      <c r="AS22" s="14">
        <v>1.8E-3</v>
      </c>
      <c r="AT22" s="14">
        <v>3.1600000000000003E-2</v>
      </c>
      <c r="AU22" s="14">
        <v>0</v>
      </c>
      <c r="AV22" s="14">
        <v>40.851199999999999</v>
      </c>
      <c r="AW22" s="14">
        <v>0.80910000000000004</v>
      </c>
      <c r="AX22" s="14">
        <v>0.51170000000000004</v>
      </c>
      <c r="AY22" s="14">
        <v>1.01E-2</v>
      </c>
      <c r="AZ22" s="14">
        <v>0.43112851349461612</v>
      </c>
      <c r="BA22" s="14">
        <v>16.193037974683545</v>
      </c>
      <c r="BB22" s="14">
        <v>0.88367384502116697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0.33910000000000001</v>
      </c>
      <c r="BH22" s="16">
        <f>DSTDEV(PlotSort2,"PhxRed",$BN$31:$BN$32)/SQRT($BF22)</f>
        <v>4.5000000000000031E-3</v>
      </c>
      <c r="BI22" s="16">
        <f>DAVERAGE(PlotSort2,"PhxRedEdge",$BN$31:$BN$32)</f>
        <v>0.36429999999999996</v>
      </c>
      <c r="BJ22" s="16">
        <f>DSTDEV(PlotSort2,"PhxRedEdge",$BN$31:$BN$32)/SQRT($BF22)</f>
        <v>4.2999999999999983E-3</v>
      </c>
      <c r="BK22" s="16">
        <f>DAVERAGE(PlotSort2,"TMRed",$BN$31:$BN$32)</f>
        <v>0.33604999999999996</v>
      </c>
      <c r="BL22" s="16">
        <f>DSTDEV(PlotSort2,"TMRed",$BN$31:$BN$32)/SQRT($BF22)</f>
        <v>5.7500000000000051E-3</v>
      </c>
      <c r="BM22" s="16">
        <f>DAVERAGE(PlotSort2,"TMNIR",$BN$31:$BN$32)</f>
        <v>0.40165000000000001</v>
      </c>
      <c r="BN22" s="16">
        <f>DSTDEV(PlotSort2,"TMNIR",$BN$31:$BN$32)/SQRT($BF22)</f>
        <v>5.5499999999999985E-3</v>
      </c>
      <c r="BO22" s="16">
        <f>DAVERAGE(PlotSort2,"NRR",$BN$31:$BN$32)</f>
        <v>4.8750049396301356E-2</v>
      </c>
      <c r="BP22" s="16">
        <f>DSTDEV(PlotSort2,"NRR",$BN$31:$BN$32)/SQRT($BF22)</f>
        <v>1.0050421221312507E-3</v>
      </c>
      <c r="BQ22" s="16">
        <f>DAVERAGE(PlotSort2,"rvi",$BN$31:$BN$32)</f>
        <v>1.1952764008533832</v>
      </c>
      <c r="BR22" s="16">
        <f>DSTDEV(PlotSort2,"rvi",$BN$31:$BN$32)/SQRT($BF22)</f>
        <v>3.936435961633622E-3</v>
      </c>
      <c r="BS22" s="17">
        <f>DAVERAGE(PlotSort2,"ndvi",$BN$31:$BN$32)</f>
        <v>8.8950061168194927E-2</v>
      </c>
      <c r="BT22" s="16">
        <f>DSTDEV(PlotSort2,"ndvi",$BN$31:$BN$32)/SQRT($BF22)</f>
        <v>1.6336392723337518E-3</v>
      </c>
    </row>
    <row r="23" spans="2:72" ht="13.5" customHeight="1" x14ac:dyDescent="0.2">
      <c r="B23" s="12">
        <v>238</v>
      </c>
      <c r="C23" s="12">
        <v>9.5649999999999995</v>
      </c>
      <c r="D23" s="12">
        <v>238.39854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30.2</v>
      </c>
      <c r="Q23" s="56">
        <v>1.23</v>
      </c>
      <c r="R23" s="56">
        <v>3.06</v>
      </c>
      <c r="S23" s="56">
        <v>46.25</v>
      </c>
      <c r="T23" s="56">
        <v>109.04</v>
      </c>
      <c r="U23" s="12">
        <v>2</v>
      </c>
      <c r="V23" s="12">
        <v>0</v>
      </c>
      <c r="W23" s="12">
        <v>2</v>
      </c>
      <c r="X23" s="12">
        <v>1</v>
      </c>
      <c r="Y23" s="12">
        <v>0</v>
      </c>
      <c r="Z23" s="12">
        <v>1</v>
      </c>
      <c r="AA23" s="12">
        <v>90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1.0297000000000001</v>
      </c>
      <c r="AK23" s="12">
        <v>3.15E-2</v>
      </c>
      <c r="AL23" s="14">
        <v>3.4099999999999998E-2</v>
      </c>
      <c r="AM23" s="14">
        <v>1E-3</v>
      </c>
      <c r="AN23" s="14">
        <v>2.6111</v>
      </c>
      <c r="AO23" s="14">
        <v>4.8599999999999997E-2</v>
      </c>
      <c r="AP23" s="14">
        <v>0.20930000000000001</v>
      </c>
      <c r="AQ23" s="14">
        <v>3.8999999999999998E-3</v>
      </c>
      <c r="AR23" s="14">
        <v>2.0312000000000001</v>
      </c>
      <c r="AS23" s="14">
        <v>0.1716</v>
      </c>
      <c r="AT23" s="14">
        <v>3.5299999999999998E-2</v>
      </c>
      <c r="AU23" s="14">
        <v>3.0000000000000001E-3</v>
      </c>
      <c r="AV23" s="14">
        <v>38.022399999999998</v>
      </c>
      <c r="AW23" s="14">
        <v>1.3499000000000001</v>
      </c>
      <c r="AX23" s="14">
        <v>0.47549999999999998</v>
      </c>
      <c r="AY23" s="14">
        <v>1.6899999999999998E-2</v>
      </c>
      <c r="AZ23" s="14">
        <v>0.3887266355140187</v>
      </c>
      <c r="BA23" s="14">
        <v>13.470254957507082</v>
      </c>
      <c r="BB23" s="14">
        <v>0.86178543461237289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0.16935</v>
      </c>
      <c r="BH23" s="16">
        <f>DSTDEV(PlotSort2,"PhxRed",$BR$31:$BR$32)/SQRT($BF23)</f>
        <v>2.150000000000013E-3</v>
      </c>
      <c r="BI23" s="16">
        <f>DAVERAGE(PlotSort2,"PhxRedEdge",$BR$31:$BR$32)</f>
        <v>0.26090000000000002</v>
      </c>
      <c r="BJ23" s="16">
        <f>DSTDEV(PlotSort2,"PhxRedEdge",$BR$31:$BR$32)/SQRT($BF23)</f>
        <v>2.5000000000000022E-3</v>
      </c>
      <c r="BK23" s="16">
        <f>DAVERAGE(PlotSort2,"TMRed",$BR$31:$BR$32)</f>
        <v>0.17159999999999997</v>
      </c>
      <c r="BL23" s="16">
        <f>DSTDEV(PlotSort2,"TMRed",$BR$31:$BR$32)/SQRT($BF23)</f>
        <v>8.9999999999999792E-4</v>
      </c>
      <c r="BM23" s="16">
        <f>DAVERAGE(PlotSort2,"TMNIR",$BR$31:$BR$32)</f>
        <v>0.40584999999999999</v>
      </c>
      <c r="BN23" s="16">
        <f>DSTDEV(PlotSort2,"TMNIR",$BR$31:$BR$32)/SQRT($BF23)</f>
        <v>6.9500000000000117E-3</v>
      </c>
      <c r="BO23" s="16">
        <f>DAVERAGE(PlotSort2,"NRR",$BR$31:$BR$32)</f>
        <v>0.21734689152782932</v>
      </c>
      <c r="BP23" s="16">
        <f>DSTDEV(PlotSort2,"NRR",$BR$31:$BR$32)/SQRT($BF23)</f>
        <v>3.593658605267377E-3</v>
      </c>
      <c r="BQ23" s="16">
        <f>DAVERAGE(PlotSort2,"rvi",$BR$31:$BR$32)</f>
        <v>2.3653707241282698</v>
      </c>
      <c r="BR23" s="16">
        <f>DSTDEV(PlotSort2,"rvi",$BR$31:$BR$32)/SQRT($BF23)</f>
        <v>5.2906956012327859E-2</v>
      </c>
      <c r="BS23" s="17">
        <f>DAVERAGE(PlotSort2,"ndvi",$BR$31:$BR$32)</f>
        <v>0.4055649183487452</v>
      </c>
      <c r="BT23" s="16">
        <f>DSTDEV(PlotSort2,"ndvi",$BR$31:$BR$32)/SQRT($BF23)</f>
        <v>9.3451073581956312E-3</v>
      </c>
    </row>
    <row r="24" spans="2:72" ht="13.5" customHeight="1" x14ac:dyDescent="0.2">
      <c r="B24" s="12">
        <v>238</v>
      </c>
      <c r="C24" s="12">
        <v>9.5739999999999998</v>
      </c>
      <c r="D24" s="12">
        <v>238.39892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30.2</v>
      </c>
      <c r="Q24" s="56">
        <v>1.23</v>
      </c>
      <c r="R24" s="56">
        <v>3.06</v>
      </c>
      <c r="S24" s="56">
        <v>46.14</v>
      </c>
      <c r="T24" s="56">
        <v>109.15</v>
      </c>
      <c r="U24" s="12">
        <v>2</v>
      </c>
      <c r="V24" s="12">
        <v>0</v>
      </c>
      <c r="W24" s="12">
        <v>2</v>
      </c>
      <c r="X24" s="12">
        <v>1</v>
      </c>
      <c r="Y24" s="12">
        <v>0</v>
      </c>
      <c r="Z24" s="12">
        <v>1</v>
      </c>
      <c r="AA24" s="12">
        <v>90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0.98470000000000002</v>
      </c>
      <c r="AK24" s="12">
        <v>8.9399999999999993E-2</v>
      </c>
      <c r="AL24" s="14">
        <v>3.2500000000000001E-2</v>
      </c>
      <c r="AM24" s="14">
        <v>3.0000000000000001E-3</v>
      </c>
      <c r="AN24" s="14">
        <v>2.9338000000000002</v>
      </c>
      <c r="AO24" s="14">
        <v>0.13420000000000001</v>
      </c>
      <c r="AP24" s="14">
        <v>0.23469999999999999</v>
      </c>
      <c r="AQ24" s="14">
        <v>1.0699999999999999E-2</v>
      </c>
      <c r="AR24" s="14">
        <v>2.0482</v>
      </c>
      <c r="AS24" s="14">
        <v>7.2400000000000006E-2</v>
      </c>
      <c r="AT24" s="14">
        <v>3.5499999999999997E-2</v>
      </c>
      <c r="AU24" s="14">
        <v>1.2999999999999999E-3</v>
      </c>
      <c r="AV24" s="14">
        <v>42.0306</v>
      </c>
      <c r="AW24" s="14">
        <v>0.21629999999999999</v>
      </c>
      <c r="AX24" s="14">
        <v>0.52470000000000006</v>
      </c>
      <c r="AY24" s="14">
        <v>2.7000000000000001E-3</v>
      </c>
      <c r="AZ24" s="14">
        <v>0.38188043191993681</v>
      </c>
      <c r="BA24" s="14">
        <v>14.780281690140848</v>
      </c>
      <c r="BB24" s="14">
        <v>0.87325955016065704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0.69000000000000006</v>
      </c>
      <c r="BH24" s="16"/>
      <c r="BI24" s="16">
        <f>DAVERAGE(PlotSort2,"PhxRedEdge",$BP$31:$BP$32)</f>
        <v>0.68199999999999994</v>
      </c>
      <c r="BJ24" s="16"/>
      <c r="BK24" s="16">
        <f>DAVERAGE(PlotSort2,"TMRed",$BP$31:$BP$32)</f>
        <v>0.6895</v>
      </c>
      <c r="BL24" s="16"/>
      <c r="BM24" s="16">
        <f>DAVERAGE(PlotSort2,"TMNIR",$BP$31:$BP$32)</f>
        <v>0.6623</v>
      </c>
      <c r="BN24" s="16"/>
      <c r="BO24" s="16">
        <f>DAVERAGE(PlotSort2,"NRR",$BP$31:$BP$32)</f>
        <v>-1.4654467008852146E-2</v>
      </c>
      <c r="BP24" s="16"/>
      <c r="BQ24" s="16">
        <f>DAVERAGE(PlotSort2,"rvi",$BP$31:$BP$32)</f>
        <v>24.013778100072514</v>
      </c>
      <c r="BR24" s="16"/>
      <c r="BS24" s="17">
        <f>DAVERAGE(PlotSort2,"ndvi",$BP$31:$BP$32)</f>
        <v>-2.0121319721852347E-2</v>
      </c>
      <c r="BT24" s="16"/>
    </row>
    <row r="25" spans="2:72" ht="13.5" customHeight="1" x14ac:dyDescent="0.2">
      <c r="B25" s="12">
        <v>238</v>
      </c>
      <c r="C25" s="12">
        <v>9.5820000000000007</v>
      </c>
      <c r="D25" s="12">
        <v>238.39924999999999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30.2</v>
      </c>
      <c r="Q25" s="56">
        <v>1.23</v>
      </c>
      <c r="R25" s="56">
        <v>3.06</v>
      </c>
      <c r="S25" s="56">
        <v>46.05</v>
      </c>
      <c r="T25" s="56">
        <v>109.25</v>
      </c>
      <c r="U25" s="12">
        <v>2</v>
      </c>
      <c r="V25" s="12">
        <v>0</v>
      </c>
      <c r="W25" s="12">
        <v>2</v>
      </c>
      <c r="X25" s="12">
        <v>1</v>
      </c>
      <c r="Y25" s="12">
        <v>0</v>
      </c>
      <c r="Z25" s="12">
        <v>1</v>
      </c>
      <c r="AA25" s="12">
        <v>90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0.96719999999999995</v>
      </c>
      <c r="AK25" s="12">
        <v>2.9600000000000001E-2</v>
      </c>
      <c r="AL25" s="14">
        <v>3.1899999999999998E-2</v>
      </c>
      <c r="AM25" s="14">
        <v>1E-3</v>
      </c>
      <c r="AN25" s="14">
        <v>2.5691999999999999</v>
      </c>
      <c r="AO25" s="14">
        <v>0.1326</v>
      </c>
      <c r="AP25" s="14">
        <v>0.20519999999999999</v>
      </c>
      <c r="AQ25" s="14">
        <v>1.06E-2</v>
      </c>
      <c r="AR25" s="14">
        <v>1.9136</v>
      </c>
      <c r="AS25" s="14">
        <v>1.5599999999999999E-2</v>
      </c>
      <c r="AT25" s="14">
        <v>3.3099999999999997E-2</v>
      </c>
      <c r="AU25" s="14">
        <v>2.9999999999999997E-4</v>
      </c>
      <c r="AV25" s="14">
        <v>37.1218</v>
      </c>
      <c r="AW25" s="14">
        <v>0.62819999999999998</v>
      </c>
      <c r="AX25" s="14">
        <v>0.4627</v>
      </c>
      <c r="AY25" s="14">
        <v>7.7999999999999996E-3</v>
      </c>
      <c r="AZ25" s="14">
        <v>0.38553675699955087</v>
      </c>
      <c r="BA25" s="14">
        <v>13.978851963746225</v>
      </c>
      <c r="BB25" s="14">
        <v>0.86647841871722464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1.0019</v>
      </c>
      <c r="BH25" s="16">
        <f>DSTDEV(PlotSort2,"PhxRed",$BQ$31:$BQ$32)/SQRT($BF25)</f>
        <v>4.0153870714207769E-3</v>
      </c>
      <c r="BI25" s="16">
        <f>DAVERAGE(PlotSort2,"PhxRedEdge",$BQ$31:$BQ$32)</f>
        <v>1.0017333333333334</v>
      </c>
      <c r="BJ25" s="16">
        <f>DSTDEV(PlotSort2,"PhxRedEdge",$BQ$31:$BQ$32)/SQRT($BF25)</f>
        <v>4.0448870331705024E-3</v>
      </c>
      <c r="BK25" s="16">
        <f>DAVERAGE(PlotSort2,"TMRed",$BQ$31:$BQ$32)</f>
        <v>1.0019</v>
      </c>
      <c r="BL25" s="16">
        <f>DSTDEV(PlotSort2,"TMRed",$BQ$31:$BQ$32)/SQRT($BF25)</f>
        <v>4.0153870714207769E-3</v>
      </c>
      <c r="BM25" s="16">
        <f>DAVERAGE(PlotSort2,"TMNIR",$BQ$31:$BQ$32)</f>
        <v>1.0017333333333334</v>
      </c>
      <c r="BN25" s="16">
        <f>DSTDEV(PlotSort2,"TMNIR",$BQ$31:$BQ$32)/SQRT($BF25)</f>
        <v>4.0448870331705024E-3</v>
      </c>
      <c r="BO25" s="16">
        <f>DAVERAGE(PlotSort2,"NRR",$BQ$31:$BQ$32)</f>
        <v>0.73038488736763973</v>
      </c>
      <c r="BP25" s="16">
        <f>DSTDEV(PlotSort2,"NRR",$BQ$31:$BQ$32)/SQRT($BF25)</f>
        <v>5.2631681576565249E-4</v>
      </c>
      <c r="BQ25" s="16">
        <f>DAVERAGE(PlotSort2,"rvi",$BQ$31:$BQ$32)</f>
        <v>1.3916976266710357</v>
      </c>
      <c r="BR25" s="16">
        <f>DSTDEV(PlotSort2,"rvi",$BQ$31:$BQ$32)/SQRT($BF25)</f>
        <v>6.2313886276430079E-3</v>
      </c>
      <c r="BS25" s="17">
        <f>DAVERAGE(PlotSort2,"ndvi",$BQ$31:$BQ$32)</f>
        <v>0.16376255616390858</v>
      </c>
      <c r="BT25" s="16">
        <f>DSTDEV(PlotSort2,"ndvi",$BQ$31:$BQ$32)/SQRT($BF25)</f>
        <v>2.1752625986154904E-3</v>
      </c>
    </row>
    <row r="26" spans="2:72" ht="13.5" customHeight="1" x14ac:dyDescent="0.2">
      <c r="B26" s="12">
        <v>238</v>
      </c>
      <c r="C26" s="12">
        <v>9.8070000000000004</v>
      </c>
      <c r="D26" s="12">
        <v>238.40862999999999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30.2</v>
      </c>
      <c r="Q26" s="56">
        <v>1.23</v>
      </c>
      <c r="R26" s="56">
        <v>3.06</v>
      </c>
      <c r="S26" s="56">
        <v>43.4</v>
      </c>
      <c r="T26" s="56">
        <v>112.1</v>
      </c>
      <c r="U26" s="12">
        <v>2</v>
      </c>
      <c r="V26" s="12">
        <v>0</v>
      </c>
      <c r="W26" s="12">
        <v>2</v>
      </c>
      <c r="X26" s="12">
        <v>1</v>
      </c>
      <c r="Y26" s="12">
        <v>0</v>
      </c>
      <c r="Z26" s="12">
        <v>1</v>
      </c>
      <c r="AA26" s="12">
        <v>90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1.1005</v>
      </c>
      <c r="AK26" s="12">
        <v>2.5899999999999999E-2</v>
      </c>
      <c r="AL26" s="14">
        <v>3.4599999999999999E-2</v>
      </c>
      <c r="AM26" s="14">
        <v>8.0000000000000004E-4</v>
      </c>
      <c r="AN26" s="14">
        <v>2.7869000000000002</v>
      </c>
      <c r="AO26" s="14">
        <v>8.1799999999999998E-2</v>
      </c>
      <c r="AP26" s="14">
        <v>0.21199999999999999</v>
      </c>
      <c r="AQ26" s="14">
        <v>6.1999999999999998E-3</v>
      </c>
      <c r="AR26" s="14">
        <v>2.1518999999999999</v>
      </c>
      <c r="AS26" s="14">
        <v>0.1457</v>
      </c>
      <c r="AT26" s="14">
        <v>3.5400000000000001E-2</v>
      </c>
      <c r="AU26" s="14">
        <v>2.3999999999999998E-3</v>
      </c>
      <c r="AV26" s="14">
        <v>41.458599999999997</v>
      </c>
      <c r="AW26" s="14">
        <v>0.2475</v>
      </c>
      <c r="AX26" s="14">
        <v>0.49230000000000002</v>
      </c>
      <c r="AY26" s="14">
        <v>2.8999999999999998E-3</v>
      </c>
      <c r="AZ26" s="14">
        <v>0.39798381371574609</v>
      </c>
      <c r="BA26" s="14">
        <v>13.90677966101695</v>
      </c>
      <c r="BB26" s="14">
        <v>0.86583285957930634</v>
      </c>
      <c r="BC26" s="15"/>
    </row>
    <row r="27" spans="2:72" ht="13.5" customHeight="1" x14ac:dyDescent="0.2">
      <c r="B27" s="12">
        <v>238</v>
      </c>
      <c r="C27" s="12">
        <v>9.7989999999999995</v>
      </c>
      <c r="D27" s="12">
        <v>238.40828999999999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30.2</v>
      </c>
      <c r="Q27" s="56">
        <v>1.23</v>
      </c>
      <c r="R27" s="56">
        <v>3.06</v>
      </c>
      <c r="S27" s="56">
        <v>43.5</v>
      </c>
      <c r="T27" s="56">
        <v>112</v>
      </c>
      <c r="U27" s="12">
        <v>2</v>
      </c>
      <c r="V27" s="12">
        <v>0</v>
      </c>
      <c r="W27" s="12">
        <v>2</v>
      </c>
      <c r="X27" s="12">
        <v>1</v>
      </c>
      <c r="Y27" s="12">
        <v>0</v>
      </c>
      <c r="Z27" s="12">
        <v>1</v>
      </c>
      <c r="AA27" s="12">
        <v>90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1.069</v>
      </c>
      <c r="AK27" s="12">
        <v>3.15E-2</v>
      </c>
      <c r="AL27" s="14">
        <v>3.3599999999999998E-2</v>
      </c>
      <c r="AM27" s="14">
        <v>1E-3</v>
      </c>
      <c r="AN27" s="14">
        <v>2.8227000000000002</v>
      </c>
      <c r="AO27" s="14">
        <v>0.21429999999999999</v>
      </c>
      <c r="AP27" s="14">
        <v>0.215</v>
      </c>
      <c r="AQ27" s="14">
        <v>1.6299999999999999E-2</v>
      </c>
      <c r="AR27" s="14">
        <v>2.3047</v>
      </c>
      <c r="AS27" s="14">
        <v>7.1999999999999998E-3</v>
      </c>
      <c r="AT27" s="14">
        <v>3.7999999999999999E-2</v>
      </c>
      <c r="AU27" s="14">
        <v>1E-4</v>
      </c>
      <c r="AV27" s="14">
        <v>42.325899999999997</v>
      </c>
      <c r="AW27" s="14">
        <v>0.1789</v>
      </c>
      <c r="AX27" s="14">
        <v>0.50349999999999995</v>
      </c>
      <c r="AY27" s="14">
        <v>2.0999999999999999E-3</v>
      </c>
      <c r="AZ27" s="14">
        <v>0.4015309672929715</v>
      </c>
      <c r="BA27" s="14">
        <v>13.249999999999998</v>
      </c>
      <c r="BB27" s="14">
        <v>0.85964912280701755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0.16935</v>
      </c>
      <c r="BH27" s="16">
        <f>DSTDEV(PlotSort2,"PhxRed",$BR$31:$BR$32)/SQRT($BF27)</f>
        <v>2.150000000000013E-3</v>
      </c>
      <c r="BI27" s="16">
        <f>DAVERAGE(PlotSort2,"PhxRedEdge",$BR$31:$BR$32)</f>
        <v>0.26090000000000002</v>
      </c>
      <c r="BJ27" s="16">
        <f>DSTDEV(PlotSort2,"PhxRedEdge",$BR$31:$BR$32)/SQRT($BF27)</f>
        <v>2.5000000000000022E-3</v>
      </c>
      <c r="BK27" s="16">
        <f>DAVERAGE(PlotSort2,"TMRed",$BR$31:$BR$32)</f>
        <v>0.17159999999999997</v>
      </c>
      <c r="BL27" s="16">
        <f>DSTDEV(PlotSort2,"TMRed",$BR$31:$BR$32)/SQRT($BF27)</f>
        <v>8.9999999999999792E-4</v>
      </c>
      <c r="BM27" s="16">
        <f>DAVERAGE(PlotSort2,"TMNIR",$BR$31:$BR$32)</f>
        <v>0.40584999999999999</v>
      </c>
      <c r="BN27" s="16">
        <f>DSTDEV(PlotSort2,"TMNIR",$BR$31:$BR$32)/SQRT($BF27)</f>
        <v>6.9500000000000117E-3</v>
      </c>
      <c r="BO27" s="16">
        <f>DAVERAGE(PlotSort2,"NRR",$BR$31:$BR$32)</f>
        <v>0.21734689152782932</v>
      </c>
      <c r="BP27" s="16">
        <f>DSTDEV(PlotSort2,"NRR",$BR$31:$BR$32)/SQRT($BF27)</f>
        <v>3.593658605267377E-3</v>
      </c>
      <c r="BQ27" s="16">
        <f>DAVERAGE(PlotSort2,"rvi",$BR$31:$BR$32)</f>
        <v>2.3653707241282698</v>
      </c>
      <c r="BR27" s="16">
        <f>DSTDEV(PlotSort2,"rvi",$BR$31:$BR$32)/SQRT($BF27)</f>
        <v>5.2906956012327859E-2</v>
      </c>
      <c r="BS27" s="17">
        <f>DAVERAGE(PlotSort2,"ndvi",$BR$31:$BR$32)</f>
        <v>0.4055649183487452</v>
      </c>
      <c r="BT27" s="16">
        <f>DSTDEV(PlotSort2,"ndvi",$BR$31:$BR$32)/SQRT($BF27)</f>
        <v>9.3451073581956312E-3</v>
      </c>
    </row>
    <row r="28" spans="2:72" ht="13.5" customHeight="1" x14ac:dyDescent="0.2">
      <c r="B28" s="12">
        <v>238</v>
      </c>
      <c r="C28" s="12">
        <v>9.7899999999999991</v>
      </c>
      <c r="D28" s="12">
        <v>238.40791999999999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30.2</v>
      </c>
      <c r="Q28" s="56">
        <v>1.23</v>
      </c>
      <c r="R28" s="56">
        <v>3.06</v>
      </c>
      <c r="S28" s="56">
        <v>43.6</v>
      </c>
      <c r="T28" s="56">
        <v>111.88</v>
      </c>
      <c r="U28" s="12">
        <v>2</v>
      </c>
      <c r="V28" s="12">
        <v>0</v>
      </c>
      <c r="W28" s="12">
        <v>2</v>
      </c>
      <c r="X28" s="12">
        <v>1</v>
      </c>
      <c r="Y28" s="12">
        <v>0</v>
      </c>
      <c r="Z28" s="12">
        <v>1</v>
      </c>
      <c r="AA28" s="12">
        <v>90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1.1395999999999999</v>
      </c>
      <c r="AK28" s="12">
        <v>1.06E-2</v>
      </c>
      <c r="AL28" s="14">
        <v>3.5900000000000001E-2</v>
      </c>
      <c r="AM28" s="14">
        <v>2.9999999999999997E-4</v>
      </c>
      <c r="AN28" s="14">
        <v>3.2616000000000001</v>
      </c>
      <c r="AO28" s="14">
        <v>8.7499999999999994E-2</v>
      </c>
      <c r="AP28" s="14">
        <v>0.249</v>
      </c>
      <c r="AQ28" s="14">
        <v>6.7000000000000002E-3</v>
      </c>
      <c r="AR28" s="14">
        <v>2.2435</v>
      </c>
      <c r="AS28" s="14">
        <v>0.11219999999999999</v>
      </c>
      <c r="AT28" s="14">
        <v>3.7100000000000001E-2</v>
      </c>
      <c r="AU28" s="14">
        <v>1.9E-3</v>
      </c>
      <c r="AV28" s="14">
        <v>45.096499999999999</v>
      </c>
      <c r="AW28" s="14">
        <v>0.53249999999999997</v>
      </c>
      <c r="AX28" s="14">
        <v>0.53739999999999999</v>
      </c>
      <c r="AY28" s="14">
        <v>6.3E-3</v>
      </c>
      <c r="AZ28" s="14">
        <v>0.36673448626653105</v>
      </c>
      <c r="BA28" s="14">
        <v>14.485175202156334</v>
      </c>
      <c r="BB28" s="14">
        <v>0.87084421235857257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5.5499999999999994E-2</v>
      </c>
      <c r="BH28" s="16">
        <f>DSTDEV(PlotSort2,"PhxRed",$BS$31:$BS$32)/SQRT($BF28)</f>
        <v>2.8000000000000004E-3</v>
      </c>
      <c r="BI28" s="16">
        <f>DAVERAGE(PlotSort2,"PhxRedEdge",$BS$31:$BS$32)</f>
        <v>0.22510000000000002</v>
      </c>
      <c r="BJ28" s="16">
        <f>DSTDEV(PlotSort2,"PhxRedEdge",$BS$31:$BS$32)/SQRT($BF28)</f>
        <v>6.4000000000000038E-3</v>
      </c>
      <c r="BK28" s="16">
        <f>DAVERAGE(PlotSort2,"TMRed",$BS$31:$BS$32)</f>
        <v>5.7200000000000001E-2</v>
      </c>
      <c r="BL28" s="16">
        <f>DSTDEV(PlotSort2,"TMRed",$BS$31:$BS$32)/SQRT($BF28)</f>
        <v>3.4999999999999992E-3</v>
      </c>
      <c r="BM28" s="16">
        <f>DAVERAGE(PlotSort2,"TMNIR",$BS$31:$BS$32)</f>
        <v>0.45045000000000002</v>
      </c>
      <c r="BN28" s="16">
        <f>DSTDEV(PlotSort2,"TMNIR",$BS$31:$BS$32)/SQRT($BF28)</f>
        <v>3.0950000000000002E-2</v>
      </c>
      <c r="BO28" s="16">
        <f>DAVERAGE(PlotSort2,"NRR",$BS$31:$BS$32)</f>
        <v>0.33258747918941434</v>
      </c>
      <c r="BP28" s="16">
        <f>DSTDEV(PlotSort2,"NRR",$BS$31:$BS$32)/SQRT($BF28)</f>
        <v>1.7952568503109136E-2</v>
      </c>
      <c r="BQ28" s="16">
        <f>DAVERAGE(PlotSort2,"rvi",$BS$31:$BS$32)</f>
        <v>7.9378280704014923</v>
      </c>
      <c r="BR28" s="16">
        <f>DSTDEV(PlotSort2,"rvi",$BS$31:$BS$32)/SQRT($BF28)</f>
        <v>1.0267901791329614</v>
      </c>
      <c r="BS28" s="17">
        <f>DAVERAGE(PlotSort2,"ndvi",$BS$31:$BS$32)</f>
        <v>0.77323926187548309</v>
      </c>
      <c r="BT28" s="16">
        <f>DSTDEV(PlotSort2,"ndvi",$BS$31:$BS$32)/SQRT($BF28)</f>
        <v>2.6050590488560899E-2</v>
      </c>
    </row>
    <row r="29" spans="2:72" ht="13.5" customHeight="1" x14ac:dyDescent="0.2">
      <c r="B29" s="12">
        <v>238</v>
      </c>
      <c r="C29" s="12">
        <v>9.7810000000000006</v>
      </c>
      <c r="D29" s="12">
        <v>238.40754000000001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30.2</v>
      </c>
      <c r="Q29" s="56">
        <v>1.23</v>
      </c>
      <c r="R29" s="56">
        <v>3.06</v>
      </c>
      <c r="S29" s="56">
        <v>43.71</v>
      </c>
      <c r="T29" s="56">
        <v>111.76</v>
      </c>
      <c r="U29" s="12">
        <v>2</v>
      </c>
      <c r="V29" s="12">
        <v>0</v>
      </c>
      <c r="W29" s="12">
        <v>2</v>
      </c>
      <c r="X29" s="12">
        <v>1</v>
      </c>
      <c r="Y29" s="12">
        <v>0</v>
      </c>
      <c r="Z29" s="12">
        <v>1</v>
      </c>
      <c r="AA29" s="12">
        <v>90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1.0457000000000001</v>
      </c>
      <c r="AK29" s="12">
        <v>0.16719999999999999</v>
      </c>
      <c r="AL29" s="14">
        <v>3.3000000000000002E-2</v>
      </c>
      <c r="AM29" s="14">
        <v>5.3E-3</v>
      </c>
      <c r="AN29" s="14">
        <v>2.9262999999999999</v>
      </c>
      <c r="AO29" s="14">
        <v>0.28910000000000002</v>
      </c>
      <c r="AP29" s="14">
        <v>0.2238</v>
      </c>
      <c r="AQ29" s="14">
        <v>2.2100000000000002E-2</v>
      </c>
      <c r="AR29" s="14">
        <v>2.0543999999999998</v>
      </c>
      <c r="AS29" s="14">
        <v>0.31019999999999998</v>
      </c>
      <c r="AT29" s="14">
        <v>3.4000000000000002E-2</v>
      </c>
      <c r="AU29" s="14">
        <v>5.1000000000000004E-3</v>
      </c>
      <c r="AV29" s="14">
        <v>40.955199999999998</v>
      </c>
      <c r="AW29" s="14">
        <v>0.24340000000000001</v>
      </c>
      <c r="AX29" s="14">
        <v>0.48899999999999999</v>
      </c>
      <c r="AY29" s="14">
        <v>2.8999999999999998E-3</v>
      </c>
      <c r="AZ29" s="14">
        <v>0.37205387205387203</v>
      </c>
      <c r="BA29" s="14">
        <v>14.382352941176469</v>
      </c>
      <c r="BB29" s="14">
        <v>0.86998087954110892</v>
      </c>
      <c r="BC29" s="15"/>
      <c r="BD29" s="28"/>
    </row>
    <row r="30" spans="2:72" ht="13.5" customHeight="1" x14ac:dyDescent="0.2">
      <c r="B30" s="12">
        <v>238</v>
      </c>
      <c r="C30" s="12">
        <v>9.7729999999999997</v>
      </c>
      <c r="D30" s="12">
        <v>238.40720999999999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30.2</v>
      </c>
      <c r="Q30" s="56">
        <v>1.23</v>
      </c>
      <c r="R30" s="56">
        <v>3.06</v>
      </c>
      <c r="S30" s="56">
        <v>43.8</v>
      </c>
      <c r="T30" s="56">
        <v>111.66</v>
      </c>
      <c r="U30" s="12">
        <v>2</v>
      </c>
      <c r="V30" s="12">
        <v>0</v>
      </c>
      <c r="W30" s="12">
        <v>2</v>
      </c>
      <c r="X30" s="12">
        <v>1</v>
      </c>
      <c r="Y30" s="12">
        <v>0</v>
      </c>
      <c r="Z30" s="12">
        <v>1</v>
      </c>
      <c r="AA30" s="12">
        <v>90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1.0740000000000001</v>
      </c>
      <c r="AK30" s="12">
        <v>0.1056</v>
      </c>
      <c r="AL30" s="14">
        <v>3.4000000000000002E-2</v>
      </c>
      <c r="AM30" s="14">
        <v>3.3E-3</v>
      </c>
      <c r="AN30" s="14">
        <v>3.0251999999999999</v>
      </c>
      <c r="AO30" s="14">
        <v>0.18709999999999999</v>
      </c>
      <c r="AP30" s="14">
        <v>0.23169999999999999</v>
      </c>
      <c r="AQ30" s="14">
        <v>1.43E-2</v>
      </c>
      <c r="AR30" s="14">
        <v>2.2641</v>
      </c>
      <c r="AS30" s="14">
        <v>0.28299999999999997</v>
      </c>
      <c r="AT30" s="14">
        <v>3.7499999999999999E-2</v>
      </c>
      <c r="AU30" s="14">
        <v>4.7000000000000002E-3</v>
      </c>
      <c r="AV30" s="14">
        <v>45.8078</v>
      </c>
      <c r="AW30" s="14">
        <v>1.6182000000000001</v>
      </c>
      <c r="AX30" s="14">
        <v>0.54790000000000005</v>
      </c>
      <c r="AY30" s="14">
        <v>1.9400000000000001E-2</v>
      </c>
      <c r="AZ30" s="14">
        <v>0.4055926115956901</v>
      </c>
      <c r="BA30" s="14">
        <v>14.610666666666669</v>
      </c>
      <c r="BB30" s="14">
        <v>0.87188247352237791</v>
      </c>
      <c r="BC30" s="15"/>
      <c r="BD30" s="28"/>
      <c r="BF30" s="29" t="s">
        <v>175</v>
      </c>
    </row>
    <row r="31" spans="2:72" ht="13.5" customHeight="1" x14ac:dyDescent="0.2">
      <c r="B31" s="12">
        <v>238</v>
      </c>
      <c r="C31" s="12">
        <v>9.76</v>
      </c>
      <c r="D31" s="12">
        <v>238.40666999999999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30.2</v>
      </c>
      <c r="Q31" s="56">
        <v>1.23</v>
      </c>
      <c r="R31" s="56">
        <v>3.06</v>
      </c>
      <c r="S31" s="56">
        <v>43.95</v>
      </c>
      <c r="T31" s="56">
        <v>111.49</v>
      </c>
      <c r="U31" s="12">
        <v>2</v>
      </c>
      <c r="V31" s="12">
        <v>0</v>
      </c>
      <c r="W31" s="12">
        <v>2</v>
      </c>
      <c r="X31" s="12">
        <v>1</v>
      </c>
      <c r="Y31" s="12">
        <v>0</v>
      </c>
      <c r="Z31" s="12">
        <v>1</v>
      </c>
      <c r="AA31" s="12">
        <v>90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1.2169000000000001</v>
      </c>
      <c r="AK31" s="12">
        <v>5.21E-2</v>
      </c>
      <c r="AL31" s="14">
        <v>3.8600000000000002E-2</v>
      </c>
      <c r="AM31" s="14">
        <v>1.6999999999999999E-3</v>
      </c>
      <c r="AN31" s="14">
        <v>3.1297000000000001</v>
      </c>
      <c r="AO31" s="14">
        <v>8.9999999999999993E-3</v>
      </c>
      <c r="AP31" s="14">
        <v>0.2404</v>
      </c>
      <c r="AQ31" s="14">
        <v>6.9999999999999999E-4</v>
      </c>
      <c r="AR31" s="14">
        <v>2.5402999999999998</v>
      </c>
      <c r="AS31" s="14">
        <v>2.9899999999999999E-2</v>
      </c>
      <c r="AT31" s="14">
        <v>4.2200000000000001E-2</v>
      </c>
      <c r="AU31" s="14">
        <v>5.0000000000000001E-4</v>
      </c>
      <c r="AV31" s="14">
        <v>41.437800000000003</v>
      </c>
      <c r="AW31" s="14">
        <v>0.7218</v>
      </c>
      <c r="AX31" s="14">
        <v>0.49709999999999999</v>
      </c>
      <c r="AY31" s="14">
        <v>8.6999999999999994E-3</v>
      </c>
      <c r="AZ31" s="14">
        <v>0.34806779661016946</v>
      </c>
      <c r="BA31" s="14">
        <v>11.779620853080567</v>
      </c>
      <c r="BB31" s="14">
        <v>0.84350083441498236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238</v>
      </c>
      <c r="C32" s="12">
        <v>9.7520000000000007</v>
      </c>
      <c r="D32" s="12">
        <v>238.40633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30.2</v>
      </c>
      <c r="Q32" s="56">
        <v>1.23</v>
      </c>
      <c r="R32" s="56">
        <v>3.06</v>
      </c>
      <c r="S32" s="56">
        <v>44.05</v>
      </c>
      <c r="T32" s="56">
        <v>111.39</v>
      </c>
      <c r="U32" s="12">
        <v>2</v>
      </c>
      <c r="V32" s="12">
        <v>0</v>
      </c>
      <c r="W32" s="12">
        <v>2</v>
      </c>
      <c r="X32" s="12">
        <v>1</v>
      </c>
      <c r="Y32" s="12">
        <v>0</v>
      </c>
      <c r="Z32" s="12">
        <v>1</v>
      </c>
      <c r="AA32" s="12">
        <v>90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0.94610000000000005</v>
      </c>
      <c r="AK32" s="12">
        <v>1.84E-2</v>
      </c>
      <c r="AL32" s="14">
        <v>3.0099999999999998E-2</v>
      </c>
      <c r="AM32" s="14">
        <v>5.9999999999999995E-4</v>
      </c>
      <c r="AN32" s="14">
        <v>2.4152</v>
      </c>
      <c r="AO32" s="14">
        <v>6.4199999999999993E-2</v>
      </c>
      <c r="AP32" s="14">
        <v>0.18579999999999999</v>
      </c>
      <c r="AQ32" s="14">
        <v>4.8999999999999998E-3</v>
      </c>
      <c r="AR32" s="14">
        <v>1.7867</v>
      </c>
      <c r="AS32" s="14">
        <v>0.21410000000000001</v>
      </c>
      <c r="AT32" s="14">
        <v>2.98E-2</v>
      </c>
      <c r="AU32" s="14">
        <v>3.5999999999999999E-3</v>
      </c>
      <c r="AV32" s="14">
        <v>39.189300000000003</v>
      </c>
      <c r="AW32" s="14">
        <v>1.6639999999999999</v>
      </c>
      <c r="AX32" s="14">
        <v>0.47089999999999999</v>
      </c>
      <c r="AY32" s="14">
        <v>0.02</v>
      </c>
      <c r="AZ32" s="14">
        <v>0.43414039896451961</v>
      </c>
      <c r="BA32" s="14">
        <v>15.802013422818792</v>
      </c>
      <c r="BB32" s="14">
        <v>0.88096664669462743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238</v>
      </c>
      <c r="C33" s="12">
        <v>9.7439999999999998</v>
      </c>
      <c r="D33" s="12">
        <v>238.40600000000001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30.2</v>
      </c>
      <c r="Q33" s="56">
        <v>1.23</v>
      </c>
      <c r="R33" s="56">
        <v>3.06</v>
      </c>
      <c r="S33" s="56">
        <v>44.14</v>
      </c>
      <c r="T33" s="56">
        <v>111.28</v>
      </c>
      <c r="U33" s="12">
        <v>2</v>
      </c>
      <c r="V33" s="12">
        <v>0</v>
      </c>
      <c r="W33" s="12">
        <v>2</v>
      </c>
      <c r="X33" s="12">
        <v>1</v>
      </c>
      <c r="Y33" s="12">
        <v>0</v>
      </c>
      <c r="Z33" s="12">
        <v>1</v>
      </c>
      <c r="AA33" s="12">
        <v>90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1.0841000000000001</v>
      </c>
      <c r="AK33" s="12">
        <v>0.15379999999999999</v>
      </c>
      <c r="AL33" s="14">
        <v>3.4500000000000003E-2</v>
      </c>
      <c r="AM33" s="14">
        <v>4.8999999999999998E-3</v>
      </c>
      <c r="AN33" s="14">
        <v>3.1040999999999999</v>
      </c>
      <c r="AO33" s="14">
        <v>0.31290000000000001</v>
      </c>
      <c r="AP33" s="14">
        <v>0.23930000000000001</v>
      </c>
      <c r="AQ33" s="14">
        <v>2.41E-2</v>
      </c>
      <c r="AR33" s="14">
        <v>2.2635999999999998</v>
      </c>
      <c r="AS33" s="14">
        <v>0.1958</v>
      </c>
      <c r="AT33" s="14">
        <v>3.78E-2</v>
      </c>
      <c r="AU33" s="14">
        <v>3.3E-3</v>
      </c>
      <c r="AV33" s="14">
        <v>45.703800000000001</v>
      </c>
      <c r="AW33" s="14">
        <v>1.3935999999999999</v>
      </c>
      <c r="AX33" s="14">
        <v>0.55010000000000003</v>
      </c>
      <c r="AY33" s="14">
        <v>1.6799999999999999E-2</v>
      </c>
      <c r="AZ33" s="14">
        <v>0.39371674689637698</v>
      </c>
      <c r="BA33" s="14">
        <v>14.552910052910054</v>
      </c>
      <c r="BB33" s="14">
        <v>0.87140670182003721</v>
      </c>
      <c r="BC33" s="15"/>
      <c r="BD33" s="28"/>
    </row>
    <row r="34" spans="2:64" ht="13.5" customHeight="1" x14ac:dyDescent="0.2">
      <c r="B34" s="12">
        <v>238</v>
      </c>
      <c r="C34" s="12">
        <v>9.8219999999999992</v>
      </c>
      <c r="D34" s="12">
        <v>238.40924999999999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30.2</v>
      </c>
      <c r="Q34" s="56">
        <v>1.23</v>
      </c>
      <c r="R34" s="56">
        <v>3.06</v>
      </c>
      <c r="S34" s="56">
        <v>43.23</v>
      </c>
      <c r="T34" s="56">
        <v>112.3</v>
      </c>
      <c r="U34" s="12">
        <v>2</v>
      </c>
      <c r="V34" s="12">
        <v>0</v>
      </c>
      <c r="W34" s="12">
        <v>2</v>
      </c>
      <c r="X34" s="12">
        <v>1</v>
      </c>
      <c r="Y34" s="12">
        <v>0</v>
      </c>
      <c r="Z34" s="12">
        <v>1</v>
      </c>
      <c r="AA34" s="12">
        <v>90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0.94279999999999997</v>
      </c>
      <c r="AK34" s="12">
        <v>4.58E-2</v>
      </c>
      <c r="AL34" s="14">
        <v>2.9499999999999998E-2</v>
      </c>
      <c r="AM34" s="14">
        <v>1.4E-3</v>
      </c>
      <c r="AN34" s="14">
        <v>2.5207000000000002</v>
      </c>
      <c r="AO34" s="14">
        <v>0.10349999999999999</v>
      </c>
      <c r="AP34" s="14">
        <v>0.19109999999999999</v>
      </c>
      <c r="AQ34" s="14">
        <v>7.7999999999999996E-3</v>
      </c>
      <c r="AR34" s="14">
        <v>1.7299</v>
      </c>
      <c r="AS34" s="14">
        <v>0.17080000000000001</v>
      </c>
      <c r="AT34" s="14">
        <v>2.8400000000000002E-2</v>
      </c>
      <c r="AU34" s="14">
        <v>2.8E-3</v>
      </c>
      <c r="AV34" s="14">
        <v>40.326999999999998</v>
      </c>
      <c r="AW34" s="14">
        <v>3.0596999999999999</v>
      </c>
      <c r="AX34" s="14">
        <v>0.4773</v>
      </c>
      <c r="AY34" s="14">
        <v>3.6200000000000003E-2</v>
      </c>
      <c r="AZ34" s="14">
        <v>0.42818671454219032</v>
      </c>
      <c r="BA34" s="14">
        <v>16.806338028169012</v>
      </c>
      <c r="BB34" s="14">
        <v>0.88768044295036586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238</v>
      </c>
      <c r="C35" s="12">
        <v>9.83</v>
      </c>
      <c r="D35" s="12">
        <v>238.40958000000001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30.2</v>
      </c>
      <c r="Q35" s="56">
        <v>1.23</v>
      </c>
      <c r="R35" s="56">
        <v>3.06</v>
      </c>
      <c r="S35" s="56">
        <v>43.14</v>
      </c>
      <c r="T35" s="56">
        <v>112.41</v>
      </c>
      <c r="U35" s="12">
        <v>2</v>
      </c>
      <c r="V35" s="12">
        <v>0</v>
      </c>
      <c r="W35" s="12">
        <v>2</v>
      </c>
      <c r="X35" s="12">
        <v>1</v>
      </c>
      <c r="Y35" s="12">
        <v>0</v>
      </c>
      <c r="Z35" s="12">
        <v>1</v>
      </c>
      <c r="AA35" s="12">
        <v>90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1.0297000000000001</v>
      </c>
      <c r="AK35" s="12">
        <v>3.3700000000000001E-2</v>
      </c>
      <c r="AL35" s="14">
        <v>3.2199999999999999E-2</v>
      </c>
      <c r="AM35" s="14">
        <v>1.1000000000000001E-3</v>
      </c>
      <c r="AN35" s="14">
        <v>2.7564000000000002</v>
      </c>
      <c r="AO35" s="14">
        <v>0.223</v>
      </c>
      <c r="AP35" s="14">
        <v>0.20860000000000001</v>
      </c>
      <c r="AQ35" s="14">
        <v>1.6899999999999998E-2</v>
      </c>
      <c r="AR35" s="14">
        <v>2.0194999999999999</v>
      </c>
      <c r="AS35" s="14">
        <v>3.1300000000000001E-2</v>
      </c>
      <c r="AT35" s="14">
        <v>3.3099999999999997E-2</v>
      </c>
      <c r="AU35" s="14">
        <v>5.0000000000000001E-4</v>
      </c>
      <c r="AV35" s="14">
        <v>43.960799999999999</v>
      </c>
      <c r="AW35" s="14">
        <v>0.45760000000000001</v>
      </c>
      <c r="AX35" s="14">
        <v>0.51939999999999997</v>
      </c>
      <c r="AY35" s="14">
        <v>5.4000000000000003E-3</v>
      </c>
      <c r="AZ35" s="14">
        <v>0.42692307692307691</v>
      </c>
      <c r="BA35" s="14">
        <v>15.691842900302115</v>
      </c>
      <c r="BB35" s="14">
        <v>0.88018099547511308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238</v>
      </c>
      <c r="C36" s="12">
        <v>9.8379999999999992</v>
      </c>
      <c r="D36" s="12">
        <v>238.40992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30.2</v>
      </c>
      <c r="Q36" s="56">
        <v>1.23</v>
      </c>
      <c r="R36" s="56">
        <v>3.06</v>
      </c>
      <c r="S36" s="56">
        <v>43.04</v>
      </c>
      <c r="T36" s="56">
        <v>112.52</v>
      </c>
      <c r="U36" s="12">
        <v>2</v>
      </c>
      <c r="V36" s="12">
        <v>0</v>
      </c>
      <c r="W36" s="12">
        <v>2</v>
      </c>
      <c r="X36" s="12">
        <v>1</v>
      </c>
      <c r="Y36" s="12">
        <v>0</v>
      </c>
      <c r="Z36" s="12">
        <v>1</v>
      </c>
      <c r="AA36" s="12">
        <v>90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1.2470000000000001</v>
      </c>
      <c r="AK36" s="12">
        <v>0.1361</v>
      </c>
      <c r="AL36" s="14">
        <v>3.8899999999999997E-2</v>
      </c>
      <c r="AM36" s="14">
        <v>4.1999999999999997E-3</v>
      </c>
      <c r="AN36" s="14">
        <v>3.5085000000000002</v>
      </c>
      <c r="AO36" s="14">
        <v>0.28720000000000001</v>
      </c>
      <c r="AP36" s="14">
        <v>0.2651</v>
      </c>
      <c r="AQ36" s="14">
        <v>2.1700000000000001E-2</v>
      </c>
      <c r="AR36" s="14">
        <v>2.6242999999999999</v>
      </c>
      <c r="AS36" s="14">
        <v>0.26329999999999998</v>
      </c>
      <c r="AT36" s="14">
        <v>4.2999999999999997E-2</v>
      </c>
      <c r="AU36" s="14">
        <v>4.3E-3</v>
      </c>
      <c r="AV36" s="14">
        <v>47.151499999999999</v>
      </c>
      <c r="AW36" s="14">
        <v>1.5891</v>
      </c>
      <c r="AX36" s="14">
        <v>0.55620000000000003</v>
      </c>
      <c r="AY36" s="14">
        <v>1.8700000000000001E-2</v>
      </c>
      <c r="AZ36" s="14">
        <v>0.3544380859612809</v>
      </c>
      <c r="BA36" s="14">
        <v>12.934883720930234</v>
      </c>
      <c r="BB36" s="14">
        <v>0.85647530040053388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238</v>
      </c>
      <c r="C37" s="12">
        <v>9.8460000000000001</v>
      </c>
      <c r="D37" s="12">
        <v>238.41024999999999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30.2</v>
      </c>
      <c r="Q37" s="56">
        <v>1.23</v>
      </c>
      <c r="R37" s="56">
        <v>3.06</v>
      </c>
      <c r="S37" s="56">
        <v>42.95</v>
      </c>
      <c r="T37" s="56">
        <v>112.62</v>
      </c>
      <c r="U37" s="12">
        <v>2</v>
      </c>
      <c r="V37" s="12">
        <v>0</v>
      </c>
      <c r="W37" s="12">
        <v>2</v>
      </c>
      <c r="X37" s="12">
        <v>1</v>
      </c>
      <c r="Y37" s="12">
        <v>0</v>
      </c>
      <c r="Z37" s="12">
        <v>1</v>
      </c>
      <c r="AA37" s="12">
        <v>90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0.96530000000000005</v>
      </c>
      <c r="AK37" s="12">
        <v>5.3600000000000002E-2</v>
      </c>
      <c r="AL37" s="14">
        <v>3.0099999999999998E-2</v>
      </c>
      <c r="AM37" s="14">
        <v>1.6999999999999999E-3</v>
      </c>
      <c r="AN37" s="14">
        <v>2.7322000000000002</v>
      </c>
      <c r="AO37" s="14">
        <v>0.24479999999999999</v>
      </c>
      <c r="AP37" s="14">
        <v>0.20610000000000001</v>
      </c>
      <c r="AQ37" s="14">
        <v>1.8499999999999999E-2</v>
      </c>
      <c r="AR37" s="14">
        <v>1.8617999999999999</v>
      </c>
      <c r="AS37" s="14">
        <v>9.0700000000000003E-2</v>
      </c>
      <c r="AT37" s="14">
        <v>3.04E-2</v>
      </c>
      <c r="AU37" s="14">
        <v>1.5E-3</v>
      </c>
      <c r="AV37" s="14">
        <v>45.317</v>
      </c>
      <c r="AW37" s="14">
        <v>2.5792000000000002</v>
      </c>
      <c r="AX37" s="14">
        <v>0.53359999999999996</v>
      </c>
      <c r="AY37" s="14">
        <v>3.04E-2</v>
      </c>
      <c r="AZ37" s="14">
        <v>0.44274705961876432</v>
      </c>
      <c r="BA37" s="14">
        <v>17.552631578947366</v>
      </c>
      <c r="BB37" s="14">
        <v>0.89219858156028375</v>
      </c>
      <c r="BC37" s="15"/>
      <c r="BD37" s="28"/>
      <c r="BG37" s="30">
        <v>2</v>
      </c>
    </row>
    <row r="38" spans="2:64" ht="13.5" customHeight="1" x14ac:dyDescent="0.2">
      <c r="B38" s="12">
        <v>238</v>
      </c>
      <c r="C38" s="12">
        <v>9.8550000000000004</v>
      </c>
      <c r="D38" s="12">
        <v>238.41061999999999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30.2</v>
      </c>
      <c r="Q38" s="56">
        <v>1.23</v>
      </c>
      <c r="R38" s="56">
        <v>3.06</v>
      </c>
      <c r="S38" s="56">
        <v>42.85</v>
      </c>
      <c r="T38" s="56">
        <v>112.74</v>
      </c>
      <c r="U38" s="12">
        <v>2</v>
      </c>
      <c r="V38" s="12">
        <v>0</v>
      </c>
      <c r="W38" s="12">
        <v>2</v>
      </c>
      <c r="X38" s="12">
        <v>1</v>
      </c>
      <c r="Y38" s="12">
        <v>0</v>
      </c>
      <c r="Z38" s="12">
        <v>1</v>
      </c>
      <c r="AA38" s="12">
        <v>90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1.2925</v>
      </c>
      <c r="AK38" s="12">
        <v>0.1138</v>
      </c>
      <c r="AL38" s="14">
        <v>4.02E-2</v>
      </c>
      <c r="AM38" s="14">
        <v>3.5000000000000001E-3</v>
      </c>
      <c r="AN38" s="14">
        <v>3.4356</v>
      </c>
      <c r="AO38" s="14">
        <v>1.1000000000000001E-3</v>
      </c>
      <c r="AP38" s="14">
        <v>0.25869999999999999</v>
      </c>
      <c r="AQ38" s="14">
        <v>1E-4</v>
      </c>
      <c r="AR38" s="14">
        <v>2.7065999999999999</v>
      </c>
      <c r="AS38" s="14">
        <v>0.21590000000000001</v>
      </c>
      <c r="AT38" s="14">
        <v>4.4200000000000003E-2</v>
      </c>
      <c r="AU38" s="14">
        <v>3.5000000000000001E-3</v>
      </c>
      <c r="AV38" s="14">
        <v>44.953000000000003</v>
      </c>
      <c r="AW38" s="14">
        <v>0.95469999999999999</v>
      </c>
      <c r="AX38" s="14">
        <v>0.52829999999999999</v>
      </c>
      <c r="AY38" s="14">
        <v>1.12E-2</v>
      </c>
      <c r="AZ38" s="14">
        <v>0.34256670902160108</v>
      </c>
      <c r="BA38" s="14">
        <v>11.952488687782804</v>
      </c>
      <c r="BB38" s="14">
        <v>0.84558951965065499</v>
      </c>
      <c r="BC38" s="15"/>
      <c r="BD38" s="28"/>
      <c r="BG38" s="30">
        <v>3</v>
      </c>
      <c r="BH38" s="34"/>
    </row>
    <row r="39" spans="2:64" ht="13.5" customHeight="1" x14ac:dyDescent="0.2">
      <c r="B39" s="12">
        <v>238</v>
      </c>
      <c r="C39" s="12">
        <v>9.8629999999999995</v>
      </c>
      <c r="D39" s="12">
        <v>238.41095999999999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30.2</v>
      </c>
      <c r="Q39" s="56">
        <v>1.23</v>
      </c>
      <c r="R39" s="56">
        <v>3.06</v>
      </c>
      <c r="S39" s="56">
        <v>42.75</v>
      </c>
      <c r="T39" s="56">
        <v>112.85</v>
      </c>
      <c r="U39" s="12">
        <v>2</v>
      </c>
      <c r="V39" s="12">
        <v>0</v>
      </c>
      <c r="W39" s="12">
        <v>2</v>
      </c>
      <c r="X39" s="12">
        <v>1</v>
      </c>
      <c r="Y39" s="12">
        <v>0</v>
      </c>
      <c r="Z39" s="12">
        <v>1</v>
      </c>
      <c r="AA39" s="12">
        <v>90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1.1308</v>
      </c>
      <c r="AK39" s="12">
        <v>0.12529999999999999</v>
      </c>
      <c r="AL39" s="14">
        <v>3.5099999999999999E-2</v>
      </c>
      <c r="AM39" s="14">
        <v>3.8999999999999998E-3</v>
      </c>
      <c r="AN39" s="14">
        <v>2.9851999999999999</v>
      </c>
      <c r="AO39" s="14">
        <v>0.31919999999999998</v>
      </c>
      <c r="AP39" s="14">
        <v>0.22439999999999999</v>
      </c>
      <c r="AQ39" s="14">
        <v>2.4E-2</v>
      </c>
      <c r="AR39" s="14">
        <v>2.0571000000000002</v>
      </c>
      <c r="AS39" s="14">
        <v>0.24410000000000001</v>
      </c>
      <c r="AT39" s="14">
        <v>3.3500000000000002E-2</v>
      </c>
      <c r="AU39" s="14">
        <v>4.0000000000000001E-3</v>
      </c>
      <c r="AV39" s="14">
        <v>45.383499999999998</v>
      </c>
      <c r="AW39" s="14">
        <v>2.6374</v>
      </c>
      <c r="AX39" s="14">
        <v>0.53249999999999997</v>
      </c>
      <c r="AY39" s="14">
        <v>3.09E-2</v>
      </c>
      <c r="AZ39" s="14">
        <v>0.40705509314308363</v>
      </c>
      <c r="BA39" s="14">
        <v>15.8955223880597</v>
      </c>
      <c r="BB39" s="14">
        <v>0.88162544169611312</v>
      </c>
      <c r="BC39" s="15"/>
      <c r="BD39" s="28"/>
    </row>
    <row r="40" spans="2:64" ht="13.5" customHeight="1" x14ac:dyDescent="0.2">
      <c r="B40" s="12">
        <v>238</v>
      </c>
      <c r="C40" s="12">
        <v>9.8710000000000004</v>
      </c>
      <c r="D40" s="12">
        <v>238.41129000000001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30.2</v>
      </c>
      <c r="Q40" s="56">
        <v>1.23</v>
      </c>
      <c r="R40" s="56">
        <v>3.06</v>
      </c>
      <c r="S40" s="56">
        <v>42.66</v>
      </c>
      <c r="T40" s="56">
        <v>112.96</v>
      </c>
      <c r="U40" s="12">
        <v>2</v>
      </c>
      <c r="V40" s="12">
        <v>0</v>
      </c>
      <c r="W40" s="12">
        <v>2</v>
      </c>
      <c r="X40" s="12">
        <v>1</v>
      </c>
      <c r="Y40" s="12">
        <v>0</v>
      </c>
      <c r="Z40" s="12">
        <v>1</v>
      </c>
      <c r="AA40" s="12">
        <v>90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1.1419999999999999</v>
      </c>
      <c r="AK40" s="12">
        <v>0.14169999999999999</v>
      </c>
      <c r="AL40" s="14">
        <v>3.5400000000000001E-2</v>
      </c>
      <c r="AM40" s="14">
        <v>4.4000000000000003E-3</v>
      </c>
      <c r="AN40" s="14">
        <v>3.0387</v>
      </c>
      <c r="AO40" s="14">
        <v>0.2485</v>
      </c>
      <c r="AP40" s="14">
        <v>0.22800000000000001</v>
      </c>
      <c r="AQ40" s="14">
        <v>1.8700000000000001E-2</v>
      </c>
      <c r="AR40" s="14">
        <v>2.3311000000000002</v>
      </c>
      <c r="AS40" s="14">
        <v>0.3679</v>
      </c>
      <c r="AT40" s="14">
        <v>3.7900000000000003E-2</v>
      </c>
      <c r="AU40" s="14">
        <v>6.0000000000000001E-3</v>
      </c>
      <c r="AV40" s="14">
        <v>47.413600000000002</v>
      </c>
      <c r="AW40" s="14">
        <v>3.4361999999999999</v>
      </c>
      <c r="AX40" s="14">
        <v>0.5554</v>
      </c>
      <c r="AY40" s="14">
        <v>4.02E-2</v>
      </c>
      <c r="AZ40" s="14">
        <v>0.41792187898902228</v>
      </c>
      <c r="BA40" s="14">
        <v>14.654353562005277</v>
      </c>
      <c r="BB40" s="14">
        <v>0.87224001348390345</v>
      </c>
      <c r="BC40" s="15"/>
      <c r="BD40" s="28"/>
    </row>
    <row r="41" spans="2:64" ht="13.5" customHeight="1" x14ac:dyDescent="0.2">
      <c r="B41" s="12">
        <v>238</v>
      </c>
      <c r="C41" s="12">
        <v>9.8819999999999997</v>
      </c>
      <c r="D41" s="12">
        <v>238.41175000000001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30.2</v>
      </c>
      <c r="Q41" s="56">
        <v>1.23</v>
      </c>
      <c r="R41" s="56">
        <v>3.06</v>
      </c>
      <c r="S41" s="56">
        <v>42.53</v>
      </c>
      <c r="T41" s="56">
        <v>113.11</v>
      </c>
      <c r="U41" s="12">
        <v>2</v>
      </c>
      <c r="V41" s="12">
        <v>0</v>
      </c>
      <c r="W41" s="12">
        <v>2</v>
      </c>
      <c r="X41" s="12">
        <v>1</v>
      </c>
      <c r="Y41" s="12">
        <v>0</v>
      </c>
      <c r="Z41" s="12">
        <v>1</v>
      </c>
      <c r="AA41" s="12">
        <v>90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1.1143000000000001</v>
      </c>
      <c r="AK41" s="12">
        <v>5.7500000000000002E-2</v>
      </c>
      <c r="AL41" s="14">
        <v>3.4500000000000003E-2</v>
      </c>
      <c r="AM41" s="14">
        <v>1.8E-3</v>
      </c>
      <c r="AN41" s="14">
        <v>2.5533999999999999</v>
      </c>
      <c r="AO41" s="14">
        <v>5.0299999999999997E-2</v>
      </c>
      <c r="AP41" s="14">
        <v>0.19120000000000001</v>
      </c>
      <c r="AQ41" s="14">
        <v>3.8E-3</v>
      </c>
      <c r="AR41" s="14">
        <v>2.2328000000000001</v>
      </c>
      <c r="AS41" s="14">
        <v>8.72E-2</v>
      </c>
      <c r="AT41" s="14">
        <v>3.6200000000000003E-2</v>
      </c>
      <c r="AU41" s="14">
        <v>1.4E-3</v>
      </c>
      <c r="AV41" s="14">
        <v>38.267800000000001</v>
      </c>
      <c r="AW41" s="14">
        <v>0.53459999999999996</v>
      </c>
      <c r="AX41" s="14">
        <v>0.44719999999999999</v>
      </c>
      <c r="AY41" s="14">
        <v>6.1999999999999998E-3</v>
      </c>
      <c r="AZ41" s="14">
        <v>0.40100250626566419</v>
      </c>
      <c r="BA41" s="14">
        <v>12.353591160220994</v>
      </c>
      <c r="BB41" s="14">
        <v>0.85022755482002477</v>
      </c>
      <c r="BC41" s="15"/>
      <c r="BD41" s="28"/>
    </row>
    <row r="42" spans="2:64" ht="13.5" customHeight="1" x14ac:dyDescent="0.2">
      <c r="B42" s="12">
        <v>238</v>
      </c>
      <c r="C42" s="12">
        <v>9.673</v>
      </c>
      <c r="D42" s="12">
        <v>238.40304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30.2</v>
      </c>
      <c r="Q42" s="56">
        <v>1.23</v>
      </c>
      <c r="R42" s="56">
        <v>3.06</v>
      </c>
      <c r="S42" s="56">
        <v>44.97</v>
      </c>
      <c r="T42" s="56">
        <v>110.38</v>
      </c>
      <c r="U42" s="12">
        <v>2</v>
      </c>
      <c r="V42" s="12">
        <v>0</v>
      </c>
      <c r="W42" s="12">
        <v>2</v>
      </c>
      <c r="X42" s="12">
        <v>1</v>
      </c>
      <c r="Y42" s="12">
        <v>0</v>
      </c>
      <c r="Z42" s="12">
        <v>1</v>
      </c>
      <c r="AA42" s="12">
        <v>90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5.3625999999999996</v>
      </c>
      <c r="AK42" s="12">
        <v>6.7000000000000004E-2</v>
      </c>
      <c r="AL42" s="14">
        <v>0.17319999999999999</v>
      </c>
      <c r="AM42" s="14">
        <v>2.2000000000000001E-3</v>
      </c>
      <c r="AN42" s="14">
        <v>2.5632999999999999</v>
      </c>
      <c r="AO42" s="14">
        <v>3.85E-2</v>
      </c>
      <c r="AP42" s="14">
        <v>0.2006</v>
      </c>
      <c r="AQ42" s="14">
        <v>3.0000000000000001E-3</v>
      </c>
      <c r="AR42" s="14">
        <v>10.028</v>
      </c>
      <c r="AS42" s="14">
        <v>0.14660000000000001</v>
      </c>
      <c r="AT42" s="14">
        <v>0.16969999999999999</v>
      </c>
      <c r="AU42" s="14">
        <v>2.5000000000000001E-3</v>
      </c>
      <c r="AV42" s="14">
        <v>18.6098</v>
      </c>
      <c r="AW42" s="14">
        <v>0.32029999999999997</v>
      </c>
      <c r="AX42" s="14">
        <v>0.22750000000000001</v>
      </c>
      <c r="AY42" s="14">
        <v>3.8999999999999998E-3</v>
      </c>
      <c r="AZ42" s="14">
        <v>6.2835786031301105E-2</v>
      </c>
      <c r="BA42" s="14">
        <v>1.3406010606953449</v>
      </c>
      <c r="BB42" s="14">
        <v>0.14551863041289029</v>
      </c>
      <c r="BC42" s="37"/>
      <c r="BD42" s="28"/>
    </row>
    <row r="43" spans="2:64" ht="13.5" customHeight="1" x14ac:dyDescent="0.2">
      <c r="B43" s="12">
        <v>238</v>
      </c>
      <c r="C43" s="12">
        <v>9.6809999999999992</v>
      </c>
      <c r="D43" s="12">
        <v>238.40338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30.2</v>
      </c>
      <c r="Q43" s="56">
        <v>1.23</v>
      </c>
      <c r="R43" s="56">
        <v>3.06</v>
      </c>
      <c r="S43" s="56">
        <v>44.88</v>
      </c>
      <c r="T43" s="56">
        <v>110.48</v>
      </c>
      <c r="U43" s="12">
        <v>2</v>
      </c>
      <c r="V43" s="12">
        <v>0</v>
      </c>
      <c r="W43" s="12">
        <v>2</v>
      </c>
      <c r="X43" s="12">
        <v>1</v>
      </c>
      <c r="Y43" s="12">
        <v>0</v>
      </c>
      <c r="Z43" s="12">
        <v>1</v>
      </c>
      <c r="AA43" s="12">
        <v>90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1.6351</v>
      </c>
      <c r="AK43" s="12">
        <v>8.0100000000000005E-2</v>
      </c>
      <c r="AL43" s="14">
        <v>5.2699999999999997E-2</v>
      </c>
      <c r="AM43" s="14">
        <v>2.5999999999999999E-3</v>
      </c>
      <c r="AN43" s="14">
        <v>2.9634999999999998</v>
      </c>
      <c r="AO43" s="14">
        <v>0.1522</v>
      </c>
      <c r="AP43" s="14">
        <v>0.23150000000000001</v>
      </c>
      <c r="AQ43" s="14">
        <v>1.1900000000000001E-2</v>
      </c>
      <c r="AR43" s="14">
        <v>3.1808999999999998</v>
      </c>
      <c r="AS43" s="14">
        <v>0.1484</v>
      </c>
      <c r="AT43" s="14">
        <v>5.3699999999999998E-2</v>
      </c>
      <c r="AU43" s="14">
        <v>2.5000000000000001E-3</v>
      </c>
      <c r="AV43" s="14">
        <v>39.442999999999998</v>
      </c>
      <c r="AW43" s="14">
        <v>1.3894</v>
      </c>
      <c r="AX43" s="14">
        <v>0.48139999999999999</v>
      </c>
      <c r="AY43" s="14">
        <v>1.7000000000000001E-2</v>
      </c>
      <c r="AZ43" s="14">
        <v>0.3505400476925235</v>
      </c>
      <c r="BA43" s="14">
        <v>8.9646182495344515</v>
      </c>
      <c r="BB43" s="14">
        <v>0.79928985236404404</v>
      </c>
      <c r="BC43" s="37"/>
      <c r="BD43" s="28"/>
    </row>
    <row r="44" spans="2:64" ht="13.5" customHeight="1" x14ac:dyDescent="0.2">
      <c r="B44" s="12">
        <v>238</v>
      </c>
      <c r="C44" s="12">
        <v>9.6890000000000001</v>
      </c>
      <c r="D44" s="12">
        <v>238.40370999999999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30.2</v>
      </c>
      <c r="Q44" s="56">
        <v>1.23</v>
      </c>
      <c r="R44" s="56">
        <v>3.06</v>
      </c>
      <c r="S44" s="56">
        <v>44.78</v>
      </c>
      <c r="T44" s="56">
        <v>110.58</v>
      </c>
      <c r="U44" s="12">
        <v>2</v>
      </c>
      <c r="V44" s="12">
        <v>0</v>
      </c>
      <c r="W44" s="12">
        <v>2</v>
      </c>
      <c r="X44" s="12">
        <v>1</v>
      </c>
      <c r="Y44" s="12">
        <v>0</v>
      </c>
      <c r="Z44" s="12">
        <v>1</v>
      </c>
      <c r="AA44" s="12">
        <v>90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10.674899999999999</v>
      </c>
      <c r="AK44" s="12">
        <v>4.8399999999999999E-2</v>
      </c>
      <c r="AL44" s="14">
        <v>0.34360000000000002</v>
      </c>
      <c r="AM44" s="14">
        <v>1.6000000000000001E-3</v>
      </c>
      <c r="AN44" s="14">
        <v>4.7267000000000001</v>
      </c>
      <c r="AO44" s="14">
        <v>2.3099999999999999E-2</v>
      </c>
      <c r="AP44" s="14">
        <v>0.36859999999999998</v>
      </c>
      <c r="AQ44" s="14">
        <v>1.8E-3</v>
      </c>
      <c r="AR44" s="14">
        <v>20.263000000000002</v>
      </c>
      <c r="AS44" s="14">
        <v>7.2900000000000006E-2</v>
      </c>
      <c r="AT44" s="14">
        <v>0.34179999999999999</v>
      </c>
      <c r="AU44" s="14">
        <v>1.1999999999999999E-3</v>
      </c>
      <c r="AV44" s="14">
        <v>33.421399999999998</v>
      </c>
      <c r="AW44" s="14">
        <v>8.9399999999999993E-2</v>
      </c>
      <c r="AX44" s="14">
        <v>0.40720000000000001</v>
      </c>
      <c r="AY44" s="14">
        <v>1.1000000000000001E-3</v>
      </c>
      <c r="AZ44" s="14">
        <v>4.9755091518432611E-2</v>
      </c>
      <c r="BA44" s="14">
        <v>1.1913399648917495</v>
      </c>
      <c r="BB44" s="14">
        <v>8.7316421895861168E-2</v>
      </c>
      <c r="BC44" s="37"/>
      <c r="BD44" s="28"/>
    </row>
    <row r="45" spans="2:64" ht="13.5" customHeight="1" x14ac:dyDescent="0.2">
      <c r="B45" s="12">
        <v>238</v>
      </c>
      <c r="C45" s="12">
        <v>9.6959999999999997</v>
      </c>
      <c r="D45" s="12">
        <v>238.404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30.2</v>
      </c>
      <c r="Q45" s="56">
        <v>1.23</v>
      </c>
      <c r="R45" s="56">
        <v>3.06</v>
      </c>
      <c r="S45" s="56">
        <v>44.7</v>
      </c>
      <c r="T45" s="56">
        <v>110.67</v>
      </c>
      <c r="U45" s="12">
        <v>2</v>
      </c>
      <c r="V45" s="12">
        <v>0</v>
      </c>
      <c r="W45" s="12">
        <v>2</v>
      </c>
      <c r="X45" s="12">
        <v>1</v>
      </c>
      <c r="Y45" s="12">
        <v>0</v>
      </c>
      <c r="Z45" s="12">
        <v>1</v>
      </c>
      <c r="AA45" s="12">
        <v>90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5.2030000000000003</v>
      </c>
      <c r="AK45" s="12">
        <v>0.91039999999999999</v>
      </c>
      <c r="AL45" s="14">
        <v>0.16719999999999999</v>
      </c>
      <c r="AM45" s="14">
        <v>2.93E-2</v>
      </c>
      <c r="AN45" s="14">
        <v>3.383</v>
      </c>
      <c r="AO45" s="14">
        <v>0.13420000000000001</v>
      </c>
      <c r="AP45" s="14">
        <v>0.26340000000000002</v>
      </c>
      <c r="AQ45" s="14">
        <v>1.04E-2</v>
      </c>
      <c r="AR45" s="14">
        <v>10.135300000000001</v>
      </c>
      <c r="AS45" s="14">
        <v>1.7576000000000001</v>
      </c>
      <c r="AT45" s="14">
        <v>0.17069999999999999</v>
      </c>
      <c r="AU45" s="14">
        <v>2.9600000000000001E-2</v>
      </c>
      <c r="AV45" s="14">
        <v>33.935200000000002</v>
      </c>
      <c r="AW45" s="14">
        <v>0.90690000000000004</v>
      </c>
      <c r="AX45" s="14">
        <v>0.4128</v>
      </c>
      <c r="AY45" s="14">
        <v>1.0999999999999999E-2</v>
      </c>
      <c r="AZ45" s="14">
        <v>0.22094055013309669</v>
      </c>
      <c r="BA45" s="14">
        <v>2.4182776801405979</v>
      </c>
      <c r="BB45" s="14">
        <v>0.41491002570694085</v>
      </c>
      <c r="BC45" s="37"/>
      <c r="BD45" s="28"/>
    </row>
    <row r="46" spans="2:64" ht="13.5" customHeight="1" x14ac:dyDescent="0.2">
      <c r="B46" s="12">
        <v>238</v>
      </c>
      <c r="C46" s="12">
        <v>9.7040000000000006</v>
      </c>
      <c r="D46" s="12">
        <v>238.40432999999999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30.2</v>
      </c>
      <c r="Q46" s="56">
        <v>1.23</v>
      </c>
      <c r="R46" s="56">
        <v>3.06</v>
      </c>
      <c r="S46" s="56">
        <v>44.61</v>
      </c>
      <c r="T46" s="56">
        <v>110.77</v>
      </c>
      <c r="U46" s="12">
        <v>2</v>
      </c>
      <c r="V46" s="12">
        <v>0</v>
      </c>
      <c r="W46" s="12">
        <v>2</v>
      </c>
      <c r="X46" s="12">
        <v>1</v>
      </c>
      <c r="Y46" s="12">
        <v>0</v>
      </c>
      <c r="Z46" s="12">
        <v>1</v>
      </c>
      <c r="AA46" s="12">
        <v>90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5.2030000000000003</v>
      </c>
      <c r="AK46" s="12">
        <v>5.6800000000000003E-2</v>
      </c>
      <c r="AL46" s="14">
        <v>0.16689999999999999</v>
      </c>
      <c r="AM46" s="14">
        <v>1.8E-3</v>
      </c>
      <c r="AN46" s="14">
        <v>2.5114999999999998</v>
      </c>
      <c r="AO46" s="14">
        <v>8.2000000000000007E-3</v>
      </c>
      <c r="AP46" s="14">
        <v>0.19520000000000001</v>
      </c>
      <c r="AQ46" s="14">
        <v>5.9999999999999995E-4</v>
      </c>
      <c r="AR46" s="14">
        <v>9.7544000000000004</v>
      </c>
      <c r="AS46" s="14">
        <v>6.6199999999999995E-2</v>
      </c>
      <c r="AT46" s="14">
        <v>0.16400000000000001</v>
      </c>
      <c r="AU46" s="14">
        <v>1.1000000000000001E-3</v>
      </c>
      <c r="AV46" s="14">
        <v>18.2624</v>
      </c>
      <c r="AW46" s="14">
        <v>4.3700000000000003E-2</v>
      </c>
      <c r="AX46" s="14">
        <v>0.2218</v>
      </c>
      <c r="AY46" s="14">
        <v>5.0000000000000001E-4</v>
      </c>
      <c r="AZ46" s="14">
        <v>6.3788968824940007E-2</v>
      </c>
      <c r="BA46" s="14">
        <v>1.3524390243902438</v>
      </c>
      <c r="BB46" s="14">
        <v>0.14981855883877654</v>
      </c>
      <c r="BC46" s="37"/>
      <c r="BD46" s="28"/>
    </row>
    <row r="47" spans="2:64" ht="13.5" customHeight="1" x14ac:dyDescent="0.2">
      <c r="B47" s="12">
        <v>238</v>
      </c>
      <c r="C47" s="12">
        <v>9.7119999999999997</v>
      </c>
      <c r="D47" s="12">
        <v>238.40467000000001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30.2</v>
      </c>
      <c r="Q47" s="56">
        <v>1.23</v>
      </c>
      <c r="R47" s="56">
        <v>3.06</v>
      </c>
      <c r="S47" s="56">
        <v>44.51</v>
      </c>
      <c r="T47" s="56">
        <v>110.87</v>
      </c>
      <c r="U47" s="12">
        <v>2</v>
      </c>
      <c r="V47" s="12">
        <v>0</v>
      </c>
      <c r="W47" s="12">
        <v>2</v>
      </c>
      <c r="X47" s="12">
        <v>1</v>
      </c>
      <c r="Y47" s="12">
        <v>0</v>
      </c>
      <c r="Z47" s="12">
        <v>1</v>
      </c>
      <c r="AA47" s="12">
        <v>90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1.8204</v>
      </c>
      <c r="AK47" s="12">
        <v>1.66E-2</v>
      </c>
      <c r="AL47" s="14">
        <v>5.8299999999999998E-2</v>
      </c>
      <c r="AM47" s="14">
        <v>5.0000000000000001E-4</v>
      </c>
      <c r="AN47" s="14">
        <v>2.8180999999999998</v>
      </c>
      <c r="AO47" s="14">
        <v>9.1000000000000004E-3</v>
      </c>
      <c r="AP47" s="14">
        <v>0.21870000000000001</v>
      </c>
      <c r="AQ47" s="14">
        <v>6.9999999999999999E-4</v>
      </c>
      <c r="AR47" s="14">
        <v>3.6143999999999998</v>
      </c>
      <c r="AS47" s="14">
        <v>4.5600000000000002E-2</v>
      </c>
      <c r="AT47" s="14">
        <v>6.0699999999999997E-2</v>
      </c>
      <c r="AU47" s="14">
        <v>8.0000000000000004E-4</v>
      </c>
      <c r="AV47" s="14">
        <v>34.606999999999999</v>
      </c>
      <c r="AW47" s="14">
        <v>0.26829999999999998</v>
      </c>
      <c r="AX47" s="14">
        <v>0.41949999999999998</v>
      </c>
      <c r="AY47" s="14">
        <v>3.3E-3</v>
      </c>
      <c r="AZ47" s="14">
        <v>0.31463491068630522</v>
      </c>
      <c r="BA47" s="14">
        <v>6.911037891268534</v>
      </c>
      <c r="BB47" s="14">
        <v>0.74718867138692224</v>
      </c>
      <c r="BC47" s="37"/>
      <c r="BD47" s="28"/>
    </row>
    <row r="48" spans="2:64" ht="13.5" customHeight="1" x14ac:dyDescent="0.2">
      <c r="B48" s="12">
        <v>238</v>
      </c>
      <c r="C48" s="12">
        <v>9.7210000000000001</v>
      </c>
      <c r="D48" s="12">
        <v>238.40504000000001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30.2</v>
      </c>
      <c r="Q48" s="56">
        <v>1.23</v>
      </c>
      <c r="R48" s="56">
        <v>3.06</v>
      </c>
      <c r="S48" s="56">
        <v>44.41</v>
      </c>
      <c r="T48" s="56">
        <v>110.99</v>
      </c>
      <c r="U48" s="12">
        <v>2</v>
      </c>
      <c r="V48" s="12">
        <v>0</v>
      </c>
      <c r="W48" s="12">
        <v>2</v>
      </c>
      <c r="X48" s="12">
        <v>1</v>
      </c>
      <c r="Y48" s="12">
        <v>0</v>
      </c>
      <c r="Z48" s="12">
        <v>1</v>
      </c>
      <c r="AA48" s="12">
        <v>90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10.4648</v>
      </c>
      <c r="AK48" s="12">
        <v>9.3100000000000002E-2</v>
      </c>
      <c r="AL48" s="14">
        <v>0.33460000000000001</v>
      </c>
      <c r="AM48" s="14">
        <v>3.0000000000000001E-3</v>
      </c>
      <c r="AN48" s="14">
        <v>4.6474000000000002</v>
      </c>
      <c r="AO48" s="14">
        <v>5.2699999999999997E-2</v>
      </c>
      <c r="AP48" s="14">
        <v>0.36</v>
      </c>
      <c r="AQ48" s="14">
        <v>4.1000000000000003E-3</v>
      </c>
      <c r="AR48" s="14">
        <v>19.71</v>
      </c>
      <c r="AS48" s="14">
        <v>0.17080000000000001</v>
      </c>
      <c r="AT48" s="14">
        <v>0.33029999999999998</v>
      </c>
      <c r="AU48" s="14">
        <v>2.8999999999999998E-3</v>
      </c>
      <c r="AV48" s="14">
        <v>32.739199999999997</v>
      </c>
      <c r="AW48" s="14">
        <v>0.35149999999999998</v>
      </c>
      <c r="AX48" s="14">
        <v>0.39610000000000001</v>
      </c>
      <c r="AY48" s="14">
        <v>4.3E-3</v>
      </c>
      <c r="AZ48" s="14">
        <v>4.7745007274170109E-2</v>
      </c>
      <c r="BA48" s="14">
        <v>1.1992128368150168</v>
      </c>
      <c r="BB48" s="14">
        <v>9.0583700440528672E-2</v>
      </c>
      <c r="BC48" s="37"/>
      <c r="BD48" s="28"/>
    </row>
    <row r="49" spans="2:54" ht="13.5" customHeight="1" x14ac:dyDescent="0.2">
      <c r="B49" s="12">
        <v>238</v>
      </c>
      <c r="C49" s="12">
        <v>9.73</v>
      </c>
      <c r="D49" s="12">
        <v>238.40541999999999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30.2</v>
      </c>
      <c r="Q49" s="56">
        <v>1.23</v>
      </c>
      <c r="R49" s="56">
        <v>3.06</v>
      </c>
      <c r="S49" s="56">
        <v>44.3</v>
      </c>
      <c r="T49" s="56">
        <v>111.1</v>
      </c>
      <c r="U49" s="12">
        <v>2</v>
      </c>
      <c r="V49" s="12">
        <v>0</v>
      </c>
      <c r="W49" s="12">
        <v>2</v>
      </c>
      <c r="X49" s="12">
        <v>1</v>
      </c>
      <c r="Y49" s="12">
        <v>0</v>
      </c>
      <c r="Z49" s="12">
        <v>1</v>
      </c>
      <c r="AA49" s="12">
        <v>90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5.3749000000000002</v>
      </c>
      <c r="AK49" s="12">
        <v>0.43090000000000001</v>
      </c>
      <c r="AL49" s="14">
        <v>0.17150000000000001</v>
      </c>
      <c r="AM49" s="14">
        <v>1.38E-2</v>
      </c>
      <c r="AN49" s="14">
        <v>3.3424999999999998</v>
      </c>
      <c r="AO49" s="14">
        <v>6.0299999999999999E-2</v>
      </c>
      <c r="AP49" s="14">
        <v>0.25840000000000002</v>
      </c>
      <c r="AQ49" s="14">
        <v>4.7000000000000002E-3</v>
      </c>
      <c r="AR49" s="14">
        <v>10.315</v>
      </c>
      <c r="AS49" s="14">
        <v>0.7671</v>
      </c>
      <c r="AT49" s="14">
        <v>0.17249999999999999</v>
      </c>
      <c r="AU49" s="14">
        <v>1.2800000000000001E-2</v>
      </c>
      <c r="AV49" s="14">
        <v>33.040799999999997</v>
      </c>
      <c r="AW49" s="14">
        <v>0.35780000000000001</v>
      </c>
      <c r="AX49" s="14">
        <v>0.39889999999999998</v>
      </c>
      <c r="AY49" s="14">
        <v>4.3E-3</v>
      </c>
      <c r="AZ49" s="14">
        <v>0.21375323292256193</v>
      </c>
      <c r="BA49" s="14">
        <v>2.3124637681159421</v>
      </c>
      <c r="BB49" s="14">
        <v>0.39621981099054959</v>
      </c>
    </row>
    <row r="50" spans="2:54" ht="13.5" customHeight="1" x14ac:dyDescent="0.2">
      <c r="B50" s="12">
        <v>238</v>
      </c>
      <c r="C50" s="12">
        <v>9.6310000000000002</v>
      </c>
      <c r="D50" s="12">
        <v>238.40128999999999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30.2</v>
      </c>
      <c r="Q50" s="56">
        <v>1.23</v>
      </c>
      <c r="R50" s="56">
        <v>3.06</v>
      </c>
      <c r="S50" s="56">
        <v>45.47</v>
      </c>
      <c r="T50" s="56">
        <v>109.85</v>
      </c>
      <c r="U50" s="12">
        <v>2</v>
      </c>
      <c r="V50" s="12">
        <v>0</v>
      </c>
      <c r="W50" s="12">
        <v>2</v>
      </c>
      <c r="X50" s="12">
        <v>1</v>
      </c>
      <c r="Y50" s="12">
        <v>0</v>
      </c>
      <c r="Z50" s="12">
        <v>1</v>
      </c>
      <c r="AA50" s="12">
        <v>90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8.3081999999999994</v>
      </c>
      <c r="AK50" s="12">
        <v>7.3700000000000002E-2</v>
      </c>
      <c r="AL50" s="14">
        <v>0.2707</v>
      </c>
      <c r="AM50" s="14">
        <v>2.3999999999999998E-3</v>
      </c>
      <c r="AN50" s="14">
        <v>3.6947999999999999</v>
      </c>
      <c r="AO50" s="14">
        <v>1.1900000000000001E-2</v>
      </c>
      <c r="AP50" s="14">
        <v>0.2918</v>
      </c>
      <c r="AQ50" s="14">
        <v>8.9999999999999998E-4</v>
      </c>
      <c r="AR50" s="14">
        <v>15.343299999999999</v>
      </c>
      <c r="AS50" s="14">
        <v>4.5999999999999999E-2</v>
      </c>
      <c r="AT50" s="14">
        <v>0.26190000000000002</v>
      </c>
      <c r="AU50" s="14">
        <v>8.0000000000000004E-4</v>
      </c>
      <c r="AV50" s="14">
        <v>26.270399999999999</v>
      </c>
      <c r="AW50" s="14">
        <v>0.156</v>
      </c>
      <c r="AX50" s="14">
        <v>0.32419999999999999</v>
      </c>
      <c r="AY50" s="14">
        <v>1.9E-3</v>
      </c>
      <c r="AZ50" s="14">
        <v>5.2597402597402573E-2</v>
      </c>
      <c r="BA50" s="14">
        <v>1.2378770523100417</v>
      </c>
      <c r="BB50" s="14">
        <v>0.10629585394983784</v>
      </c>
    </row>
    <row r="51" spans="2:54" ht="13.5" customHeight="1" x14ac:dyDescent="0.2">
      <c r="B51" s="12">
        <v>238</v>
      </c>
      <c r="C51" s="12">
        <v>9.3979999999999997</v>
      </c>
      <c r="D51" s="12">
        <v>238.39158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30.2</v>
      </c>
      <c r="Q51" s="56">
        <v>1.23</v>
      </c>
      <c r="R51" s="56">
        <v>3.06</v>
      </c>
      <c r="S51" s="56">
        <v>48.24</v>
      </c>
      <c r="T51" s="56">
        <v>107.07</v>
      </c>
      <c r="U51" s="12">
        <v>2</v>
      </c>
      <c r="V51" s="12">
        <v>0</v>
      </c>
      <c r="W51" s="12">
        <v>2</v>
      </c>
      <c r="X51" s="12">
        <v>1</v>
      </c>
      <c r="Y51" s="12">
        <v>0</v>
      </c>
      <c r="Z51" s="12">
        <v>1</v>
      </c>
      <c r="AA51" s="12">
        <v>90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20.036999999999999</v>
      </c>
      <c r="AK51" s="55">
        <v>2.5999999999999999E-2</v>
      </c>
      <c r="AL51" s="55">
        <v>0.69000000000000006</v>
      </c>
      <c r="AM51" s="55">
        <v>1E-3</v>
      </c>
      <c r="AN51" s="55">
        <v>8.1775000000000002</v>
      </c>
      <c r="AO51" s="55">
        <v>1.0499999999999999E-2</v>
      </c>
      <c r="AP51" s="55">
        <v>0.68199999999999994</v>
      </c>
      <c r="AQ51" s="55">
        <v>1E-3</v>
      </c>
      <c r="AR51" s="55">
        <v>37.968000000000004</v>
      </c>
      <c r="AS51" s="55">
        <v>3.5999999999999997E-2</v>
      </c>
      <c r="AT51" s="55">
        <v>0.6895</v>
      </c>
      <c r="AU51" s="55">
        <v>5.0000000000000001E-4</v>
      </c>
      <c r="AV51" s="55">
        <v>51.184600000000003</v>
      </c>
      <c r="AW51" s="55">
        <v>6.8599999999999994E-2</v>
      </c>
      <c r="AX51" s="55">
        <v>0.6623</v>
      </c>
      <c r="AY51" s="55">
        <v>8.9999999999999998E-4</v>
      </c>
      <c r="AZ51" s="14">
        <v>-1.4654467008852146E-2</v>
      </c>
      <c r="BA51" s="14">
        <v>24.013778100072514</v>
      </c>
      <c r="BB51" s="14">
        <v>-2.0121319721852347E-2</v>
      </c>
    </row>
    <row r="52" spans="2:54" ht="13.5" customHeight="1" x14ac:dyDescent="0.2">
      <c r="B52" s="12">
        <v>238</v>
      </c>
      <c r="C52" s="12">
        <v>9.3889999999999993</v>
      </c>
      <c r="D52" s="12">
        <v>238.39121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30.2</v>
      </c>
      <c r="Q52" s="56">
        <v>1.23</v>
      </c>
      <c r="R52" s="56">
        <v>3.06</v>
      </c>
      <c r="S52" s="56">
        <v>48.35</v>
      </c>
      <c r="T52" s="56">
        <v>106.97</v>
      </c>
      <c r="U52" s="12">
        <v>2</v>
      </c>
      <c r="V52" s="12">
        <v>0</v>
      </c>
      <c r="W52" s="12">
        <v>2</v>
      </c>
      <c r="X52" s="12">
        <v>1</v>
      </c>
      <c r="Y52" s="12">
        <v>0</v>
      </c>
      <c r="Z52" s="12">
        <v>1</v>
      </c>
      <c r="AA52" s="12">
        <v>90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28.8263</v>
      </c>
      <c r="AK52" s="12">
        <v>1.7399999999999999E-2</v>
      </c>
      <c r="AL52" s="14">
        <v>0.99509999999999998</v>
      </c>
      <c r="AM52" s="14">
        <v>5.9999999999999995E-4</v>
      </c>
      <c r="AN52" s="14">
        <v>11.905099999999999</v>
      </c>
      <c r="AO52" s="14">
        <v>2.8E-3</v>
      </c>
      <c r="AP52" s="14">
        <v>0.99490000000000001</v>
      </c>
      <c r="AQ52" s="14">
        <v>2.0000000000000001E-4</v>
      </c>
      <c r="AR52" s="14">
        <v>54.679299999999998</v>
      </c>
      <c r="AS52" s="14">
        <v>2.2000000000000001E-3</v>
      </c>
      <c r="AT52" s="14">
        <v>0.99509999999999998</v>
      </c>
      <c r="AU52" s="14">
        <v>0</v>
      </c>
      <c r="AV52" s="14">
        <v>76.747799999999998</v>
      </c>
      <c r="AW52" s="14">
        <v>1.46E-2</v>
      </c>
      <c r="AX52" s="14">
        <v>0.99490000000000001</v>
      </c>
      <c r="AY52" s="14">
        <v>2.0000000000000001E-4</v>
      </c>
      <c r="AZ52" s="38">
        <v>0.73142220953854853</v>
      </c>
      <c r="BA52" s="38">
        <v>1.4035988024718677</v>
      </c>
      <c r="BB52" s="38">
        <v>0.16791437991099248</v>
      </c>
    </row>
    <row r="53" spans="2:54" ht="13.5" customHeight="1" x14ac:dyDescent="0.2">
      <c r="B53" s="12">
        <v>238</v>
      </c>
      <c r="C53" s="12">
        <v>9.6199999999999992</v>
      </c>
      <c r="D53" s="12">
        <v>238.40083000000001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30.2</v>
      </c>
      <c r="Q53" s="56">
        <v>1.23</v>
      </c>
      <c r="R53" s="56">
        <v>3.06</v>
      </c>
      <c r="S53" s="56">
        <v>45.6</v>
      </c>
      <c r="T53" s="56">
        <v>109.72</v>
      </c>
      <c r="U53" s="12">
        <v>2</v>
      </c>
      <c r="V53" s="12">
        <v>0</v>
      </c>
      <c r="W53" s="12">
        <v>2</v>
      </c>
      <c r="X53" s="12">
        <v>1</v>
      </c>
      <c r="Y53" s="12">
        <v>0</v>
      </c>
      <c r="Z53" s="12">
        <v>1</v>
      </c>
      <c r="AA53" s="12">
        <v>90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30.665500000000002</v>
      </c>
      <c r="AK53" s="12">
        <v>2.9100000000000001E-2</v>
      </c>
      <c r="AL53" s="14">
        <v>1.0016</v>
      </c>
      <c r="AM53" s="14">
        <v>1E-3</v>
      </c>
      <c r="AN53" s="14">
        <v>12.6487</v>
      </c>
      <c r="AO53" s="14">
        <v>1.2E-2</v>
      </c>
      <c r="AP53" s="14">
        <v>1.0014000000000001</v>
      </c>
      <c r="AQ53" s="14">
        <v>1E-3</v>
      </c>
      <c r="AR53" s="14">
        <v>58.548099999999998</v>
      </c>
      <c r="AS53" s="14">
        <v>7.5899999999999995E-2</v>
      </c>
      <c r="AT53" s="14">
        <v>1.0016</v>
      </c>
      <c r="AU53" s="14">
        <v>1.2999999999999999E-3</v>
      </c>
      <c r="AV53" s="14">
        <v>80.945300000000003</v>
      </c>
      <c r="AW53" s="14">
        <v>0.1101</v>
      </c>
      <c r="AX53" s="14">
        <v>1.0014000000000001</v>
      </c>
      <c r="AY53" s="14">
        <v>1.4E-3</v>
      </c>
      <c r="AZ53" s="38">
        <v>0.729711306280317</v>
      </c>
      <c r="BA53" s="38">
        <v>1.3825435838225324</v>
      </c>
      <c r="BB53" s="38">
        <v>0.16056100145239849</v>
      </c>
    </row>
    <row r="54" spans="2:54" ht="13.5" customHeight="1" x14ac:dyDescent="0.2">
      <c r="B54" s="12">
        <v>238</v>
      </c>
      <c r="C54" s="12">
        <v>9.9079999999999995</v>
      </c>
      <c r="D54" s="12">
        <v>238.41283000000001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30.2</v>
      </c>
      <c r="Q54" s="56">
        <v>1.23</v>
      </c>
      <c r="R54" s="56">
        <v>3.06</v>
      </c>
      <c r="S54" s="56">
        <v>42.23</v>
      </c>
      <c r="T54" s="56">
        <v>113.46</v>
      </c>
      <c r="U54" s="12">
        <v>2</v>
      </c>
      <c r="V54" s="12">
        <v>0</v>
      </c>
      <c r="W54" s="12">
        <v>2</v>
      </c>
      <c r="X54" s="12">
        <v>1</v>
      </c>
      <c r="Y54" s="12">
        <v>0</v>
      </c>
      <c r="Z54" s="12">
        <v>1</v>
      </c>
      <c r="AA54" s="12">
        <v>90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32.790999999999997</v>
      </c>
      <c r="AK54" s="12">
        <v>9.5999999999999992E-3</v>
      </c>
      <c r="AL54" s="14">
        <v>1.0089999999999999</v>
      </c>
      <c r="AM54" s="14">
        <v>2.9999999999999997E-4</v>
      </c>
      <c r="AN54" s="14">
        <v>13.545999999999999</v>
      </c>
      <c r="AO54" s="14">
        <v>5.4999999999999997E-3</v>
      </c>
      <c r="AP54" s="14">
        <v>1.0088999999999999</v>
      </c>
      <c r="AQ54" s="14">
        <v>4.0000000000000002E-4</v>
      </c>
      <c r="AR54" s="14">
        <v>62.495100000000001</v>
      </c>
      <c r="AS54" s="14">
        <v>1.3299999999999999E-2</v>
      </c>
      <c r="AT54" s="14">
        <v>1.0089999999999999</v>
      </c>
      <c r="AU54" s="14">
        <v>2.0000000000000001E-4</v>
      </c>
      <c r="AV54" s="14">
        <v>86.802599999999998</v>
      </c>
      <c r="AW54" s="14">
        <v>8.4500000000000006E-2</v>
      </c>
      <c r="AX54" s="14">
        <v>1.0088999999999999</v>
      </c>
      <c r="AY54" s="14">
        <v>1E-3</v>
      </c>
      <c r="AZ54" s="38">
        <v>0.73002114628405368</v>
      </c>
      <c r="BA54" s="38">
        <v>1.3889504937187076</v>
      </c>
      <c r="BB54" s="38">
        <v>0.16281228712833484</v>
      </c>
    </row>
  </sheetData>
  <autoFilter ref="B9:BB54" xr:uid="{EDA878EA-82C6-4E14-BDA0-BF5BE350BE99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00A5-F36C-4245-91FE-A05B343F198C}">
  <sheetPr codeName="Sheet49"/>
  <dimension ref="A1:BT54"/>
  <sheetViews>
    <sheetView workbookViewId="0">
      <selection activeCell="A42" sqref="A42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242</v>
      </c>
      <c r="C10" s="12">
        <v>9.423</v>
      </c>
      <c r="D10" s="12">
        <v>242.39263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32</v>
      </c>
      <c r="Q10" s="56">
        <v>2.12</v>
      </c>
      <c r="R10" s="56">
        <v>2.63</v>
      </c>
      <c r="S10" s="56">
        <v>48.54</v>
      </c>
      <c r="T10" s="56">
        <v>109.12</v>
      </c>
      <c r="U10" s="12">
        <v>2</v>
      </c>
      <c r="V10" s="12">
        <v>0</v>
      </c>
      <c r="W10" s="12">
        <v>1</v>
      </c>
      <c r="X10" s="12">
        <v>1</v>
      </c>
      <c r="Y10" s="12">
        <v>2</v>
      </c>
      <c r="Z10" s="12">
        <v>1</v>
      </c>
      <c r="AA10" s="12">
        <v>360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0.93679999999999997</v>
      </c>
      <c r="AK10" s="12">
        <v>8.3199999999999996E-2</v>
      </c>
      <c r="AL10" s="14">
        <v>3.3300000000000003E-2</v>
      </c>
      <c r="AM10" s="14">
        <v>3.0000000000000001E-3</v>
      </c>
      <c r="AN10" s="14">
        <v>2.0303</v>
      </c>
      <c r="AO10" s="14">
        <v>0.12429999999999999</v>
      </c>
      <c r="AP10" s="14">
        <v>0.19489999999999999</v>
      </c>
      <c r="AQ10" s="14">
        <v>1.1900000000000001E-2</v>
      </c>
      <c r="AR10" s="14">
        <v>1.6637</v>
      </c>
      <c r="AS10" s="14">
        <v>0.12959999999999999</v>
      </c>
      <c r="AT10" s="14">
        <v>3.1300000000000001E-2</v>
      </c>
      <c r="AU10" s="14">
        <v>2.3999999999999998E-3</v>
      </c>
      <c r="AV10" s="14">
        <v>35.1374</v>
      </c>
      <c r="AW10" s="14">
        <v>0.19339999999999999</v>
      </c>
      <c r="AX10" s="14">
        <v>0.48480000000000001</v>
      </c>
      <c r="AY10" s="14">
        <v>2.7000000000000001E-3</v>
      </c>
      <c r="AZ10" s="14">
        <v>0.42651169633661917</v>
      </c>
      <c r="BA10" s="14">
        <v>15.488817891373801</v>
      </c>
      <c r="BB10" s="14">
        <v>0.87870567719434223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3.6443750000000004E-2</v>
      </c>
      <c r="BH10" s="16">
        <f>DSTDEV(PlotSort,"PhxRed",$BG$35:$BG$38)/SQRT($BF10)</f>
        <v>8.2053947512714803E-4</v>
      </c>
      <c r="BI10" s="16">
        <f>DAVERAGE(PlotSort,"PhxRedEdge",$BG$35:$BG$38)</f>
        <v>0.22323437500000001</v>
      </c>
      <c r="BJ10" s="16">
        <f>DSTDEV(PlotSort,"PhxRedEdge",$BG$35:$BG$38)/SQRT($BF10)</f>
        <v>4.7895669743636873E-3</v>
      </c>
      <c r="BK10" s="16">
        <f>DAVERAGE(PlotSort,"TMRed",$BG$35:$BG$38)</f>
        <v>3.7674999999999993E-2</v>
      </c>
      <c r="BL10" s="16">
        <f>DSTDEV(PlotSort,"TMRed",$BG$35:$BG$38)/SQRT($BF10)</f>
        <v>1.0542253691845297E-3</v>
      </c>
      <c r="BM10" s="16">
        <f>DAVERAGE(PlotSort,"TMNIR",$BG$35:$BG$38)</f>
        <v>0.49815000000000015</v>
      </c>
      <c r="BN10" s="16">
        <f>DSTDEV(PlotSort,"TMNIR",$BG$35:$BG$38)/SQRT($BF10)</f>
        <v>7.9655078002679163E-3</v>
      </c>
      <c r="BO10" s="16">
        <f>DAVERAGE(PlotSort,"NRR",$BG$35:$BG$38)</f>
        <v>0.38169768079153982</v>
      </c>
      <c r="BP10" s="16">
        <f>DSTDEV(PlotSort,"NRR",$BG$35:$BG$38)/SQRT($BF10)</f>
        <v>7.032508194443678E-3</v>
      </c>
      <c r="BQ10" s="16">
        <f>DAVERAGE(PlotSort,"rvi",$BG$35:$BG$38)</f>
        <v>13.46780973072048</v>
      </c>
      <c r="BR10" s="16">
        <f>DSTDEV(PlotSort,"rvi",$BG$35:$BG$38)/SQRT($BF10)</f>
        <v>0.3430151091887309</v>
      </c>
      <c r="BS10" s="17">
        <f>DAVERAGE(PlotSort,"ndvi",$BG$35:$BG$38)</f>
        <v>0.85914297280866192</v>
      </c>
      <c r="BT10" s="16">
        <f>DSTDEV(PlotSort,"ndvi",$BG$35:$BG$38)/SQRT($BF10)</f>
        <v>3.5921824189636582E-3</v>
      </c>
    </row>
    <row r="11" spans="1:72" ht="13.5" customHeight="1" x14ac:dyDescent="0.2">
      <c r="B11" s="12">
        <v>242</v>
      </c>
      <c r="C11" s="12">
        <v>9.4149999999999991</v>
      </c>
      <c r="D11" s="12">
        <v>242.39229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32</v>
      </c>
      <c r="Q11" s="56">
        <v>2.12</v>
      </c>
      <c r="R11" s="56">
        <v>2.63</v>
      </c>
      <c r="S11" s="56">
        <v>48.64</v>
      </c>
      <c r="T11" s="56">
        <v>109.02</v>
      </c>
      <c r="U11" s="12">
        <v>2</v>
      </c>
      <c r="V11" s="12">
        <v>0</v>
      </c>
      <c r="W11" s="12">
        <v>1</v>
      </c>
      <c r="X11" s="12">
        <v>1</v>
      </c>
      <c r="Y11" s="12">
        <v>2</v>
      </c>
      <c r="Z11" s="12">
        <v>1</v>
      </c>
      <c r="AA11" s="12">
        <v>360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0.89229999999999998</v>
      </c>
      <c r="AK11" s="12">
        <v>5.4600000000000003E-2</v>
      </c>
      <c r="AL11" s="14">
        <v>3.1800000000000002E-2</v>
      </c>
      <c r="AM11" s="14">
        <v>1.9E-3</v>
      </c>
      <c r="AN11" s="14">
        <v>2.0619000000000001</v>
      </c>
      <c r="AO11" s="14">
        <v>0.19450000000000001</v>
      </c>
      <c r="AP11" s="14">
        <v>0.19819999999999999</v>
      </c>
      <c r="AQ11" s="14">
        <v>1.8700000000000001E-2</v>
      </c>
      <c r="AR11" s="14">
        <v>1.5703</v>
      </c>
      <c r="AS11" s="14">
        <v>0.1757</v>
      </c>
      <c r="AT11" s="14">
        <v>2.9600000000000001E-2</v>
      </c>
      <c r="AU11" s="14">
        <v>3.3E-3</v>
      </c>
      <c r="AV11" s="14">
        <v>30.417899999999999</v>
      </c>
      <c r="AW11" s="14">
        <v>3.5194000000000001</v>
      </c>
      <c r="AX11" s="14">
        <v>0.42049999999999998</v>
      </c>
      <c r="AY11" s="14">
        <v>4.87E-2</v>
      </c>
      <c r="AZ11" s="14">
        <v>0.35930176175852591</v>
      </c>
      <c r="BA11" s="14">
        <v>14.206081081081081</v>
      </c>
      <c r="BB11" s="14">
        <v>0.8684736725172183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3.565625E-2</v>
      </c>
      <c r="BH11" s="16">
        <f>DSTDEV(PlotSort,"PhxRed",$BG$31:$BG$32)/SQRT($BF11)</f>
        <v>1.1048743801144695E-3</v>
      </c>
      <c r="BI11" s="16">
        <f>DAVERAGE(PlotSort,"PhxRedEdge",$BG$31:$BG$32)</f>
        <v>0.22483125000000001</v>
      </c>
      <c r="BJ11" s="16">
        <f>DSTDEV(PlotSort,"PhxRedEdge",$BG$31:$BG$32)/SQRT($BF11)</f>
        <v>6.2126532090430314E-3</v>
      </c>
      <c r="BK11" s="16">
        <f>DAVERAGE(PlotSort,"TMRed",$BG$31:$BG$32)</f>
        <v>3.6324999999999996E-2</v>
      </c>
      <c r="BL11" s="16">
        <f>DSTDEV(PlotSort,"TMRed",$BG$31:$BG$32)/SQRT($BF11)</f>
        <v>1.4071987540263575E-3</v>
      </c>
      <c r="BM11" s="16">
        <f>DAVERAGE(PlotSort,"TMNIR",$BG$31:$BG$32)</f>
        <v>0.50302500000000006</v>
      </c>
      <c r="BN11" s="16">
        <f>DSTDEV(PlotSort,"TMNIR",$BG$31:$BG$32)/SQRT($BF11)</f>
        <v>1.1693878384294353E-2</v>
      </c>
      <c r="BO11" s="16">
        <f>DAVERAGE(PlotSort,"NRR",$BG$31:$BG$32)</f>
        <v>0.38217438864071807</v>
      </c>
      <c r="BP11" s="16">
        <f>DSTDEV(PlotSort,"NRR",$BG$31:$BG$32)/SQRT($BF11)</f>
        <v>1.006081419828027E-2</v>
      </c>
      <c r="BQ11" s="16">
        <f>DAVERAGE(PlotSort,"rvi",$BG$31:$BG$32)</f>
        <v>14.043452511511704</v>
      </c>
      <c r="BR11" s="16">
        <f>DSTDEV(PlotSort,"rvi",$BG$31:$BG$32)/SQRT($BF11)</f>
        <v>0.43314701697862779</v>
      </c>
      <c r="BS11" s="17">
        <f>DAVERAGE(PlotSort,"ndvi",$BG$31:$BG$32)</f>
        <v>0.86519297768516035</v>
      </c>
      <c r="BT11" s="16">
        <f>DSTDEV(PlotSort,"ndvi",$BG$31:$BG$32)/SQRT($BF11)</f>
        <v>4.3357260469978906E-3</v>
      </c>
    </row>
    <row r="12" spans="1:72" ht="13.5" customHeight="1" x14ac:dyDescent="0.2">
      <c r="B12" s="12">
        <v>242</v>
      </c>
      <c r="C12" s="12">
        <v>9.407</v>
      </c>
      <c r="D12" s="12">
        <v>242.39196000000001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32</v>
      </c>
      <c r="Q12" s="56">
        <v>2.12</v>
      </c>
      <c r="R12" s="56">
        <v>2.63</v>
      </c>
      <c r="S12" s="56">
        <v>48.73</v>
      </c>
      <c r="T12" s="56">
        <v>108.93</v>
      </c>
      <c r="U12" s="12">
        <v>2</v>
      </c>
      <c r="V12" s="12">
        <v>0</v>
      </c>
      <c r="W12" s="12">
        <v>1</v>
      </c>
      <c r="X12" s="12">
        <v>1</v>
      </c>
      <c r="Y12" s="12">
        <v>2</v>
      </c>
      <c r="Z12" s="12">
        <v>1</v>
      </c>
      <c r="AA12" s="12">
        <v>360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1.0024999999999999</v>
      </c>
      <c r="AK12" s="12">
        <v>6.6299999999999998E-2</v>
      </c>
      <c r="AL12" s="14">
        <v>3.5799999999999998E-2</v>
      </c>
      <c r="AM12" s="14">
        <v>2.3999999999999998E-3</v>
      </c>
      <c r="AN12" s="14">
        <v>2.6113</v>
      </c>
      <c r="AO12" s="14">
        <v>0.1205</v>
      </c>
      <c r="AP12" s="14">
        <v>0.25140000000000001</v>
      </c>
      <c r="AQ12" s="14">
        <v>1.1599999999999999E-2</v>
      </c>
      <c r="AR12" s="14">
        <v>2.0583999999999998</v>
      </c>
      <c r="AS12" s="14">
        <v>8.09E-2</v>
      </c>
      <c r="AT12" s="14">
        <v>3.8800000000000001E-2</v>
      </c>
      <c r="AU12" s="14">
        <v>1.5E-3</v>
      </c>
      <c r="AV12" s="14">
        <v>42.779400000000003</v>
      </c>
      <c r="AW12" s="14">
        <v>0.16850000000000001</v>
      </c>
      <c r="AX12" s="14">
        <v>0.59250000000000003</v>
      </c>
      <c r="AY12" s="14">
        <v>2.3E-3</v>
      </c>
      <c r="AZ12" s="14">
        <v>0.40419480981158901</v>
      </c>
      <c r="BA12" s="14">
        <v>15.270618556701031</v>
      </c>
      <c r="BB12" s="14">
        <v>0.87707904324409969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3.723125E-2</v>
      </c>
      <c r="BH12" s="16">
        <f>DSTDEV(PlotSort,"PhxRed",$BH$31:$BH$32)/SQRT($BF12)</f>
        <v>1.2163373555473828E-3</v>
      </c>
      <c r="BI12" s="16">
        <f>DAVERAGE(PlotSort,"PhxRedEdge",$BH$31:$BH$32)</f>
        <v>0.22163749999999999</v>
      </c>
      <c r="BJ12" s="16">
        <f>DSTDEV(PlotSort,"PhxRedEdge",$BH$31:$BH$32)/SQRT($BF12)</f>
        <v>7.4753866956833786E-3</v>
      </c>
      <c r="BK12" s="16">
        <f>DAVERAGE(PlotSort,"TMRed",$BH$31:$BH$32)</f>
        <v>3.902499999999999E-2</v>
      </c>
      <c r="BL12" s="16">
        <f>DSTDEV(PlotSort,"TMRed",$BH$31:$BH$32)/SQRT($BF12)</f>
        <v>1.5396563469380652E-3</v>
      </c>
      <c r="BM12" s="16">
        <f>DAVERAGE(PlotSort,"TMNIR",$BH$31:$BH$32)</f>
        <v>0.49327500000000007</v>
      </c>
      <c r="BN12" s="16">
        <f>DSTDEV(PlotSort,"TMNIR",$BH$31:$BH$32)/SQRT($BF12)</f>
        <v>1.1060814843401006E-2</v>
      </c>
      <c r="BO12" s="16">
        <f>DAVERAGE(PlotSort,"NRR",$BH$31:$BH$32)</f>
        <v>0.38122097294236168</v>
      </c>
      <c r="BP12" s="16">
        <f>DSTDEV(PlotSort,"NRR",$BH$31:$BH$32)/SQRT($BF12)</f>
        <v>1.0157192517532224E-2</v>
      </c>
      <c r="BQ12" s="16">
        <f>DAVERAGE(PlotSort,"rvi",$BH$31:$BH$32)</f>
        <v>12.892166949929262</v>
      </c>
      <c r="BR12" s="16">
        <f>DSTDEV(PlotSort,"rvi",$BH$31:$BH$32)/SQRT($BF12)</f>
        <v>0.50450677836559266</v>
      </c>
      <c r="BS12" s="17">
        <f>DAVERAGE(PlotSort,"ndvi",$BH$31:$BH$32)</f>
        <v>0.8530929679321636</v>
      </c>
      <c r="BT12" s="16">
        <f>DSTDEV(PlotSort,"ndvi",$BH$31:$BH$32)/SQRT($BF12)</f>
        <v>5.4458002019805623E-3</v>
      </c>
    </row>
    <row r="13" spans="1:72" ht="13.5" customHeight="1" x14ac:dyDescent="0.2">
      <c r="B13" s="12">
        <v>242</v>
      </c>
      <c r="C13" s="12">
        <v>9.3979999999999997</v>
      </c>
      <c r="D13" s="12">
        <v>242.39158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32</v>
      </c>
      <c r="Q13" s="56">
        <v>2.12</v>
      </c>
      <c r="R13" s="56">
        <v>2.63</v>
      </c>
      <c r="S13" s="56">
        <v>48.84</v>
      </c>
      <c r="T13" s="56">
        <v>108.82</v>
      </c>
      <c r="U13" s="12">
        <v>2</v>
      </c>
      <c r="V13" s="12">
        <v>0</v>
      </c>
      <c r="W13" s="12">
        <v>1</v>
      </c>
      <c r="X13" s="12">
        <v>1</v>
      </c>
      <c r="Y13" s="12">
        <v>2</v>
      </c>
      <c r="Z13" s="12">
        <v>1</v>
      </c>
      <c r="AA13" s="12">
        <v>360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1.0174000000000001</v>
      </c>
      <c r="AK13" s="12">
        <v>3.1099999999999999E-2</v>
      </c>
      <c r="AL13" s="14">
        <v>3.6299999999999999E-2</v>
      </c>
      <c r="AM13" s="14">
        <v>1.1000000000000001E-3</v>
      </c>
      <c r="AN13" s="14">
        <v>2.2805</v>
      </c>
      <c r="AO13" s="14">
        <v>0.16089999999999999</v>
      </c>
      <c r="AP13" s="14">
        <v>0.21990000000000001</v>
      </c>
      <c r="AQ13" s="14">
        <v>1.55E-2</v>
      </c>
      <c r="AR13" s="14">
        <v>2.0164</v>
      </c>
      <c r="AS13" s="14">
        <v>8.1799999999999998E-2</v>
      </c>
      <c r="AT13" s="14">
        <v>3.8100000000000002E-2</v>
      </c>
      <c r="AU13" s="14">
        <v>1.5E-3</v>
      </c>
      <c r="AV13" s="14">
        <v>31.8614</v>
      </c>
      <c r="AW13" s="14">
        <v>0.54910000000000003</v>
      </c>
      <c r="AX13" s="14">
        <v>0.44219999999999998</v>
      </c>
      <c r="AY13" s="14">
        <v>7.6E-3</v>
      </c>
      <c r="AZ13" s="14">
        <v>0.33574988672405975</v>
      </c>
      <c r="BA13" s="14">
        <v>11.606299212598424</v>
      </c>
      <c r="BB13" s="14">
        <v>0.84134915677701427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3.5087499999999994E-2</v>
      </c>
      <c r="BH13" s="16">
        <f>DSTDEV(PlotSort,"PhxRed",$BJ$35:$BJ$36)/SQRT($BF13)</f>
        <v>1.1969361929526573E-3</v>
      </c>
      <c r="BI13" s="16">
        <f>DAVERAGE(PlotSort,"PhxRedEdge",$BJ$35:$BJ$36)</f>
        <v>0.21438750000000001</v>
      </c>
      <c r="BJ13" s="16">
        <f>DSTDEV(PlotSort,"PhxRedEdge",$BJ$35:$BJ$36)/SQRT($BF13)</f>
        <v>1.1150503471977014E-2</v>
      </c>
      <c r="BK13" s="16">
        <f>DAVERAGE(PlotSort,"TMRed",$BJ$35:$BJ$36)</f>
        <v>3.5049999999999998E-2</v>
      </c>
      <c r="BL13" s="16">
        <f>DSTDEV(PlotSort,"TMRed",$BJ$35:$BJ$36)/SQRT($BF13)</f>
        <v>1.5861003391066677E-3</v>
      </c>
      <c r="BM13" s="16">
        <f>DAVERAGE(PlotSort,"TMNIR",$BJ$35:$BJ$36)</f>
        <v>0.48564999999999997</v>
      </c>
      <c r="BN13" s="16">
        <f>DSTDEV(PlotSort,"TMNIR",$BJ$35:$BJ$36)/SQRT($BF13)</f>
        <v>1.8411758665126402E-2</v>
      </c>
      <c r="BO13" s="16">
        <f>DAVERAGE(PlotSort,"NRR",$BJ$35:$BJ$36)</f>
        <v>0.38867777258766051</v>
      </c>
      <c r="BP13" s="16">
        <f>DSTDEV(PlotSort,"NRR",$BJ$35:$BJ$36)/SQRT($BF13)</f>
        <v>1.1728887981578928E-2</v>
      </c>
      <c r="BQ13" s="16">
        <f>DAVERAGE(PlotSort,"rvi",$BJ$35:$BJ$36)</f>
        <v>13.962826472988777</v>
      </c>
      <c r="BR13" s="16">
        <f>DSTDEV(PlotSort,"rvi",$BJ$35:$BJ$36)/SQRT($BF13)</f>
        <v>0.55350477473849891</v>
      </c>
      <c r="BS13" s="17">
        <f>DAVERAGE(PlotSort,"ndvi",$BJ$35:$BJ$36)</f>
        <v>0.86501680933979574</v>
      </c>
      <c r="BT13" s="16">
        <f>DSTDEV(PlotSort,"ndvi",$BJ$35:$BJ$36)/SQRT($BF13)</f>
        <v>5.1263324916208828E-3</v>
      </c>
    </row>
    <row r="14" spans="1:72" ht="13.5" customHeight="1" x14ac:dyDescent="0.2">
      <c r="B14" s="12">
        <v>242</v>
      </c>
      <c r="C14" s="12">
        <v>9.39</v>
      </c>
      <c r="D14" s="12">
        <v>242.39125000000001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32</v>
      </c>
      <c r="Q14" s="56">
        <v>2.12</v>
      </c>
      <c r="R14" s="56">
        <v>2.63</v>
      </c>
      <c r="S14" s="56">
        <v>48.94</v>
      </c>
      <c r="T14" s="56">
        <v>108.73</v>
      </c>
      <c r="U14" s="12">
        <v>2</v>
      </c>
      <c r="V14" s="12">
        <v>0</v>
      </c>
      <c r="W14" s="12">
        <v>1</v>
      </c>
      <c r="X14" s="12">
        <v>1</v>
      </c>
      <c r="Y14" s="12">
        <v>2</v>
      </c>
      <c r="Z14" s="12">
        <v>1</v>
      </c>
      <c r="AA14" s="12">
        <v>360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1.3303</v>
      </c>
      <c r="AK14" s="12">
        <v>3.8199999999999998E-2</v>
      </c>
      <c r="AL14" s="14">
        <v>4.7600000000000003E-2</v>
      </c>
      <c r="AM14" s="14">
        <v>1.4E-3</v>
      </c>
      <c r="AN14" s="14">
        <v>2.7938000000000001</v>
      </c>
      <c r="AO14" s="14">
        <v>0.06</v>
      </c>
      <c r="AP14" s="14">
        <v>0.26979999999999998</v>
      </c>
      <c r="AQ14" s="14">
        <v>5.7999999999999996E-3</v>
      </c>
      <c r="AR14" s="14">
        <v>2.6385999999999998</v>
      </c>
      <c r="AS14" s="14">
        <v>0.23830000000000001</v>
      </c>
      <c r="AT14" s="14">
        <v>0.05</v>
      </c>
      <c r="AU14" s="14">
        <v>4.4999999999999997E-3</v>
      </c>
      <c r="AV14" s="14">
        <v>34.677799999999998</v>
      </c>
      <c r="AW14" s="14">
        <v>1.2854000000000001</v>
      </c>
      <c r="AX14" s="14">
        <v>0.48220000000000002</v>
      </c>
      <c r="AY14" s="14">
        <v>1.7899999999999999E-2</v>
      </c>
      <c r="AZ14" s="14">
        <v>0.28244680851063836</v>
      </c>
      <c r="BA14" s="14">
        <v>9.6440000000000001</v>
      </c>
      <c r="BB14" s="14">
        <v>0.81210071401728678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3.4787499999999992E-2</v>
      </c>
      <c r="BH14" s="16">
        <f>DSTDEV(PlotSort,"PhxRed",$BK$35:$BK$36)/SQRT($BF14)</f>
        <v>9.5236000721015865E-4</v>
      </c>
      <c r="BI14" s="16">
        <f>DAVERAGE(PlotSort,"PhxRedEdge",$BK$35:$BK$36)</f>
        <v>0.21234375</v>
      </c>
      <c r="BJ14" s="16">
        <f>DSTDEV(PlotSort,"PhxRedEdge",$BK$35:$BK$36)/SQRT($BF14)</f>
        <v>4.1910218398977595E-3</v>
      </c>
      <c r="BK14" s="16">
        <f>DAVERAGE(PlotSort,"TMRed",$BK$35:$BK$36)</f>
        <v>3.5968750000000001E-2</v>
      </c>
      <c r="BL14" s="16">
        <f>DSTDEV(PlotSort,"TMRed",$BK$35:$BK$36)/SQRT($BF14)</f>
        <v>1.1971047973478902E-3</v>
      </c>
      <c r="BM14" s="16">
        <f>DAVERAGE(PlotSort,"TMNIR",$BK$35:$BK$36)</f>
        <v>0.48624375000000003</v>
      </c>
      <c r="BN14" s="16">
        <f>DSTDEV(PlotSort,"TMNIR",$BK$35:$BK$36)/SQRT($BF14)</f>
        <v>9.8092769388217396E-3</v>
      </c>
      <c r="BO14" s="16">
        <f>DAVERAGE(PlotSort,"NRR",$BK$35:$BK$36)</f>
        <v>0.39134174260367544</v>
      </c>
      <c r="BP14" s="16">
        <f>DSTDEV(PlotSort,"NRR",$BK$35:$BK$36)/SQRT($BF14)</f>
        <v>9.8212333487528673E-3</v>
      </c>
      <c r="BQ14" s="16">
        <f>DAVERAGE(PlotSort,"rvi",$BK$35:$BK$36)</f>
        <v>13.736793080872065</v>
      </c>
      <c r="BR14" s="16">
        <f>DSTDEV(PlotSort,"rvi",$BK$35:$BK$36)/SQRT($BF14)</f>
        <v>0.50560415149479832</v>
      </c>
      <c r="BS14" s="17">
        <f>DAVERAGE(PlotSort,"ndvi",$BK$35:$BK$36)</f>
        <v>0.86163856026046648</v>
      </c>
      <c r="BT14" s="16">
        <f>DSTDEV(PlotSort,"ndvi",$BK$35:$BK$36)/SQRT($BF14)</f>
        <v>5.1705636555995299E-3</v>
      </c>
    </row>
    <row r="15" spans="1:72" ht="13.5" customHeight="1" x14ac:dyDescent="0.2">
      <c r="B15" s="12">
        <v>242</v>
      </c>
      <c r="C15" s="12">
        <v>9.3819999999999997</v>
      </c>
      <c r="D15" s="12">
        <v>242.39091999999999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32</v>
      </c>
      <c r="Q15" s="56">
        <v>2.12</v>
      </c>
      <c r="R15" s="56">
        <v>2.63</v>
      </c>
      <c r="S15" s="56">
        <v>49.03</v>
      </c>
      <c r="T15" s="56">
        <v>108.64</v>
      </c>
      <c r="U15" s="12">
        <v>2</v>
      </c>
      <c r="V15" s="12">
        <v>0</v>
      </c>
      <c r="W15" s="12">
        <v>1</v>
      </c>
      <c r="X15" s="12">
        <v>1</v>
      </c>
      <c r="Y15" s="12">
        <v>2</v>
      </c>
      <c r="Z15" s="12">
        <v>1</v>
      </c>
      <c r="AA15" s="12">
        <v>360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0.92710000000000004</v>
      </c>
      <c r="AK15" s="12">
        <v>6.1800000000000001E-2</v>
      </c>
      <c r="AL15" s="14">
        <v>3.32E-2</v>
      </c>
      <c r="AM15" s="14">
        <v>2.2000000000000001E-3</v>
      </c>
      <c r="AN15" s="14">
        <v>2.2644000000000002</v>
      </c>
      <c r="AO15" s="14">
        <v>3.5499999999999997E-2</v>
      </c>
      <c r="AP15" s="14">
        <v>0.219</v>
      </c>
      <c r="AQ15" s="14">
        <v>3.3999999999999998E-3</v>
      </c>
      <c r="AR15" s="14">
        <v>1.8461000000000001</v>
      </c>
      <c r="AS15" s="14">
        <v>0.1976</v>
      </c>
      <c r="AT15" s="14">
        <v>3.5000000000000003E-2</v>
      </c>
      <c r="AU15" s="14">
        <v>3.7000000000000002E-3</v>
      </c>
      <c r="AV15" s="14">
        <v>34.640300000000003</v>
      </c>
      <c r="AW15" s="14">
        <v>2.5501</v>
      </c>
      <c r="AX15" s="14">
        <v>0.48259999999999997</v>
      </c>
      <c r="AY15" s="14">
        <v>3.5499999999999997E-2</v>
      </c>
      <c r="AZ15" s="14">
        <v>0.3757126567844925</v>
      </c>
      <c r="BA15" s="14">
        <v>13.788571428571426</v>
      </c>
      <c r="BB15" s="14">
        <v>0.86476043276661518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4.1112499999999996E-2</v>
      </c>
      <c r="BH15" s="16">
        <f>DSTDEV(PlotSort,"PhxRed",$BL$35:$BL$36)/SQRT($BF15)</f>
        <v>1.5641562650287127E-3</v>
      </c>
      <c r="BI15" s="16">
        <f>DAVERAGE(PlotSort,"PhxRedEdge",$BL$35:$BL$36)</f>
        <v>0.25386249999999999</v>
      </c>
      <c r="BJ15" s="16">
        <f>DSTDEV(PlotSort,"PhxRedEdge",$BL$35:$BL$36)/SQRT($BF15)</f>
        <v>5.2605994192677303E-3</v>
      </c>
      <c r="BK15" s="16">
        <f>DAVERAGE(PlotSort,"TMRed",$BL$35:$BL$36)</f>
        <v>4.3712500000000001E-2</v>
      </c>
      <c r="BL15" s="16">
        <f>DSTDEV(PlotSort,"TMRed",$BL$35:$BL$36)/SQRT($BF15)</f>
        <v>2.0016455284162008E-3</v>
      </c>
      <c r="BM15" s="16">
        <f>DAVERAGE(PlotSort,"TMNIR",$BL$35:$BL$36)</f>
        <v>0.53446250000000006</v>
      </c>
      <c r="BN15" s="16">
        <f>DSTDEV(PlotSort,"TMNIR",$BL$35:$BL$36)/SQRT($BF15)</f>
        <v>1.1017793036396042E-2</v>
      </c>
      <c r="BO15" s="16">
        <f>DAVERAGE(PlotSort,"NRR",$BL$35:$BL$36)</f>
        <v>0.35542946537114817</v>
      </c>
      <c r="BP15" s="16">
        <f>DSTDEV(PlotSort,"NRR",$BL$35:$BL$36)/SQRT($BF15)</f>
        <v>1.3893174889503137E-2</v>
      </c>
      <c r="BQ15" s="16">
        <f>DAVERAGE(PlotSort,"rvi",$BL$35:$BL$36)</f>
        <v>12.434826288149024</v>
      </c>
      <c r="BR15" s="16">
        <f>DSTDEV(PlotSort,"rvi",$BL$35:$BL$36)/SQRT($BF15)</f>
        <v>0.68861365214008263</v>
      </c>
      <c r="BS15" s="17">
        <f>DAVERAGE(PlotSort,"ndvi",$BL$35:$BL$36)</f>
        <v>0.84827796137391887</v>
      </c>
      <c r="BT15" s="16">
        <f>DSTDEV(PlotSort,"ndvi",$BL$35:$BL$36)/SQRT($BF15)</f>
        <v>8.0095019474756279E-3</v>
      </c>
    </row>
    <row r="16" spans="1:72" ht="13.5" customHeight="1" x14ac:dyDescent="0.2">
      <c r="B16" s="12">
        <v>242</v>
      </c>
      <c r="C16" s="12">
        <v>9.3740000000000006</v>
      </c>
      <c r="D16" s="12">
        <v>242.39058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32</v>
      </c>
      <c r="Q16" s="56">
        <v>2.12</v>
      </c>
      <c r="R16" s="56">
        <v>2.63</v>
      </c>
      <c r="S16" s="56">
        <v>49.13</v>
      </c>
      <c r="T16" s="56">
        <v>108.54</v>
      </c>
      <c r="U16" s="12">
        <v>2</v>
      </c>
      <c r="V16" s="12">
        <v>0</v>
      </c>
      <c r="W16" s="12">
        <v>1</v>
      </c>
      <c r="X16" s="12">
        <v>1</v>
      </c>
      <c r="Y16" s="12">
        <v>2</v>
      </c>
      <c r="Z16" s="12">
        <v>1</v>
      </c>
      <c r="AA16" s="12">
        <v>360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1.0282</v>
      </c>
      <c r="AK16" s="12">
        <v>7.9500000000000001E-2</v>
      </c>
      <c r="AL16" s="14">
        <v>3.6900000000000002E-2</v>
      </c>
      <c r="AM16" s="14">
        <v>2.8999999999999998E-3</v>
      </c>
      <c r="AN16" s="14">
        <v>2.1677</v>
      </c>
      <c r="AO16" s="14">
        <v>5.7000000000000002E-2</v>
      </c>
      <c r="AP16" s="14">
        <v>0.21</v>
      </c>
      <c r="AQ16" s="14">
        <v>5.4999999999999997E-3</v>
      </c>
      <c r="AR16" s="14">
        <v>2.1402000000000001</v>
      </c>
      <c r="AS16" s="14">
        <v>0.152</v>
      </c>
      <c r="AT16" s="14">
        <v>4.07E-2</v>
      </c>
      <c r="AU16" s="14">
        <v>2.8999999999999998E-3</v>
      </c>
      <c r="AV16" s="14">
        <v>33.271700000000003</v>
      </c>
      <c r="AW16" s="14">
        <v>1.7181</v>
      </c>
      <c r="AX16" s="14">
        <v>0.46439999999999998</v>
      </c>
      <c r="AY16" s="14">
        <v>2.4E-2</v>
      </c>
      <c r="AZ16" s="14">
        <v>0.37722419928825618</v>
      </c>
      <c r="BA16" s="14">
        <v>11.41031941031941</v>
      </c>
      <c r="BB16" s="14">
        <v>0.83884379330825576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3.8425000000000001E-2</v>
      </c>
      <c r="BH16" s="16">
        <f>DSTDEV(PlotSort,"PhxRed",$BI$31:$BI$32)/SQRT($BF16)</f>
        <v>1.2726776234904633E-3</v>
      </c>
      <c r="BI16" s="16">
        <f>DAVERAGE(PlotSort,"PhxRedEdge",$BI$31:$BI$32)</f>
        <v>0.23040624999999998</v>
      </c>
      <c r="BJ16" s="16">
        <f>DSTDEV(PlotSort,"PhxRedEdge",$BI$31:$BI$32)/SQRT($BF16)</f>
        <v>7.7590026676006294E-3</v>
      </c>
      <c r="BK16" s="16">
        <f>DAVERAGE(PlotSort,"TMRed",$BI$31:$BI$32)</f>
        <v>4.0606249999999997E-2</v>
      </c>
      <c r="BL16" s="16">
        <f>DSTDEV(PlotSort,"TMRed",$BI$31:$BI$32)/SQRT($BF16)</f>
        <v>1.6051601360923514E-3</v>
      </c>
      <c r="BM16" s="16">
        <f>DAVERAGE(PlotSort,"TMNIR",$BI$31:$BI$32)</f>
        <v>0.48028750000000003</v>
      </c>
      <c r="BN16" s="16">
        <f>DSTDEV(PlotSort,"TMNIR",$BI$31:$BI$32)/SQRT($BF16)</f>
        <v>1.1589391251628937E-2</v>
      </c>
      <c r="BO16" s="16">
        <f>DAVERAGE(PlotSort,"NRR",$BI$31:$BI$32)</f>
        <v>0.35308643634439296</v>
      </c>
      <c r="BP16" s="16">
        <f>DSTDEV(PlotSort,"NRR",$BI$31:$BI$32)/SQRT($BF16)</f>
        <v>7.5935497283419577E-3</v>
      </c>
      <c r="BQ16" s="16">
        <f>DAVERAGE(PlotSort,"rvi",$BI$31:$BI$32)</f>
        <v>12.008099003809612</v>
      </c>
      <c r="BR16" s="16">
        <f>DSTDEV(PlotSort,"rvi",$BI$31:$BI$32)/SQRT($BF16)</f>
        <v>0.37735626716799014</v>
      </c>
      <c r="BS16" s="17">
        <f>DAVERAGE(PlotSort,"ndvi",$BI$31:$BI$32)</f>
        <v>0.84430824391066128</v>
      </c>
      <c r="BT16" s="16">
        <f>DSTDEV(PlotSort,"ndvi",$BI$31:$BI$32)/SQRT($BF16)</f>
        <v>4.4841090087462962E-3</v>
      </c>
    </row>
    <row r="17" spans="2:72" ht="13.5" customHeight="1" x14ac:dyDescent="0.2">
      <c r="B17" s="12">
        <v>242</v>
      </c>
      <c r="C17" s="12">
        <v>9.3659999999999997</v>
      </c>
      <c r="D17" s="12">
        <v>242.39025000000001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32</v>
      </c>
      <c r="Q17" s="56">
        <v>2.12</v>
      </c>
      <c r="R17" s="56">
        <v>2.63</v>
      </c>
      <c r="S17" s="56">
        <v>49.22</v>
      </c>
      <c r="T17" s="56">
        <v>108.45</v>
      </c>
      <c r="U17" s="12">
        <v>2</v>
      </c>
      <c r="V17" s="12">
        <v>0</v>
      </c>
      <c r="W17" s="12">
        <v>1</v>
      </c>
      <c r="X17" s="12">
        <v>1</v>
      </c>
      <c r="Y17" s="12">
        <v>2</v>
      </c>
      <c r="Z17" s="12">
        <v>1</v>
      </c>
      <c r="AA17" s="12">
        <v>360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1.0677000000000001</v>
      </c>
      <c r="AK17" s="12">
        <v>4.1000000000000003E-3</v>
      </c>
      <c r="AL17" s="14">
        <v>3.8399999999999997E-2</v>
      </c>
      <c r="AM17" s="14">
        <v>1E-4</v>
      </c>
      <c r="AN17" s="14">
        <v>2.4155000000000002</v>
      </c>
      <c r="AO17" s="14">
        <v>8.7999999999999995E-2</v>
      </c>
      <c r="AP17" s="14">
        <v>0.23430000000000001</v>
      </c>
      <c r="AQ17" s="14">
        <v>8.5000000000000006E-3</v>
      </c>
      <c r="AR17" s="14">
        <v>1.8729</v>
      </c>
      <c r="AS17" s="14">
        <v>9.1200000000000003E-2</v>
      </c>
      <c r="AT17" s="14">
        <v>3.56E-2</v>
      </c>
      <c r="AU17" s="14">
        <v>1.6999999999999999E-3</v>
      </c>
      <c r="AV17" s="14">
        <v>38.521599999999999</v>
      </c>
      <c r="AW17" s="14">
        <v>2.2048000000000001</v>
      </c>
      <c r="AX17" s="14">
        <v>0.53869999999999996</v>
      </c>
      <c r="AY17" s="14">
        <v>3.0800000000000001E-2</v>
      </c>
      <c r="AZ17" s="14">
        <v>0.39379042690815003</v>
      </c>
      <c r="BA17" s="14">
        <v>15.132022471910112</v>
      </c>
      <c r="BB17" s="14">
        <v>0.87602298450287319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3.44625E-2</v>
      </c>
      <c r="BH17" s="16">
        <f>DSTDEV(PlotSort,"PhxRed",$BJ$31:$BJ$32)/SQRT($BF17)</f>
        <v>7.9988931525972178E-4</v>
      </c>
      <c r="BI17" s="16">
        <f>DAVERAGE(PlotSort,"PhxRedEdge",$BJ$31:$BJ$32)</f>
        <v>0.21606249999999999</v>
      </c>
      <c r="BJ17" s="16">
        <f>DSTDEV(PlotSort,"PhxRedEdge",$BJ$31:$BJ$32)/SQRT($BF17)</f>
        <v>5.2686088850220549E-3</v>
      </c>
      <c r="BK17" s="16">
        <f>DAVERAGE(PlotSort,"TMRed",$BJ$31:$BJ$32)</f>
        <v>3.4743749999999997E-2</v>
      </c>
      <c r="BL17" s="16">
        <f>DSTDEV(PlotSort,"TMRed",$BJ$31:$BJ$32)/SQRT($BF17)</f>
        <v>9.3358488053666908E-4</v>
      </c>
      <c r="BM17" s="16">
        <f>DAVERAGE(PlotSort,"TMNIR",$BJ$31:$BJ$32)</f>
        <v>0.5160125000000001</v>
      </c>
      <c r="BN17" s="16">
        <f>DSTDEV(PlotSort,"TMNIR",$BJ$31:$BJ$32)/SQRT($BF17)</f>
        <v>9.2412475483562261E-3</v>
      </c>
      <c r="BO17" s="16">
        <f>DAVERAGE(PlotSort,"NRR",$BJ$31:$BJ$32)</f>
        <v>0.41030892523868678</v>
      </c>
      <c r="BP17" s="16">
        <f>DSTDEV(PlotSort,"NRR",$BJ$31:$BJ$32)/SQRT($BF17)</f>
        <v>6.1326777920911622E-3</v>
      </c>
      <c r="BQ17" s="16">
        <f>DAVERAGE(PlotSort,"rvi",$BJ$31:$BJ$32)</f>
        <v>14.927520457631354</v>
      </c>
      <c r="BR17" s="16">
        <f>DSTDEV(PlotSort,"rvi",$BJ$31:$BJ$32)/SQRT($BF17)</f>
        <v>0.24459538563200275</v>
      </c>
      <c r="BS17" s="17">
        <f>DAVERAGE(PlotSort,"ndvi",$BJ$31:$BJ$32)</f>
        <v>0.87397770170666256</v>
      </c>
      <c r="BT17" s="16">
        <f>DSTDEV(PlotSort,"ndvi",$BJ$31:$BJ$32)/SQRT($BF17)</f>
        <v>1.9712458656016957E-3</v>
      </c>
    </row>
    <row r="18" spans="2:72" ht="13.5" customHeight="1" x14ac:dyDescent="0.2">
      <c r="B18" s="12">
        <v>242</v>
      </c>
      <c r="C18" s="12">
        <v>9.4369999999999994</v>
      </c>
      <c r="D18" s="12">
        <v>242.39321000000001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32</v>
      </c>
      <c r="Q18" s="56">
        <v>2.12</v>
      </c>
      <c r="R18" s="56">
        <v>2.63</v>
      </c>
      <c r="S18" s="56">
        <v>48.38</v>
      </c>
      <c r="T18" s="56">
        <v>109.29</v>
      </c>
      <c r="U18" s="12">
        <v>2</v>
      </c>
      <c r="V18" s="12">
        <v>0</v>
      </c>
      <c r="W18" s="12">
        <v>1</v>
      </c>
      <c r="X18" s="12">
        <v>1</v>
      </c>
      <c r="Y18" s="12">
        <v>2</v>
      </c>
      <c r="Z18" s="12">
        <v>1</v>
      </c>
      <c r="AA18" s="12">
        <v>360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1.2684</v>
      </c>
      <c r="AK18" s="12">
        <v>8.3799999999999999E-2</v>
      </c>
      <c r="AL18" s="14">
        <v>4.4999999999999998E-2</v>
      </c>
      <c r="AM18" s="14">
        <v>3.0000000000000001E-3</v>
      </c>
      <c r="AN18" s="14">
        <v>2.7290000000000001</v>
      </c>
      <c r="AO18" s="14">
        <v>0.1258</v>
      </c>
      <c r="AP18" s="14">
        <v>0.26129999999999998</v>
      </c>
      <c r="AQ18" s="14">
        <v>1.2E-2</v>
      </c>
      <c r="AR18" s="14">
        <v>2.6775000000000002</v>
      </c>
      <c r="AS18" s="14">
        <v>0.14299999999999999</v>
      </c>
      <c r="AT18" s="14">
        <v>5.0200000000000002E-2</v>
      </c>
      <c r="AU18" s="14">
        <v>2.7000000000000001E-3</v>
      </c>
      <c r="AV18" s="14">
        <v>38.962600000000002</v>
      </c>
      <c r="AW18" s="14">
        <v>0.92349999999999999</v>
      </c>
      <c r="AX18" s="14">
        <v>0.53590000000000004</v>
      </c>
      <c r="AY18" s="14">
        <v>1.2699999999999999E-2</v>
      </c>
      <c r="AZ18" s="14">
        <v>0.3444555945810337</v>
      </c>
      <c r="BA18" s="14">
        <v>10.675298804780876</v>
      </c>
      <c r="BB18" s="14">
        <v>0.82869817437297388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3.565625E-2</v>
      </c>
      <c r="BH18" s="16">
        <f>DSTDEV(PlotSort,"PhxRed",$BH$35:$BH$36)/SQRT($BF18)</f>
        <v>1.2278018552817605E-3</v>
      </c>
      <c r="BI18" s="16">
        <f>DAVERAGE(PlotSort,"PhxRedEdge",$BH$35:$BH$36)</f>
        <v>0.21803125000000004</v>
      </c>
      <c r="BJ18" s="16">
        <f>DSTDEV(PlotSort,"PhxRedEdge",$BH$35:$BH$36)/SQRT($BF18)</f>
        <v>6.3468149410417793E-3</v>
      </c>
      <c r="BK18" s="16">
        <f>DAVERAGE(PlotSort,"TMRed",$BH$35:$BH$36)</f>
        <v>3.6575000000000003E-2</v>
      </c>
      <c r="BL18" s="16">
        <f>DSTDEV(PlotSort,"TMRed",$BH$35:$BH$36)/SQRT($BF18)</f>
        <v>1.6125419891173816E-3</v>
      </c>
      <c r="BM18" s="16">
        <f>DAVERAGE(PlotSort,"TMNIR",$BH$35:$BH$36)</f>
        <v>0.48600625000000008</v>
      </c>
      <c r="BN18" s="16">
        <f>DSTDEV(PlotSort,"TMNIR",$BH$35:$BH$36)/SQRT($BF18)</f>
        <v>1.2001810518799517E-2</v>
      </c>
      <c r="BO18" s="16">
        <f>DAVERAGE(PlotSort,"NRR",$BH$35:$BH$36)</f>
        <v>0.3807414946987725</v>
      </c>
      <c r="BP18" s="16">
        <f>DSTDEV(PlotSort,"NRR",$BH$35:$BH$36)/SQRT($BF18)</f>
        <v>9.4916313460677113E-3</v>
      </c>
      <c r="BQ18" s="16">
        <f>DAVERAGE(PlotSort,"rvi",$BH$35:$BH$36)</f>
        <v>13.566180043480696</v>
      </c>
      <c r="BR18" s="16">
        <f>DSTDEV(PlotSort,"rvi",$BH$35:$BH$36)/SQRT($BF18)</f>
        <v>0.51721894643128941</v>
      </c>
      <c r="BS18" s="17">
        <f>DAVERAGE(PlotSort,"ndvi",$BH$35:$BH$36)</f>
        <v>0.85983615053196827</v>
      </c>
      <c r="BT18" s="16">
        <f>DSTDEV(PlotSort,"ndvi",$BH$35:$BH$36)/SQRT($BF18)</f>
        <v>5.4153460305907224E-3</v>
      </c>
    </row>
    <row r="19" spans="2:72" ht="13.5" customHeight="1" x14ac:dyDescent="0.2">
      <c r="B19" s="12">
        <v>242</v>
      </c>
      <c r="C19" s="12">
        <v>9.4450000000000003</v>
      </c>
      <c r="D19" s="12">
        <v>242.39354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32</v>
      </c>
      <c r="Q19" s="56">
        <v>2.12</v>
      </c>
      <c r="R19" s="56">
        <v>2.63</v>
      </c>
      <c r="S19" s="56">
        <v>48.28</v>
      </c>
      <c r="T19" s="56">
        <v>109.38</v>
      </c>
      <c r="U19" s="12">
        <v>2</v>
      </c>
      <c r="V19" s="12">
        <v>0</v>
      </c>
      <c r="W19" s="12">
        <v>1</v>
      </c>
      <c r="X19" s="12">
        <v>1</v>
      </c>
      <c r="Y19" s="12">
        <v>2</v>
      </c>
      <c r="Z19" s="12">
        <v>1</v>
      </c>
      <c r="AA19" s="12">
        <v>360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0.81969999999999998</v>
      </c>
      <c r="AK19" s="12">
        <v>0.1</v>
      </c>
      <c r="AL19" s="14">
        <v>2.9000000000000001E-2</v>
      </c>
      <c r="AM19" s="14">
        <v>3.5000000000000001E-3</v>
      </c>
      <c r="AN19" s="14">
        <v>1.9681999999999999</v>
      </c>
      <c r="AO19" s="14">
        <v>0.27910000000000001</v>
      </c>
      <c r="AP19" s="14">
        <v>0.18820000000000001</v>
      </c>
      <c r="AQ19" s="14">
        <v>2.6700000000000002E-2</v>
      </c>
      <c r="AR19" s="14">
        <v>1.5216000000000001</v>
      </c>
      <c r="AS19" s="14">
        <v>0.12959999999999999</v>
      </c>
      <c r="AT19" s="14">
        <v>2.8500000000000001E-2</v>
      </c>
      <c r="AU19" s="14">
        <v>2.3999999999999998E-3</v>
      </c>
      <c r="AV19" s="14">
        <v>33.8874</v>
      </c>
      <c r="AW19" s="14">
        <v>3.2282000000000002</v>
      </c>
      <c r="AX19" s="14">
        <v>0.4652</v>
      </c>
      <c r="AY19" s="14">
        <v>4.4299999999999999E-2</v>
      </c>
      <c r="AZ19" s="14">
        <v>0.42393633302724215</v>
      </c>
      <c r="BA19" s="14">
        <v>16.322807017543859</v>
      </c>
      <c r="BB19" s="14">
        <v>0.88454527040712971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3.723125E-2</v>
      </c>
      <c r="BH19" s="16">
        <f>DSTDEV(PlotSort,"PhxRed",$BI$35:$BI$36)/SQRT($BF19)</f>
        <v>1.0921202143079306E-3</v>
      </c>
      <c r="BI19" s="16">
        <f>DAVERAGE(PlotSort,"PhxRedEdge",$BI$35:$BI$36)</f>
        <v>0.22843750000000002</v>
      </c>
      <c r="BJ19" s="16">
        <f>DSTDEV(PlotSort,"PhxRedEdge",$BI$35:$BI$36)/SQRT($BF19)</f>
        <v>7.1362973300818089E-3</v>
      </c>
      <c r="BK19" s="16">
        <f>DAVERAGE(PlotSort,"TMRed",$BI$35:$BI$36)</f>
        <v>3.8774999999999997E-2</v>
      </c>
      <c r="BL19" s="16">
        <f>DSTDEV(PlotSort,"TMRed",$BI$35:$BI$36)/SQRT($BF19)</f>
        <v>1.3535601205709334E-3</v>
      </c>
      <c r="BM19" s="16">
        <f>DAVERAGE(PlotSort,"TMNIR",$BI$35:$BI$36)</f>
        <v>0.51029374999999999</v>
      </c>
      <c r="BN19" s="16">
        <f>DSTDEV(PlotSort,"TMNIR",$BI$35:$BI$36)/SQRT($BF19)</f>
        <v>9.9272834012718025E-3</v>
      </c>
      <c r="BO19" s="16">
        <f>DAVERAGE(PlotSort,"NRR",$BI$35:$BI$36)</f>
        <v>0.38265386688430719</v>
      </c>
      <c r="BP19" s="16">
        <f>DSTDEV(PlotSort,"NRR",$BI$35:$BI$36)/SQRT($BF19)</f>
        <v>1.0686714697767023E-2</v>
      </c>
      <c r="BQ19" s="16">
        <f>DAVERAGE(PlotSort,"rvi",$BI$35:$BI$36)</f>
        <v>13.369439417960269</v>
      </c>
      <c r="BR19" s="16">
        <f>DSTDEV(PlotSort,"rvi",$BI$35:$BI$36)/SQRT($BF19)</f>
        <v>0.4663900815906088</v>
      </c>
      <c r="BS19" s="17">
        <f>DAVERAGE(PlotSort,"ndvi",$BI$35:$BI$36)</f>
        <v>0.85844979508535546</v>
      </c>
      <c r="BT19" s="16">
        <f>DSTDEV(PlotSort,"ndvi",$BI$35:$BI$36)/SQRT($BF19)</f>
        <v>4.8934203494844118E-3</v>
      </c>
    </row>
    <row r="20" spans="2:72" ht="13.5" customHeight="1" x14ac:dyDescent="0.2">
      <c r="B20" s="12">
        <v>242</v>
      </c>
      <c r="C20" s="12">
        <v>9.4529999999999994</v>
      </c>
      <c r="D20" s="12">
        <v>242.39388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32</v>
      </c>
      <c r="Q20" s="56">
        <v>2.12</v>
      </c>
      <c r="R20" s="56">
        <v>2.63</v>
      </c>
      <c r="S20" s="56">
        <v>48.19</v>
      </c>
      <c r="T20" s="56">
        <v>109.48</v>
      </c>
      <c r="U20" s="12">
        <v>2</v>
      </c>
      <c r="V20" s="12">
        <v>0</v>
      </c>
      <c r="W20" s="12">
        <v>1</v>
      </c>
      <c r="X20" s="12">
        <v>1</v>
      </c>
      <c r="Y20" s="12">
        <v>2</v>
      </c>
      <c r="Z20" s="12">
        <v>1</v>
      </c>
      <c r="AA20" s="12">
        <v>360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0.90610000000000002</v>
      </c>
      <c r="AK20" s="12">
        <v>2.0000000000000001E-4</v>
      </c>
      <c r="AL20" s="14">
        <v>3.2099999999999997E-2</v>
      </c>
      <c r="AM20" s="14">
        <v>0</v>
      </c>
      <c r="AN20" s="14">
        <v>2.1555</v>
      </c>
      <c r="AO20" s="14">
        <v>3.2000000000000001E-2</v>
      </c>
      <c r="AP20" s="14">
        <v>0.20580000000000001</v>
      </c>
      <c r="AQ20" s="14">
        <v>3.0999999999999999E-3</v>
      </c>
      <c r="AR20" s="14">
        <v>1.8935</v>
      </c>
      <c r="AS20" s="14">
        <v>1.34E-2</v>
      </c>
      <c r="AT20" s="14">
        <v>3.5400000000000001E-2</v>
      </c>
      <c r="AU20" s="14">
        <v>2.9999999999999997E-4</v>
      </c>
      <c r="AV20" s="14">
        <v>38.028599999999997</v>
      </c>
      <c r="AW20" s="14">
        <v>1.3083</v>
      </c>
      <c r="AX20" s="14">
        <v>0.52110000000000001</v>
      </c>
      <c r="AY20" s="14">
        <v>1.7899999999999999E-2</v>
      </c>
      <c r="AZ20" s="14">
        <v>0.43375980189847302</v>
      </c>
      <c r="BA20" s="14">
        <v>14.720338983050848</v>
      </c>
      <c r="BB20" s="14">
        <v>0.87277628032345023</v>
      </c>
      <c r="BC20" s="15"/>
    </row>
    <row r="21" spans="2:72" ht="13.5" customHeight="1" x14ac:dyDescent="0.2">
      <c r="B21" s="12">
        <v>242</v>
      </c>
      <c r="C21" s="12">
        <v>9.4610000000000003</v>
      </c>
      <c r="D21" s="12">
        <v>242.39420999999999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32</v>
      </c>
      <c r="Q21" s="56">
        <v>2.12</v>
      </c>
      <c r="R21" s="56">
        <v>2.63</v>
      </c>
      <c r="S21" s="56">
        <v>48.09</v>
      </c>
      <c r="T21" s="56">
        <v>109.57</v>
      </c>
      <c r="U21" s="12">
        <v>2</v>
      </c>
      <c r="V21" s="12">
        <v>0</v>
      </c>
      <c r="W21" s="12">
        <v>1</v>
      </c>
      <c r="X21" s="12">
        <v>1</v>
      </c>
      <c r="Y21" s="12">
        <v>2</v>
      </c>
      <c r="Z21" s="12">
        <v>1</v>
      </c>
      <c r="AA21" s="12">
        <v>360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1.0703</v>
      </c>
      <c r="AK21" s="12">
        <v>2.3999999999999998E-3</v>
      </c>
      <c r="AL21" s="14">
        <v>3.78E-2</v>
      </c>
      <c r="AM21" s="14">
        <v>1E-4</v>
      </c>
      <c r="AN21" s="14">
        <v>2.4045000000000001</v>
      </c>
      <c r="AO21" s="14">
        <v>1.6799999999999999E-2</v>
      </c>
      <c r="AP21" s="14">
        <v>0.2293</v>
      </c>
      <c r="AQ21" s="14">
        <v>1.6000000000000001E-3</v>
      </c>
      <c r="AR21" s="14">
        <v>2.1103000000000001</v>
      </c>
      <c r="AS21" s="14">
        <v>8.8099999999999998E-2</v>
      </c>
      <c r="AT21" s="14">
        <v>3.9399999999999998E-2</v>
      </c>
      <c r="AU21" s="14">
        <v>1.6000000000000001E-3</v>
      </c>
      <c r="AV21" s="14">
        <v>38.806600000000003</v>
      </c>
      <c r="AW21" s="14">
        <v>0.60529999999999995</v>
      </c>
      <c r="AX21" s="14">
        <v>0.53069999999999995</v>
      </c>
      <c r="AY21" s="14">
        <v>8.3000000000000001E-3</v>
      </c>
      <c r="AZ21" s="14">
        <v>0.39657894736842098</v>
      </c>
      <c r="BA21" s="14">
        <v>13.469543147208121</v>
      </c>
      <c r="BB21" s="14">
        <v>0.86177863532713561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0.26790000000000003</v>
      </c>
      <c r="BH21" s="16"/>
      <c r="BI21" s="16">
        <f>DAVERAGE(PlotSort2,"PhxRedEdge",$BM$31:$BM$32)</f>
        <v>0.28839999999999999</v>
      </c>
      <c r="BJ21" s="16"/>
      <c r="BK21" s="16">
        <f>DAVERAGE(PlotSort2,"TMRed",$BM$31:$BM$32)</f>
        <v>0.26</v>
      </c>
      <c r="BL21" s="16"/>
      <c r="BM21" s="16">
        <f>DAVERAGE(PlotSort2,"TMNIR",$BM$31:$BM$32)</f>
        <v>0.31759999999999999</v>
      </c>
      <c r="BN21" s="16"/>
      <c r="BO21" s="16">
        <f>DAVERAGE(PlotSort2,"NRR",$BM$31:$BM$32)</f>
        <v>4.8184818481848191E-2</v>
      </c>
      <c r="BP21" s="16"/>
      <c r="BQ21" s="16">
        <f>DAVERAGE(PlotSort2,"rvi",$BM$31:$BM$32)</f>
        <v>1.2215384615384615</v>
      </c>
      <c r="BR21" s="16"/>
      <c r="BS21" s="17">
        <f>DAVERAGE(PlotSort2,"ndvi",$BM$31:$BM$32)</f>
        <v>9.972299168975067E-2</v>
      </c>
      <c r="BT21" s="16"/>
    </row>
    <row r="22" spans="2:72" ht="13.5" customHeight="1" x14ac:dyDescent="0.2">
      <c r="B22" s="12">
        <v>242</v>
      </c>
      <c r="C22" s="12">
        <v>9.4689999999999994</v>
      </c>
      <c r="D22" s="12">
        <v>242.39454000000001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32</v>
      </c>
      <c r="Q22" s="56">
        <v>2.12</v>
      </c>
      <c r="R22" s="56">
        <v>2.63</v>
      </c>
      <c r="S22" s="56">
        <v>48</v>
      </c>
      <c r="T22" s="56">
        <v>109.67</v>
      </c>
      <c r="U22" s="12">
        <v>2</v>
      </c>
      <c r="V22" s="12">
        <v>0</v>
      </c>
      <c r="W22" s="12">
        <v>1</v>
      </c>
      <c r="X22" s="12">
        <v>1</v>
      </c>
      <c r="Y22" s="12">
        <v>2</v>
      </c>
      <c r="Z22" s="12">
        <v>1</v>
      </c>
      <c r="AA22" s="12">
        <v>360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0.97870000000000001</v>
      </c>
      <c r="AK22" s="12">
        <v>7.2400000000000006E-2</v>
      </c>
      <c r="AL22" s="14">
        <v>3.4500000000000003E-2</v>
      </c>
      <c r="AM22" s="14">
        <v>2.5999999999999999E-3</v>
      </c>
      <c r="AN22" s="14">
        <v>2.2284999999999999</v>
      </c>
      <c r="AO22" s="14">
        <v>5.9999999999999995E-4</v>
      </c>
      <c r="AP22" s="14">
        <v>0.2122</v>
      </c>
      <c r="AQ22" s="14">
        <v>1E-4</v>
      </c>
      <c r="AR22" s="14">
        <v>1.6244000000000001</v>
      </c>
      <c r="AS22" s="14">
        <v>0.1913</v>
      </c>
      <c r="AT22" s="14">
        <v>3.0300000000000001E-2</v>
      </c>
      <c r="AU22" s="14">
        <v>3.5999999999999999E-3</v>
      </c>
      <c r="AV22" s="14">
        <v>36.171199999999999</v>
      </c>
      <c r="AW22" s="14">
        <v>0.50339999999999996</v>
      </c>
      <c r="AX22" s="14">
        <v>0.49380000000000002</v>
      </c>
      <c r="AY22" s="14">
        <v>6.8999999999999999E-3</v>
      </c>
      <c r="AZ22" s="14">
        <v>0.39886685552407936</v>
      </c>
      <c r="BA22" s="14">
        <v>16.297029702970296</v>
      </c>
      <c r="BB22" s="14">
        <v>0.88437321121923296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0.33804999999999996</v>
      </c>
      <c r="BH22" s="16">
        <f>DSTDEV(PlotSort2,"PhxRed",$BN$31:$BN$32)/SQRT($BF22)</f>
        <v>6.5000000000001168E-4</v>
      </c>
      <c r="BI22" s="16">
        <f>DAVERAGE(PlotSort2,"PhxRedEdge",$BN$31:$BN$32)</f>
        <v>0.36280000000000001</v>
      </c>
      <c r="BJ22" s="16">
        <f>DSTDEV(PlotSort2,"PhxRedEdge",$BN$31:$BN$32)/SQRT($BF22)</f>
        <v>4.000000000000114E-4</v>
      </c>
      <c r="BK22" s="16">
        <f>DAVERAGE(PlotSort2,"TMRed",$BN$31:$BN$32)</f>
        <v>0.33345000000000002</v>
      </c>
      <c r="BL22" s="16">
        <f>DSTDEV(PlotSort2,"TMRed",$BN$31:$BN$32)/SQRT($BF22)</f>
        <v>1.5000000000001124E-4</v>
      </c>
      <c r="BM22" s="16">
        <f>DAVERAGE(PlotSort2,"TMNIR",$BN$31:$BN$32)</f>
        <v>0.39844999999999997</v>
      </c>
      <c r="BN22" s="16">
        <f>DSTDEV(PlotSort2,"TMNIR",$BN$31:$BN$32)/SQRT($BF22)</f>
        <v>2.5000000000000022E-4</v>
      </c>
      <c r="BO22" s="16">
        <f>DAVERAGE(PlotSort2,"NRR",$BN$31:$BN$32)</f>
        <v>4.6831040345466535E-2</v>
      </c>
      <c r="BP22" s="16">
        <f>DSTDEV(PlotSort2,"NRR",$BN$31:$BN$32)/SQRT($BF22)</f>
        <v>8.6308657609436568E-4</v>
      </c>
      <c r="BQ22" s="16">
        <f>DAVERAGE(PlotSort2,"rvi",$BN$31:$BN$32)</f>
        <v>1.1949316784196404</v>
      </c>
      <c r="BR22" s="16">
        <f>DSTDEV(PlotSort2,"rvi",$BN$31:$BN$32)/SQRT($BF22)</f>
        <v>2.1220647244579727E-4</v>
      </c>
      <c r="BS22" s="17">
        <f>DAVERAGE(PlotSort2,"ndvi",$BN$31:$BN$32)</f>
        <v>8.8809898568625589E-2</v>
      </c>
      <c r="BT22" s="16">
        <f>DSTDEV(PlotSort2,"ndvi",$BN$31:$BN$32)/SQRT($BF22)</f>
        <v>8.8094057347366805E-5</v>
      </c>
    </row>
    <row r="23" spans="2:72" ht="13.5" customHeight="1" x14ac:dyDescent="0.2">
      <c r="B23" s="12">
        <v>242</v>
      </c>
      <c r="C23" s="12">
        <v>9.4770000000000003</v>
      </c>
      <c r="D23" s="12">
        <v>242.39488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32</v>
      </c>
      <c r="Q23" s="56">
        <v>2.12</v>
      </c>
      <c r="R23" s="56">
        <v>2.63</v>
      </c>
      <c r="S23" s="56">
        <v>47.91</v>
      </c>
      <c r="T23" s="56">
        <v>109.76</v>
      </c>
      <c r="U23" s="12">
        <v>2</v>
      </c>
      <c r="V23" s="12">
        <v>0</v>
      </c>
      <c r="W23" s="12">
        <v>1</v>
      </c>
      <c r="X23" s="12">
        <v>1</v>
      </c>
      <c r="Y23" s="12">
        <v>2</v>
      </c>
      <c r="Z23" s="12">
        <v>1</v>
      </c>
      <c r="AA23" s="12">
        <v>360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1.0117</v>
      </c>
      <c r="AK23" s="12">
        <v>9.3700000000000006E-2</v>
      </c>
      <c r="AL23" s="14">
        <v>3.56E-2</v>
      </c>
      <c r="AM23" s="14">
        <v>3.3E-3</v>
      </c>
      <c r="AN23" s="14">
        <v>2.0076000000000001</v>
      </c>
      <c r="AO23" s="14">
        <v>0.1123</v>
      </c>
      <c r="AP23" s="14">
        <v>0.19089999999999999</v>
      </c>
      <c r="AQ23" s="14">
        <v>1.0699999999999999E-2</v>
      </c>
      <c r="AR23" s="14">
        <v>2.0409999999999999</v>
      </c>
      <c r="AS23" s="14">
        <v>0.18509999999999999</v>
      </c>
      <c r="AT23" s="14">
        <v>3.7900000000000003E-2</v>
      </c>
      <c r="AU23" s="14">
        <v>3.3999999999999998E-3</v>
      </c>
      <c r="AV23" s="14">
        <v>31.561900000000001</v>
      </c>
      <c r="AW23" s="14">
        <v>0.99419999999999997</v>
      </c>
      <c r="AX23" s="14">
        <v>0.43009999999999998</v>
      </c>
      <c r="AY23" s="14">
        <v>1.35E-2</v>
      </c>
      <c r="AZ23" s="14">
        <v>0.38518518518518519</v>
      </c>
      <c r="BA23" s="14">
        <v>11.348284960422163</v>
      </c>
      <c r="BB23" s="14">
        <v>0.83803418803418805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0.16065000000000002</v>
      </c>
      <c r="BH23" s="16">
        <f>DSTDEV(PlotSort2,"PhxRed",$BR$31:$BR$32)/SQRT($BF23)</f>
        <v>2.0500000000000101E-3</v>
      </c>
      <c r="BI23" s="16">
        <f>DAVERAGE(PlotSort2,"PhxRedEdge",$BR$31:$BR$32)</f>
        <v>0.24635000000000001</v>
      </c>
      <c r="BJ23" s="16">
        <f>DSTDEV(PlotSort2,"PhxRedEdge",$BR$31:$BR$32)/SQRT($BF23)</f>
        <v>1.2050000000000005E-2</v>
      </c>
      <c r="BK23" s="16">
        <f>DAVERAGE(PlotSort2,"TMRed",$BR$31:$BR$32)</f>
        <v>0.1643</v>
      </c>
      <c r="BL23" s="16">
        <f>DSTDEV(PlotSort2,"TMRed",$BR$31:$BR$32)/SQRT($BF23)</f>
        <v>1.2999999999999956E-3</v>
      </c>
      <c r="BM23" s="16">
        <f>DAVERAGE(PlotSort2,"TMNIR",$BR$31:$BR$32)</f>
        <v>0.37865000000000004</v>
      </c>
      <c r="BN23" s="16">
        <f>DSTDEV(PlotSort2,"TMNIR",$BR$31:$BR$32)/SQRT($BF23)</f>
        <v>1.9350000000000003E-2</v>
      </c>
      <c r="BO23" s="16">
        <f>DAVERAGE(PlotSort2,"NRR",$BR$31:$BR$32)</f>
        <v>0.21162735643738367</v>
      </c>
      <c r="BP23" s="16">
        <f>DSTDEV(PlotSort2,"NRR",$BR$31:$BR$32)/SQRT($BF23)</f>
        <v>1.047841612585837E-3</v>
      </c>
      <c r="BQ23" s="16">
        <f>DAVERAGE(PlotSort2,"rvi",$BR$31:$BR$32)</f>
        <v>2.3057018908746034</v>
      </c>
      <c r="BR23" s="16">
        <f>DSTDEV(PlotSort2,"rvi",$BR$31:$BR$32)/SQRT($BF23)</f>
        <v>0.13601590053643942</v>
      </c>
      <c r="BS23" s="17">
        <f>DAVERAGE(PlotSort2,"ndvi",$BR$31:$BR$32)</f>
        <v>0.39395875082224302</v>
      </c>
      <c r="BT23" s="16">
        <f>DSTDEV(PlotSort2,"ndvi",$BR$31:$BR$32)/SQRT($BF23)</f>
        <v>2.4936079837293509E-2</v>
      </c>
    </row>
    <row r="24" spans="2:72" ht="13.5" customHeight="1" x14ac:dyDescent="0.2">
      <c r="B24" s="12">
        <v>242</v>
      </c>
      <c r="C24" s="12">
        <v>9.4849999999999994</v>
      </c>
      <c r="D24" s="12">
        <v>242.39520999999999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32</v>
      </c>
      <c r="Q24" s="56">
        <v>2.12</v>
      </c>
      <c r="R24" s="56">
        <v>2.63</v>
      </c>
      <c r="S24" s="56">
        <v>47.81</v>
      </c>
      <c r="T24" s="56">
        <v>109.86</v>
      </c>
      <c r="U24" s="12">
        <v>2</v>
      </c>
      <c r="V24" s="12">
        <v>0</v>
      </c>
      <c r="W24" s="12">
        <v>1</v>
      </c>
      <c r="X24" s="12">
        <v>1</v>
      </c>
      <c r="Y24" s="12">
        <v>2</v>
      </c>
      <c r="Z24" s="12">
        <v>1</v>
      </c>
      <c r="AA24" s="12">
        <v>360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0.90290000000000004</v>
      </c>
      <c r="AK24" s="12">
        <v>0.1313</v>
      </c>
      <c r="AL24" s="14">
        <v>3.1800000000000002E-2</v>
      </c>
      <c r="AM24" s="14">
        <v>4.5999999999999999E-3</v>
      </c>
      <c r="AN24" s="14">
        <v>2.2454999999999998</v>
      </c>
      <c r="AO24" s="14">
        <v>0.20910000000000001</v>
      </c>
      <c r="AP24" s="14">
        <v>0.2132</v>
      </c>
      <c r="AQ24" s="14">
        <v>1.9900000000000001E-2</v>
      </c>
      <c r="AR24" s="14">
        <v>1.7397</v>
      </c>
      <c r="AS24" s="14">
        <v>7.0599999999999996E-2</v>
      </c>
      <c r="AT24" s="14">
        <v>3.2300000000000002E-2</v>
      </c>
      <c r="AU24" s="14">
        <v>1.2999999999999999E-3</v>
      </c>
      <c r="AV24" s="14">
        <v>34.540500000000002</v>
      </c>
      <c r="AW24" s="14">
        <v>0.61570000000000003</v>
      </c>
      <c r="AX24" s="14">
        <v>0.4698</v>
      </c>
      <c r="AY24" s="14">
        <v>8.3999999999999995E-3</v>
      </c>
      <c r="AZ24" s="14">
        <v>0.37569546120058561</v>
      </c>
      <c r="BA24" s="14">
        <v>14.544891640866872</v>
      </c>
      <c r="BB24" s="14">
        <v>0.8713403704441347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0.70400000000000007</v>
      </c>
      <c r="BH24" s="16"/>
      <c r="BI24" s="16">
        <f>DAVERAGE(PlotSort2,"PhxRedEdge",$BP$31:$BP$32)</f>
        <v>0.69300000000000006</v>
      </c>
      <c r="BJ24" s="16"/>
      <c r="BK24" s="16">
        <f>DAVERAGE(PlotSort2,"TMRed",$BP$31:$BP$32)</f>
        <v>0.70300000000000007</v>
      </c>
      <c r="BL24" s="16"/>
      <c r="BM24" s="16">
        <f>DAVERAGE(PlotSort2,"TMNIR",$BP$31:$BP$32)</f>
        <v>0.67220000000000002</v>
      </c>
      <c r="BN24" s="16"/>
      <c r="BO24" s="16">
        <f>DAVERAGE(PlotSort2,"NRR",$BP$31:$BP$32)</f>
        <v>-1.5235862877234132E-2</v>
      </c>
      <c r="BP24" s="16"/>
      <c r="BQ24" s="16">
        <f>DAVERAGE(PlotSort2,"rvi",$BP$31:$BP$32)</f>
        <v>23.904694167852064</v>
      </c>
      <c r="BR24" s="16"/>
      <c r="BS24" s="17">
        <f>DAVERAGE(PlotSort2,"ndvi",$BP$31:$BP$32)</f>
        <v>-2.2396742292030286E-2</v>
      </c>
      <c r="BT24" s="16"/>
    </row>
    <row r="25" spans="2:72" ht="13.5" customHeight="1" x14ac:dyDescent="0.2">
      <c r="B25" s="12">
        <v>242</v>
      </c>
      <c r="C25" s="12">
        <v>9.4930000000000003</v>
      </c>
      <c r="D25" s="12">
        <v>242.39554000000001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32</v>
      </c>
      <c r="Q25" s="56">
        <v>2.12</v>
      </c>
      <c r="R25" s="56">
        <v>2.63</v>
      </c>
      <c r="S25" s="56">
        <v>47.72</v>
      </c>
      <c r="T25" s="56">
        <v>109.96</v>
      </c>
      <c r="U25" s="12">
        <v>2</v>
      </c>
      <c r="V25" s="12">
        <v>0</v>
      </c>
      <c r="W25" s="12">
        <v>1</v>
      </c>
      <c r="X25" s="12">
        <v>1</v>
      </c>
      <c r="Y25" s="12">
        <v>2</v>
      </c>
      <c r="Z25" s="12">
        <v>1</v>
      </c>
      <c r="AA25" s="12">
        <v>360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0.89419999999999999</v>
      </c>
      <c r="AK25" s="12">
        <v>3.7600000000000001E-2</v>
      </c>
      <c r="AL25" s="14">
        <v>3.1399999999999997E-2</v>
      </c>
      <c r="AM25" s="14">
        <v>1.2999999999999999E-3</v>
      </c>
      <c r="AN25" s="14">
        <v>2.0051000000000001</v>
      </c>
      <c r="AO25" s="14">
        <v>0.2021</v>
      </c>
      <c r="AP25" s="14">
        <v>0.19009999999999999</v>
      </c>
      <c r="AQ25" s="14">
        <v>1.9199999999999998E-2</v>
      </c>
      <c r="AR25" s="14">
        <v>1.7317</v>
      </c>
      <c r="AS25" s="14">
        <v>8.9399999999999993E-2</v>
      </c>
      <c r="AT25" s="14">
        <v>3.2099999999999997E-2</v>
      </c>
      <c r="AU25" s="14">
        <v>1.6999999999999999E-3</v>
      </c>
      <c r="AV25" s="14">
        <v>31.052299999999999</v>
      </c>
      <c r="AW25" s="14">
        <v>2.8309000000000002</v>
      </c>
      <c r="AX25" s="14">
        <v>0.42159999999999997</v>
      </c>
      <c r="AY25" s="14">
        <v>3.8399999999999997E-2</v>
      </c>
      <c r="AZ25" s="14">
        <v>0.37845349027300967</v>
      </c>
      <c r="BA25" s="14">
        <v>13.133956386292835</v>
      </c>
      <c r="BB25" s="14">
        <v>0.85849680405554318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0.99816666666666665</v>
      </c>
      <c r="BH25" s="16">
        <f>DSTDEV(PlotSort2,"PhxRed",$BQ$31:$BQ$32)/SQRT($BF25)</f>
        <v>4.1058224240434482E-3</v>
      </c>
      <c r="BI25" s="16">
        <f>DAVERAGE(PlotSort2,"PhxRedEdge",$BQ$31:$BQ$32)</f>
        <v>0.99793333333333345</v>
      </c>
      <c r="BJ25" s="16">
        <f>DSTDEV(PlotSort2,"PhxRedEdge",$BQ$31:$BQ$32)/SQRT($BF25)</f>
        <v>4.1337365394734571E-3</v>
      </c>
      <c r="BK25" s="16">
        <f>DAVERAGE(PlotSort2,"TMRed",$BQ$31:$BQ$32)</f>
        <v>0.99816666666666665</v>
      </c>
      <c r="BL25" s="16">
        <f>DSTDEV(PlotSort2,"TMRed",$BQ$31:$BQ$32)/SQRT($BF25)</f>
        <v>4.1058224240434482E-3</v>
      </c>
      <c r="BM25" s="16">
        <f>DAVERAGE(PlotSort2,"TMNIR",$BQ$31:$BQ$32)</f>
        <v>0.99793333333333345</v>
      </c>
      <c r="BN25" s="16">
        <f>DSTDEV(PlotSort2,"TMNIR",$BQ$31:$BQ$32)/SQRT($BF25)</f>
        <v>4.1337365394734571E-3</v>
      </c>
      <c r="BO25" s="16">
        <f>DAVERAGE(PlotSort2,"NRR",$BQ$31:$BQ$32)</f>
        <v>0.74802341228408042</v>
      </c>
      <c r="BP25" s="16">
        <f>DSTDEV(PlotSort2,"NRR",$BQ$31:$BQ$32)/SQRT($BF25)</f>
        <v>9.3722834071514535E-4</v>
      </c>
      <c r="BQ25" s="16">
        <f>DAVERAGE(PlotSort2,"rvi",$BQ$31:$BQ$32)</f>
        <v>1.3611739552399429</v>
      </c>
      <c r="BR25" s="16">
        <f>DSTDEV(PlotSort2,"rvi",$BQ$31:$BQ$32)/SQRT($BF25)</f>
        <v>2.3874733277974114E-3</v>
      </c>
      <c r="BS25" s="17">
        <f>DAVERAGE(PlotSort2,"ndvi",$BQ$31:$BQ$32)</f>
        <v>0.15296199113498507</v>
      </c>
      <c r="BT25" s="16">
        <f>DSTDEV(PlotSort2,"ndvi",$BQ$31:$BQ$32)/SQRT($BF25)</f>
        <v>8.5563898769708149E-4</v>
      </c>
    </row>
    <row r="26" spans="2:72" ht="13.5" customHeight="1" x14ac:dyDescent="0.2">
      <c r="B26" s="12">
        <v>242</v>
      </c>
      <c r="C26" s="12">
        <v>9.7219999999999995</v>
      </c>
      <c r="D26" s="12">
        <v>242.40508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32</v>
      </c>
      <c r="Q26" s="56">
        <v>2.12</v>
      </c>
      <c r="R26" s="56">
        <v>2.63</v>
      </c>
      <c r="S26" s="56">
        <v>45.04</v>
      </c>
      <c r="T26" s="56">
        <v>112.84</v>
      </c>
      <c r="U26" s="12">
        <v>2</v>
      </c>
      <c r="V26" s="12">
        <v>0</v>
      </c>
      <c r="W26" s="12">
        <v>1</v>
      </c>
      <c r="X26" s="12">
        <v>1</v>
      </c>
      <c r="Y26" s="12">
        <v>2</v>
      </c>
      <c r="Z26" s="12">
        <v>1</v>
      </c>
      <c r="AA26" s="12">
        <v>360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1.1692</v>
      </c>
      <c r="AK26" s="12">
        <v>0.1333</v>
      </c>
      <c r="AL26" s="14">
        <v>3.9300000000000002E-2</v>
      </c>
      <c r="AM26" s="14">
        <v>4.4999999999999997E-3</v>
      </c>
      <c r="AN26" s="14">
        <v>2.4264000000000001</v>
      </c>
      <c r="AO26" s="14">
        <v>0.28260000000000002</v>
      </c>
      <c r="AP26" s="14">
        <v>0.219</v>
      </c>
      <c r="AQ26" s="14">
        <v>2.5499999999999998E-2</v>
      </c>
      <c r="AR26" s="14">
        <v>2.4584999999999999</v>
      </c>
      <c r="AS26" s="14">
        <v>0.34150000000000003</v>
      </c>
      <c r="AT26" s="14">
        <v>4.36E-2</v>
      </c>
      <c r="AU26" s="14">
        <v>6.1000000000000004E-3</v>
      </c>
      <c r="AV26" s="14">
        <v>38.673400000000001</v>
      </c>
      <c r="AW26" s="14">
        <v>3.6545999999999998</v>
      </c>
      <c r="AX26" s="14">
        <v>0.50349999999999995</v>
      </c>
      <c r="AY26" s="14">
        <v>4.7600000000000003E-2</v>
      </c>
      <c r="AZ26" s="14">
        <v>0.39377162629757784</v>
      </c>
      <c r="BA26" s="14">
        <v>11.548165137614678</v>
      </c>
      <c r="BB26" s="14">
        <v>0.8406141473222446</v>
      </c>
      <c r="BC26" s="15"/>
    </row>
    <row r="27" spans="2:72" ht="13.5" customHeight="1" x14ac:dyDescent="0.2">
      <c r="B27" s="12">
        <v>242</v>
      </c>
      <c r="C27" s="12">
        <v>9.7129999999999992</v>
      </c>
      <c r="D27" s="12">
        <v>242.40470999999999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32</v>
      </c>
      <c r="Q27" s="56">
        <v>2.12</v>
      </c>
      <c r="R27" s="56">
        <v>2.63</v>
      </c>
      <c r="S27" s="56">
        <v>45.14</v>
      </c>
      <c r="T27" s="56">
        <v>112.72</v>
      </c>
      <c r="U27" s="12">
        <v>2</v>
      </c>
      <c r="V27" s="12">
        <v>0</v>
      </c>
      <c r="W27" s="12">
        <v>1</v>
      </c>
      <c r="X27" s="12">
        <v>1</v>
      </c>
      <c r="Y27" s="12">
        <v>2</v>
      </c>
      <c r="Z27" s="12">
        <v>1</v>
      </c>
      <c r="AA27" s="12">
        <v>360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1.0802</v>
      </c>
      <c r="AK27" s="12">
        <v>1.49E-2</v>
      </c>
      <c r="AL27" s="14">
        <v>3.6400000000000002E-2</v>
      </c>
      <c r="AM27" s="14">
        <v>5.0000000000000001E-4</v>
      </c>
      <c r="AN27" s="14">
        <v>2.5857999999999999</v>
      </c>
      <c r="AO27" s="14">
        <v>2.5000000000000001E-3</v>
      </c>
      <c r="AP27" s="14">
        <v>0.23380000000000001</v>
      </c>
      <c r="AQ27" s="14">
        <v>2.0000000000000001E-4</v>
      </c>
      <c r="AR27" s="14">
        <v>2.1031</v>
      </c>
      <c r="AS27" s="14">
        <v>0.17660000000000001</v>
      </c>
      <c r="AT27" s="14">
        <v>3.7400000000000003E-2</v>
      </c>
      <c r="AU27" s="14">
        <v>3.0999999999999999E-3</v>
      </c>
      <c r="AV27" s="14">
        <v>38.7774</v>
      </c>
      <c r="AW27" s="14">
        <v>2.4232</v>
      </c>
      <c r="AX27" s="14">
        <v>0.50570000000000004</v>
      </c>
      <c r="AY27" s="14">
        <v>3.1600000000000003E-2</v>
      </c>
      <c r="AZ27" s="14">
        <v>0.36768086544962814</v>
      </c>
      <c r="BA27" s="14">
        <v>13.521390374331551</v>
      </c>
      <c r="BB27" s="14">
        <v>0.86227214141042174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0.16065000000000002</v>
      </c>
      <c r="BH27" s="16">
        <f>DSTDEV(PlotSort2,"PhxRed",$BR$31:$BR$32)/SQRT($BF27)</f>
        <v>2.0500000000000101E-3</v>
      </c>
      <c r="BI27" s="16">
        <f>DAVERAGE(PlotSort2,"PhxRedEdge",$BR$31:$BR$32)</f>
        <v>0.24635000000000001</v>
      </c>
      <c r="BJ27" s="16">
        <f>DSTDEV(PlotSort2,"PhxRedEdge",$BR$31:$BR$32)/SQRT($BF27)</f>
        <v>1.2050000000000005E-2</v>
      </c>
      <c r="BK27" s="16">
        <f>DAVERAGE(PlotSort2,"TMRed",$BR$31:$BR$32)</f>
        <v>0.1643</v>
      </c>
      <c r="BL27" s="16">
        <f>DSTDEV(PlotSort2,"TMRed",$BR$31:$BR$32)/SQRT($BF27)</f>
        <v>1.2999999999999956E-3</v>
      </c>
      <c r="BM27" s="16">
        <f>DAVERAGE(PlotSort2,"TMNIR",$BR$31:$BR$32)</f>
        <v>0.37865000000000004</v>
      </c>
      <c r="BN27" s="16">
        <f>DSTDEV(PlotSort2,"TMNIR",$BR$31:$BR$32)/SQRT($BF27)</f>
        <v>1.9350000000000003E-2</v>
      </c>
      <c r="BO27" s="16">
        <f>DAVERAGE(PlotSort2,"NRR",$BR$31:$BR$32)</f>
        <v>0.21162735643738367</v>
      </c>
      <c r="BP27" s="16">
        <f>DSTDEV(PlotSort2,"NRR",$BR$31:$BR$32)/SQRT($BF27)</f>
        <v>1.047841612585837E-3</v>
      </c>
      <c r="BQ27" s="16">
        <f>DAVERAGE(PlotSort2,"rvi",$BR$31:$BR$32)</f>
        <v>2.3057018908746034</v>
      </c>
      <c r="BR27" s="16">
        <f>DSTDEV(PlotSort2,"rvi",$BR$31:$BR$32)/SQRT($BF27)</f>
        <v>0.13601590053643942</v>
      </c>
      <c r="BS27" s="17">
        <f>DAVERAGE(PlotSort2,"ndvi",$BR$31:$BR$32)</f>
        <v>0.39395875082224302</v>
      </c>
      <c r="BT27" s="16">
        <f>DSTDEV(PlotSort2,"ndvi",$BR$31:$BR$32)/SQRT($BF27)</f>
        <v>2.4936079837293509E-2</v>
      </c>
    </row>
    <row r="28" spans="2:72" ht="13.5" customHeight="1" x14ac:dyDescent="0.2">
      <c r="B28" s="12">
        <v>242</v>
      </c>
      <c r="C28" s="12">
        <v>9.7010000000000005</v>
      </c>
      <c r="D28" s="12">
        <v>242.40421000000001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32</v>
      </c>
      <c r="Q28" s="56">
        <v>2.12</v>
      </c>
      <c r="R28" s="56">
        <v>2.63</v>
      </c>
      <c r="S28" s="56">
        <v>45.28</v>
      </c>
      <c r="T28" s="56">
        <v>112.56</v>
      </c>
      <c r="U28" s="12">
        <v>2</v>
      </c>
      <c r="V28" s="12">
        <v>0</v>
      </c>
      <c r="W28" s="12">
        <v>1</v>
      </c>
      <c r="X28" s="12">
        <v>1</v>
      </c>
      <c r="Y28" s="12">
        <v>2</v>
      </c>
      <c r="Z28" s="12">
        <v>1</v>
      </c>
      <c r="AA28" s="12">
        <v>360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1.2072000000000001</v>
      </c>
      <c r="AK28" s="12">
        <v>2.3099999999999999E-2</v>
      </c>
      <c r="AL28" s="14">
        <v>4.0800000000000003E-2</v>
      </c>
      <c r="AM28" s="14">
        <v>8.0000000000000004E-4</v>
      </c>
      <c r="AN28" s="14">
        <v>3.0771999999999999</v>
      </c>
      <c r="AO28" s="14">
        <v>4.65E-2</v>
      </c>
      <c r="AP28" s="14">
        <v>0.27900000000000003</v>
      </c>
      <c r="AQ28" s="14">
        <v>4.1999999999999997E-3</v>
      </c>
      <c r="AR28" s="14">
        <v>2.3289</v>
      </c>
      <c r="AS28" s="14">
        <v>8.5800000000000001E-2</v>
      </c>
      <c r="AT28" s="14">
        <v>4.1500000000000002E-2</v>
      </c>
      <c r="AU28" s="14">
        <v>1.5E-3</v>
      </c>
      <c r="AV28" s="14">
        <v>43.026899999999998</v>
      </c>
      <c r="AW28" s="14">
        <v>0.2954</v>
      </c>
      <c r="AX28" s="14">
        <v>0.56220000000000003</v>
      </c>
      <c r="AY28" s="14">
        <v>3.8999999999999998E-3</v>
      </c>
      <c r="AZ28" s="14">
        <v>0.33666191155492153</v>
      </c>
      <c r="BA28" s="14">
        <v>13.546987951807228</v>
      </c>
      <c r="BB28" s="14">
        <v>0.86251449395395074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6.4450000000000007E-2</v>
      </c>
      <c r="BH28" s="16">
        <f>DSTDEV(PlotSort2,"PhxRed",$BS$31:$BS$32)/SQRT($BF28)</f>
        <v>5.550000000000002E-3</v>
      </c>
      <c r="BI28" s="16">
        <f>DAVERAGE(PlotSort2,"PhxRedEdge",$BS$31:$BS$32)</f>
        <v>0.24545</v>
      </c>
      <c r="BJ28" s="16">
        <f>DSTDEV(PlotSort2,"PhxRedEdge",$BS$31:$BS$32)/SQRT($BF28)</f>
        <v>6.4500000000000104E-3</v>
      </c>
      <c r="BK28" s="16">
        <f>DAVERAGE(PlotSort2,"TMRed",$BS$31:$BS$32)</f>
        <v>6.6400000000000001E-2</v>
      </c>
      <c r="BL28" s="16">
        <f>DSTDEV(PlotSort2,"TMRed",$BS$31:$BS$32)/SQRT($BF28)</f>
        <v>5.5999999999999973E-3</v>
      </c>
      <c r="BM28" s="16">
        <f>DAVERAGE(PlotSort2,"TMNIR",$BS$31:$BS$32)</f>
        <v>0.47289999999999999</v>
      </c>
      <c r="BN28" s="16">
        <f>DSTDEV(PlotSort2,"TMNIR",$BS$31:$BS$32)/SQRT($BF28)</f>
        <v>3.4099999999999984E-2</v>
      </c>
      <c r="BO28" s="16">
        <f>DAVERAGE(PlotSort2,"NRR",$BS$31:$BS$32)</f>
        <v>0.31546081998681064</v>
      </c>
      <c r="BP28" s="16">
        <f>DSTDEV(PlotSort2,"NRR",$BS$31:$BS$32)/SQRT($BF28)</f>
        <v>2.0683599567807878E-2</v>
      </c>
      <c r="BQ28" s="16">
        <f>DAVERAGE(PlotSort2,"rvi",$BS$31:$BS$32)</f>
        <v>7.216630116959065</v>
      </c>
      <c r="BR28" s="16">
        <f>DSTDEV(PlotSort2,"rvi",$BS$31:$BS$32)/SQRT($BF28)</f>
        <v>1.1221856725146167</v>
      </c>
      <c r="BS28" s="17">
        <f>DAVERAGE(PlotSort2,"ndvi",$BS$31:$BS$32)</f>
        <v>0.7519646781337137</v>
      </c>
      <c r="BT28" s="16">
        <f>DSTDEV(PlotSort2,"ndvi",$BS$31:$BS$32)/SQRT($BF28)</f>
        <v>3.3875406403095054E-2</v>
      </c>
    </row>
    <row r="29" spans="2:72" ht="13.5" customHeight="1" x14ac:dyDescent="0.2">
      <c r="B29" s="12">
        <v>242</v>
      </c>
      <c r="C29" s="12">
        <v>9.6920000000000002</v>
      </c>
      <c r="D29" s="12">
        <v>242.40383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32</v>
      </c>
      <c r="Q29" s="56">
        <v>2.12</v>
      </c>
      <c r="R29" s="56">
        <v>2.63</v>
      </c>
      <c r="S29" s="56">
        <v>45.39</v>
      </c>
      <c r="T29" s="56">
        <v>112.45</v>
      </c>
      <c r="U29" s="12">
        <v>2</v>
      </c>
      <c r="V29" s="12">
        <v>0</v>
      </c>
      <c r="W29" s="12">
        <v>1</v>
      </c>
      <c r="X29" s="12">
        <v>1</v>
      </c>
      <c r="Y29" s="12">
        <v>2</v>
      </c>
      <c r="Z29" s="12">
        <v>1</v>
      </c>
      <c r="AA29" s="12">
        <v>360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1.0092000000000001</v>
      </c>
      <c r="AK29" s="12">
        <v>0.13819999999999999</v>
      </c>
      <c r="AL29" s="14">
        <v>3.4099999999999998E-2</v>
      </c>
      <c r="AM29" s="14">
        <v>4.7000000000000002E-3</v>
      </c>
      <c r="AN29" s="14">
        <v>2.4820000000000002</v>
      </c>
      <c r="AO29" s="14">
        <v>0.33389999999999997</v>
      </c>
      <c r="AP29" s="14">
        <v>0.22550000000000001</v>
      </c>
      <c r="AQ29" s="14">
        <v>3.0300000000000001E-2</v>
      </c>
      <c r="AR29" s="14">
        <v>1.9886999999999999</v>
      </c>
      <c r="AS29" s="14">
        <v>0.29899999999999999</v>
      </c>
      <c r="AT29" s="14">
        <v>3.5499999999999997E-2</v>
      </c>
      <c r="AU29" s="14">
        <v>5.3E-3</v>
      </c>
      <c r="AV29" s="14">
        <v>35.742699999999999</v>
      </c>
      <c r="AW29" s="14">
        <v>0.47420000000000001</v>
      </c>
      <c r="AX29" s="14">
        <v>0.46779999999999999</v>
      </c>
      <c r="AY29" s="14">
        <v>6.1999999999999998E-3</v>
      </c>
      <c r="AZ29" s="14">
        <v>0.34948795615173806</v>
      </c>
      <c r="BA29" s="14">
        <v>13.177464788732395</v>
      </c>
      <c r="BB29" s="14">
        <v>0.85893105503675748</v>
      </c>
      <c r="BC29" s="15"/>
      <c r="BD29" s="28"/>
    </row>
    <row r="30" spans="2:72" ht="13.5" customHeight="1" x14ac:dyDescent="0.2">
      <c r="B30" s="12">
        <v>242</v>
      </c>
      <c r="C30" s="12">
        <v>9.6839999999999993</v>
      </c>
      <c r="D30" s="12">
        <v>242.40350000000001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32</v>
      </c>
      <c r="Q30" s="56">
        <v>2.12</v>
      </c>
      <c r="R30" s="56">
        <v>2.63</v>
      </c>
      <c r="S30" s="56">
        <v>45.48</v>
      </c>
      <c r="T30" s="56">
        <v>112.34</v>
      </c>
      <c r="U30" s="12">
        <v>2</v>
      </c>
      <c r="V30" s="12">
        <v>0</v>
      </c>
      <c r="W30" s="12">
        <v>1</v>
      </c>
      <c r="X30" s="12">
        <v>1</v>
      </c>
      <c r="Y30" s="12">
        <v>2</v>
      </c>
      <c r="Z30" s="12">
        <v>1</v>
      </c>
      <c r="AA30" s="12">
        <v>360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1.1288</v>
      </c>
      <c r="AK30" s="12">
        <v>2.5999999999999999E-3</v>
      </c>
      <c r="AL30" s="14">
        <v>3.8300000000000001E-2</v>
      </c>
      <c r="AM30" s="14">
        <v>1E-4</v>
      </c>
      <c r="AN30" s="14">
        <v>2.7019000000000002</v>
      </c>
      <c r="AO30" s="14">
        <v>3.1899999999999998E-2</v>
      </c>
      <c r="AP30" s="14">
        <v>0.24590000000000001</v>
      </c>
      <c r="AQ30" s="14">
        <v>2.8999999999999998E-3</v>
      </c>
      <c r="AR30" s="14">
        <v>2.2694000000000001</v>
      </c>
      <c r="AS30" s="14">
        <v>0.25879999999999997</v>
      </c>
      <c r="AT30" s="14">
        <v>4.0500000000000001E-2</v>
      </c>
      <c r="AU30" s="14">
        <v>4.5999999999999999E-3</v>
      </c>
      <c r="AV30" s="14">
        <v>41.371200000000002</v>
      </c>
      <c r="AW30" s="14">
        <v>0.57820000000000005</v>
      </c>
      <c r="AX30" s="14">
        <v>0.54220000000000002</v>
      </c>
      <c r="AY30" s="14">
        <v>7.6E-3</v>
      </c>
      <c r="AZ30" s="14">
        <v>0.37596751681258722</v>
      </c>
      <c r="BA30" s="14">
        <v>13.387654320987654</v>
      </c>
      <c r="BB30" s="14">
        <v>0.86099193409987995</v>
      </c>
      <c r="BC30" s="15"/>
      <c r="BD30" s="28"/>
      <c r="BF30" s="29" t="s">
        <v>175</v>
      </c>
    </row>
    <row r="31" spans="2:72" ht="13.5" customHeight="1" x14ac:dyDescent="0.2">
      <c r="B31" s="12">
        <v>242</v>
      </c>
      <c r="C31" s="12">
        <v>9.6760000000000002</v>
      </c>
      <c r="D31" s="12">
        <v>242.40316999999999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32</v>
      </c>
      <c r="Q31" s="56">
        <v>2.12</v>
      </c>
      <c r="R31" s="56">
        <v>2.63</v>
      </c>
      <c r="S31" s="56">
        <v>45.57</v>
      </c>
      <c r="T31" s="56">
        <v>112.24</v>
      </c>
      <c r="U31" s="12">
        <v>2</v>
      </c>
      <c r="V31" s="12">
        <v>0</v>
      </c>
      <c r="W31" s="12">
        <v>1</v>
      </c>
      <c r="X31" s="12">
        <v>1</v>
      </c>
      <c r="Y31" s="12">
        <v>2</v>
      </c>
      <c r="Z31" s="12">
        <v>1</v>
      </c>
      <c r="AA31" s="12">
        <v>360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1.2605999999999999</v>
      </c>
      <c r="AK31" s="12">
        <v>3.9699999999999999E-2</v>
      </c>
      <c r="AL31" s="14">
        <v>4.2799999999999998E-2</v>
      </c>
      <c r="AM31" s="14">
        <v>1.2999999999999999E-3</v>
      </c>
      <c r="AN31" s="14">
        <v>2.7246000000000001</v>
      </c>
      <c r="AO31" s="14">
        <v>0.16039999999999999</v>
      </c>
      <c r="AP31" s="14">
        <v>0.24840000000000001</v>
      </c>
      <c r="AQ31" s="14">
        <v>1.46E-2</v>
      </c>
      <c r="AR31" s="14">
        <v>2.4786000000000001</v>
      </c>
      <c r="AS31" s="14">
        <v>6.6600000000000006E-2</v>
      </c>
      <c r="AT31" s="14">
        <v>4.4299999999999999E-2</v>
      </c>
      <c r="AU31" s="14">
        <v>1.1999999999999999E-3</v>
      </c>
      <c r="AV31" s="14">
        <v>35.692799999999998</v>
      </c>
      <c r="AW31" s="14">
        <v>0.16639999999999999</v>
      </c>
      <c r="AX31" s="14">
        <v>0.46839999999999998</v>
      </c>
      <c r="AY31" s="14">
        <v>2.2000000000000001E-3</v>
      </c>
      <c r="AZ31" s="14">
        <v>0.30691964285714285</v>
      </c>
      <c r="BA31" s="14">
        <v>10.573363431151241</v>
      </c>
      <c r="BB31" s="14">
        <v>0.82718938950653409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242</v>
      </c>
      <c r="C32" s="12">
        <v>9.6679999999999993</v>
      </c>
      <c r="D32" s="12">
        <v>242.40282999999999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32</v>
      </c>
      <c r="Q32" s="56">
        <v>2.12</v>
      </c>
      <c r="R32" s="56">
        <v>2.63</v>
      </c>
      <c r="S32" s="56">
        <v>45.66</v>
      </c>
      <c r="T32" s="56">
        <v>112.14</v>
      </c>
      <c r="U32" s="12">
        <v>2</v>
      </c>
      <c r="V32" s="12">
        <v>0</v>
      </c>
      <c r="W32" s="12">
        <v>1</v>
      </c>
      <c r="X32" s="12">
        <v>1</v>
      </c>
      <c r="Y32" s="12">
        <v>2</v>
      </c>
      <c r="Z32" s="12">
        <v>1</v>
      </c>
      <c r="AA32" s="12">
        <v>360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0.96179999999999999</v>
      </c>
      <c r="AK32" s="12">
        <v>4.5600000000000002E-2</v>
      </c>
      <c r="AL32" s="14">
        <v>3.27E-2</v>
      </c>
      <c r="AM32" s="14">
        <v>1.5E-3</v>
      </c>
      <c r="AN32" s="14">
        <v>2.0659000000000001</v>
      </c>
      <c r="AO32" s="14">
        <v>5.6599999999999998E-2</v>
      </c>
      <c r="AP32" s="14">
        <v>0.18870000000000001</v>
      </c>
      <c r="AQ32" s="14">
        <v>5.1999999999999998E-3</v>
      </c>
      <c r="AR32" s="14">
        <v>1.7411000000000001</v>
      </c>
      <c r="AS32" s="14">
        <v>0.19800000000000001</v>
      </c>
      <c r="AT32" s="14">
        <v>3.1199999999999999E-2</v>
      </c>
      <c r="AU32" s="14">
        <v>3.5000000000000001E-3</v>
      </c>
      <c r="AV32" s="14">
        <v>35.6845</v>
      </c>
      <c r="AW32" s="14">
        <v>1.431</v>
      </c>
      <c r="AX32" s="14">
        <v>0.46889999999999998</v>
      </c>
      <c r="AY32" s="14">
        <v>1.8800000000000001E-2</v>
      </c>
      <c r="AZ32" s="14">
        <v>0.42609489051094895</v>
      </c>
      <c r="BA32" s="14">
        <v>15.028846153846153</v>
      </c>
      <c r="BB32" s="14">
        <v>0.87522495500899822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242</v>
      </c>
      <c r="C33" s="12">
        <v>9.6590000000000007</v>
      </c>
      <c r="D33" s="12">
        <v>242.40245999999999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32</v>
      </c>
      <c r="Q33" s="56">
        <v>2.12</v>
      </c>
      <c r="R33" s="56">
        <v>2.63</v>
      </c>
      <c r="S33" s="56">
        <v>45.77</v>
      </c>
      <c r="T33" s="56">
        <v>112.02</v>
      </c>
      <c r="U33" s="12">
        <v>2</v>
      </c>
      <c r="V33" s="12">
        <v>0</v>
      </c>
      <c r="W33" s="12">
        <v>1</v>
      </c>
      <c r="X33" s="12">
        <v>1</v>
      </c>
      <c r="Y33" s="12">
        <v>2</v>
      </c>
      <c r="Z33" s="12">
        <v>1</v>
      </c>
      <c r="AA33" s="12">
        <v>360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1.1436999999999999</v>
      </c>
      <c r="AK33" s="12">
        <v>4.99E-2</v>
      </c>
      <c r="AL33" s="14">
        <v>3.8899999999999997E-2</v>
      </c>
      <c r="AM33" s="14">
        <v>1.6999999999999999E-3</v>
      </c>
      <c r="AN33" s="14">
        <v>2.6156999999999999</v>
      </c>
      <c r="AO33" s="14">
        <v>8.6300000000000002E-2</v>
      </c>
      <c r="AP33" s="14">
        <v>0.23930000000000001</v>
      </c>
      <c r="AQ33" s="14">
        <v>7.9000000000000008E-3</v>
      </c>
      <c r="AR33" s="14">
        <v>2.0356000000000001</v>
      </c>
      <c r="AS33" s="14">
        <v>7.3300000000000004E-2</v>
      </c>
      <c r="AT33" s="14">
        <v>3.6499999999999998E-2</v>
      </c>
      <c r="AU33" s="14">
        <v>1.2999999999999999E-3</v>
      </c>
      <c r="AV33" s="14">
        <v>38.962600000000002</v>
      </c>
      <c r="AW33" s="14">
        <v>2.0882999999999998</v>
      </c>
      <c r="AX33" s="14">
        <v>0.51280000000000003</v>
      </c>
      <c r="AY33" s="14">
        <v>2.75E-2</v>
      </c>
      <c r="AZ33" s="14">
        <v>0.3636484510038559</v>
      </c>
      <c r="BA33" s="14">
        <v>14.049315068493152</v>
      </c>
      <c r="BB33" s="14">
        <v>0.86710358638266893</v>
      </c>
      <c r="BC33" s="15"/>
      <c r="BD33" s="28"/>
    </row>
    <row r="34" spans="2:64" ht="13.5" customHeight="1" x14ac:dyDescent="0.2">
      <c r="B34" s="12">
        <v>242</v>
      </c>
      <c r="C34" s="12">
        <v>9.7360000000000007</v>
      </c>
      <c r="D34" s="12">
        <v>242.40566999999999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32</v>
      </c>
      <c r="Q34" s="56">
        <v>2.12</v>
      </c>
      <c r="R34" s="56">
        <v>2.63</v>
      </c>
      <c r="S34" s="56">
        <v>44.88</v>
      </c>
      <c r="T34" s="56">
        <v>113.02</v>
      </c>
      <c r="U34" s="12">
        <v>2</v>
      </c>
      <c r="V34" s="12">
        <v>0</v>
      </c>
      <c r="W34" s="12">
        <v>1</v>
      </c>
      <c r="X34" s="12">
        <v>1</v>
      </c>
      <c r="Y34" s="12">
        <v>2</v>
      </c>
      <c r="Z34" s="12">
        <v>1</v>
      </c>
      <c r="AA34" s="12">
        <v>360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0.94330000000000003</v>
      </c>
      <c r="AK34" s="12">
        <v>1.4500000000000001E-2</v>
      </c>
      <c r="AL34" s="14">
        <v>3.1699999999999999E-2</v>
      </c>
      <c r="AM34" s="14">
        <v>5.0000000000000001E-4</v>
      </c>
      <c r="AN34" s="14">
        <v>2.0853000000000002</v>
      </c>
      <c r="AO34" s="14">
        <v>0.1198</v>
      </c>
      <c r="AP34" s="14">
        <v>0.18759999999999999</v>
      </c>
      <c r="AQ34" s="14">
        <v>1.0800000000000001E-2</v>
      </c>
      <c r="AR34" s="14">
        <v>1.7643</v>
      </c>
      <c r="AS34" s="14">
        <v>8.8099999999999998E-2</v>
      </c>
      <c r="AT34" s="14">
        <v>3.1199999999999999E-2</v>
      </c>
      <c r="AU34" s="14">
        <v>1.6000000000000001E-3</v>
      </c>
      <c r="AV34" s="14">
        <v>35.963200000000001</v>
      </c>
      <c r="AW34" s="14">
        <v>1.9136</v>
      </c>
      <c r="AX34" s="14">
        <v>0.46710000000000002</v>
      </c>
      <c r="AY34" s="14">
        <v>2.4899999999999999E-2</v>
      </c>
      <c r="AZ34" s="14">
        <v>0.42691308996486943</v>
      </c>
      <c r="BA34" s="14">
        <v>14.971153846153847</v>
      </c>
      <c r="BB34" s="14">
        <v>0.87477423239012642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242</v>
      </c>
      <c r="C35" s="12">
        <v>9.7439999999999998</v>
      </c>
      <c r="D35" s="12">
        <v>242.40600000000001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32</v>
      </c>
      <c r="Q35" s="56">
        <v>2.12</v>
      </c>
      <c r="R35" s="56">
        <v>2.63</v>
      </c>
      <c r="S35" s="56">
        <v>44.78</v>
      </c>
      <c r="T35" s="56">
        <v>113.13</v>
      </c>
      <c r="U35" s="12">
        <v>2</v>
      </c>
      <c r="V35" s="12">
        <v>0</v>
      </c>
      <c r="W35" s="12">
        <v>1</v>
      </c>
      <c r="X35" s="12">
        <v>1</v>
      </c>
      <c r="Y35" s="12">
        <v>2</v>
      </c>
      <c r="Z35" s="12">
        <v>1</v>
      </c>
      <c r="AA35" s="12">
        <v>360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0.97650000000000003</v>
      </c>
      <c r="AK35" s="12">
        <v>5.16E-2</v>
      </c>
      <c r="AL35" s="14">
        <v>3.27E-2</v>
      </c>
      <c r="AM35" s="14">
        <v>1.6999999999999999E-3</v>
      </c>
      <c r="AN35" s="14">
        <v>2.3285</v>
      </c>
      <c r="AO35" s="14">
        <v>9.0300000000000005E-2</v>
      </c>
      <c r="AP35" s="14">
        <v>0.2092</v>
      </c>
      <c r="AQ35" s="14">
        <v>8.0999999999999996E-3</v>
      </c>
      <c r="AR35" s="14">
        <v>1.9149</v>
      </c>
      <c r="AS35" s="14">
        <v>0.25569999999999998</v>
      </c>
      <c r="AT35" s="14">
        <v>3.3799999999999997E-2</v>
      </c>
      <c r="AU35" s="14">
        <v>4.4999999999999997E-3</v>
      </c>
      <c r="AV35" s="14">
        <v>40.589100000000002</v>
      </c>
      <c r="AW35" s="14">
        <v>1.6182000000000001</v>
      </c>
      <c r="AX35" s="14">
        <v>0.52649999999999997</v>
      </c>
      <c r="AY35" s="14">
        <v>2.1000000000000001E-2</v>
      </c>
      <c r="AZ35" s="14">
        <v>0.43128992795976617</v>
      </c>
      <c r="BA35" s="14">
        <v>15.576923076923077</v>
      </c>
      <c r="BB35" s="14">
        <v>0.87935034802784218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242</v>
      </c>
      <c r="C36" s="12">
        <v>9.7520000000000007</v>
      </c>
      <c r="D36" s="12">
        <v>242.40633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32</v>
      </c>
      <c r="Q36" s="56">
        <v>2.12</v>
      </c>
      <c r="R36" s="56">
        <v>2.63</v>
      </c>
      <c r="S36" s="56">
        <v>44.69</v>
      </c>
      <c r="T36" s="56">
        <v>113.23</v>
      </c>
      <c r="U36" s="12">
        <v>2</v>
      </c>
      <c r="V36" s="12">
        <v>0</v>
      </c>
      <c r="W36" s="12">
        <v>1</v>
      </c>
      <c r="X36" s="12">
        <v>1</v>
      </c>
      <c r="Y36" s="12">
        <v>2</v>
      </c>
      <c r="Z36" s="12">
        <v>1</v>
      </c>
      <c r="AA36" s="12">
        <v>360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1.1785000000000001</v>
      </c>
      <c r="AK36" s="12">
        <v>5.1400000000000001E-2</v>
      </c>
      <c r="AL36" s="14">
        <v>3.9399999999999998E-2</v>
      </c>
      <c r="AM36" s="14">
        <v>1.6999999999999999E-3</v>
      </c>
      <c r="AN36" s="14">
        <v>2.9483000000000001</v>
      </c>
      <c r="AO36" s="14">
        <v>9.3299999999999994E-2</v>
      </c>
      <c r="AP36" s="14">
        <v>0.26440000000000002</v>
      </c>
      <c r="AQ36" s="14">
        <v>8.3999999999999995E-3</v>
      </c>
      <c r="AR36" s="14">
        <v>2.5259999999999998</v>
      </c>
      <c r="AS36" s="14">
        <v>0.22220000000000001</v>
      </c>
      <c r="AT36" s="14">
        <v>4.4499999999999998E-2</v>
      </c>
      <c r="AU36" s="14">
        <v>3.8999999999999998E-3</v>
      </c>
      <c r="AV36" s="14">
        <v>42.205300000000001</v>
      </c>
      <c r="AW36" s="14">
        <v>2.29E-2</v>
      </c>
      <c r="AX36" s="14">
        <v>0.54669999999999996</v>
      </c>
      <c r="AY36" s="14">
        <v>2.9999999999999997E-4</v>
      </c>
      <c r="AZ36" s="14">
        <v>0.34804586364196766</v>
      </c>
      <c r="BA36" s="14">
        <v>12.285393258426966</v>
      </c>
      <c r="BB36" s="14">
        <v>0.84945872801082545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242</v>
      </c>
      <c r="C37" s="12">
        <v>9.7609999999999992</v>
      </c>
      <c r="D37" s="12">
        <v>242.40671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32</v>
      </c>
      <c r="Q37" s="56">
        <v>2.12</v>
      </c>
      <c r="R37" s="56">
        <v>2.63</v>
      </c>
      <c r="S37" s="56">
        <v>44.59</v>
      </c>
      <c r="T37" s="56">
        <v>113.35</v>
      </c>
      <c r="U37" s="12">
        <v>2</v>
      </c>
      <c r="V37" s="12">
        <v>0</v>
      </c>
      <c r="W37" s="12">
        <v>1</v>
      </c>
      <c r="X37" s="12">
        <v>1</v>
      </c>
      <c r="Y37" s="12">
        <v>2</v>
      </c>
      <c r="Z37" s="12">
        <v>1</v>
      </c>
      <c r="AA37" s="12">
        <v>360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0.92879999999999996</v>
      </c>
      <c r="AK37" s="12">
        <v>7.9899999999999999E-2</v>
      </c>
      <c r="AL37" s="14">
        <v>3.1E-2</v>
      </c>
      <c r="AM37" s="14">
        <v>2.7000000000000001E-3</v>
      </c>
      <c r="AN37" s="14">
        <v>2.3727</v>
      </c>
      <c r="AO37" s="14">
        <v>0.1628</v>
      </c>
      <c r="AP37" s="14">
        <v>0.21240000000000001</v>
      </c>
      <c r="AQ37" s="14">
        <v>1.46E-2</v>
      </c>
      <c r="AR37" s="14">
        <v>1.9735</v>
      </c>
      <c r="AS37" s="14">
        <v>0.24990000000000001</v>
      </c>
      <c r="AT37" s="14">
        <v>3.4700000000000002E-2</v>
      </c>
      <c r="AU37" s="14">
        <v>4.4000000000000003E-3</v>
      </c>
      <c r="AV37" s="14">
        <v>42.951999999999998</v>
      </c>
      <c r="AW37" s="14">
        <v>3.0825999999999998</v>
      </c>
      <c r="AX37" s="14">
        <v>0.55549999999999999</v>
      </c>
      <c r="AY37" s="14">
        <v>3.9899999999999998E-2</v>
      </c>
      <c r="AZ37" s="14">
        <v>0.44680296913660628</v>
      </c>
      <c r="BA37" s="14">
        <v>16.008645533141209</v>
      </c>
      <c r="BB37" s="14">
        <v>0.88241274144357862</v>
      </c>
      <c r="BC37" s="15"/>
      <c r="BD37" s="28"/>
      <c r="BG37" s="30">
        <v>2</v>
      </c>
    </row>
    <row r="38" spans="2:64" ht="13.5" customHeight="1" x14ac:dyDescent="0.2">
      <c r="B38" s="12">
        <v>242</v>
      </c>
      <c r="C38" s="12">
        <v>9.7690000000000001</v>
      </c>
      <c r="D38" s="12">
        <v>242.40703999999999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32</v>
      </c>
      <c r="Q38" s="56">
        <v>2.12</v>
      </c>
      <c r="R38" s="56">
        <v>2.63</v>
      </c>
      <c r="S38" s="56">
        <v>44.49</v>
      </c>
      <c r="T38" s="56">
        <v>113.46</v>
      </c>
      <c r="U38" s="12">
        <v>2</v>
      </c>
      <c r="V38" s="12">
        <v>0</v>
      </c>
      <c r="W38" s="12">
        <v>1</v>
      </c>
      <c r="X38" s="12">
        <v>1</v>
      </c>
      <c r="Y38" s="12">
        <v>2</v>
      </c>
      <c r="Z38" s="12">
        <v>1</v>
      </c>
      <c r="AA38" s="12">
        <v>360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1.3835</v>
      </c>
      <c r="AK38" s="12">
        <v>1.23E-2</v>
      </c>
      <c r="AL38" s="14">
        <v>4.6100000000000002E-2</v>
      </c>
      <c r="AM38" s="14">
        <v>4.0000000000000002E-4</v>
      </c>
      <c r="AN38" s="14">
        <v>3.0169000000000001</v>
      </c>
      <c r="AO38" s="14">
        <v>0.14099999999999999</v>
      </c>
      <c r="AP38" s="14">
        <v>0.26950000000000002</v>
      </c>
      <c r="AQ38" s="14">
        <v>1.26E-2</v>
      </c>
      <c r="AR38" s="14">
        <v>2.8344</v>
      </c>
      <c r="AS38" s="14">
        <v>1.2999999999999999E-2</v>
      </c>
      <c r="AT38" s="14">
        <v>4.9799999999999997E-2</v>
      </c>
      <c r="AU38" s="14">
        <v>2.0000000000000001E-4</v>
      </c>
      <c r="AV38" s="14">
        <v>41.244300000000003</v>
      </c>
      <c r="AW38" s="14">
        <v>1.7949999999999999</v>
      </c>
      <c r="AX38" s="14">
        <v>0.53269999999999995</v>
      </c>
      <c r="AY38" s="14">
        <v>2.3199999999999998E-2</v>
      </c>
      <c r="AZ38" s="14">
        <v>0.32809773123909242</v>
      </c>
      <c r="BA38" s="14">
        <v>10.696787148594376</v>
      </c>
      <c r="BB38" s="14">
        <v>0.82901287553648073</v>
      </c>
      <c r="BC38" s="15"/>
      <c r="BD38" s="28"/>
      <c r="BG38" s="30">
        <v>3</v>
      </c>
      <c r="BH38" s="34"/>
    </row>
    <row r="39" spans="2:64" ht="13.5" customHeight="1" x14ac:dyDescent="0.2">
      <c r="B39" s="12">
        <v>242</v>
      </c>
      <c r="C39" s="12">
        <v>9.7769999999999992</v>
      </c>
      <c r="D39" s="12">
        <v>242.40737999999999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32</v>
      </c>
      <c r="Q39" s="56">
        <v>2.12</v>
      </c>
      <c r="R39" s="56">
        <v>2.63</v>
      </c>
      <c r="S39" s="56">
        <v>44.4</v>
      </c>
      <c r="T39" s="56">
        <v>113.56</v>
      </c>
      <c r="U39" s="12">
        <v>2</v>
      </c>
      <c r="V39" s="12">
        <v>0</v>
      </c>
      <c r="W39" s="12">
        <v>1</v>
      </c>
      <c r="X39" s="12">
        <v>1</v>
      </c>
      <c r="Y39" s="12">
        <v>2</v>
      </c>
      <c r="Z39" s="12">
        <v>1</v>
      </c>
      <c r="AA39" s="12">
        <v>360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0.98240000000000005</v>
      </c>
      <c r="AK39" s="12">
        <v>3.4099999999999998E-2</v>
      </c>
      <c r="AL39" s="14">
        <v>3.27E-2</v>
      </c>
      <c r="AM39" s="14">
        <v>1.1000000000000001E-3</v>
      </c>
      <c r="AN39" s="14">
        <v>2.2856000000000001</v>
      </c>
      <c r="AO39" s="14">
        <v>0.19589999999999999</v>
      </c>
      <c r="AP39" s="14">
        <v>0.2039</v>
      </c>
      <c r="AQ39" s="14">
        <v>1.7500000000000002E-2</v>
      </c>
      <c r="AR39" s="14">
        <v>1.8858999999999999</v>
      </c>
      <c r="AS39" s="14">
        <v>0.21229999999999999</v>
      </c>
      <c r="AT39" s="14">
        <v>3.3099999999999997E-2</v>
      </c>
      <c r="AU39" s="14">
        <v>3.7000000000000002E-3</v>
      </c>
      <c r="AV39" s="14">
        <v>40.002600000000001</v>
      </c>
      <c r="AW39" s="14">
        <v>3.2031999999999998</v>
      </c>
      <c r="AX39" s="14">
        <v>0.51600000000000001</v>
      </c>
      <c r="AY39" s="14">
        <v>4.1300000000000003E-2</v>
      </c>
      <c r="AZ39" s="14">
        <v>0.4335324350604251</v>
      </c>
      <c r="BA39" s="14">
        <v>15.589123867069487</v>
      </c>
      <c r="BB39" s="14">
        <v>0.8794390821344017</v>
      </c>
      <c r="BC39" s="15"/>
      <c r="BD39" s="28"/>
    </row>
    <row r="40" spans="2:64" ht="13.5" customHeight="1" x14ac:dyDescent="0.2">
      <c r="B40" s="12">
        <v>242</v>
      </c>
      <c r="C40" s="12">
        <v>9.7870000000000008</v>
      </c>
      <c r="D40" s="12">
        <v>242.40779000000001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32</v>
      </c>
      <c r="Q40" s="56">
        <v>2.12</v>
      </c>
      <c r="R40" s="56">
        <v>2.63</v>
      </c>
      <c r="S40" s="56">
        <v>44.29</v>
      </c>
      <c r="T40" s="56">
        <v>113.7</v>
      </c>
      <c r="U40" s="12">
        <v>2</v>
      </c>
      <c r="V40" s="12">
        <v>0</v>
      </c>
      <c r="W40" s="12">
        <v>1</v>
      </c>
      <c r="X40" s="12">
        <v>1</v>
      </c>
      <c r="Y40" s="12">
        <v>2</v>
      </c>
      <c r="Z40" s="12">
        <v>1</v>
      </c>
      <c r="AA40" s="12">
        <v>360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1.1828000000000001</v>
      </c>
      <c r="AK40" s="12">
        <v>5.0999999999999997E-2</v>
      </c>
      <c r="AL40" s="14">
        <v>3.9300000000000002E-2</v>
      </c>
      <c r="AM40" s="14">
        <v>1.6999999999999999E-3</v>
      </c>
      <c r="AN40" s="14">
        <v>2.6396999999999999</v>
      </c>
      <c r="AO40" s="14">
        <v>9.0399999999999994E-2</v>
      </c>
      <c r="AP40" s="14">
        <v>0.2349</v>
      </c>
      <c r="AQ40" s="14">
        <v>8.0000000000000002E-3</v>
      </c>
      <c r="AR40" s="14">
        <v>2.3155000000000001</v>
      </c>
      <c r="AS40" s="14">
        <v>0.2208</v>
      </c>
      <c r="AT40" s="14">
        <v>4.0599999999999997E-2</v>
      </c>
      <c r="AU40" s="14">
        <v>3.8999999999999998E-3</v>
      </c>
      <c r="AV40" s="14">
        <v>43.3202</v>
      </c>
      <c r="AW40" s="14">
        <v>2.3774000000000002</v>
      </c>
      <c r="AX40" s="14">
        <v>0.55779999999999996</v>
      </c>
      <c r="AY40" s="14">
        <v>3.0599999999999999E-2</v>
      </c>
      <c r="AZ40" s="14">
        <v>0.4073419957108616</v>
      </c>
      <c r="BA40" s="14">
        <v>13.738916256157635</v>
      </c>
      <c r="BB40" s="14">
        <v>0.86430481283422467</v>
      </c>
      <c r="BC40" s="15"/>
      <c r="BD40" s="28"/>
    </row>
    <row r="41" spans="2:64" ht="13.5" customHeight="1" x14ac:dyDescent="0.2">
      <c r="B41" s="12">
        <v>242</v>
      </c>
      <c r="C41" s="12">
        <v>9.7989999999999995</v>
      </c>
      <c r="D41" s="12">
        <v>242.40828999999999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32</v>
      </c>
      <c r="Q41" s="56">
        <v>2.12</v>
      </c>
      <c r="R41" s="56">
        <v>2.63</v>
      </c>
      <c r="S41" s="56">
        <v>44.15</v>
      </c>
      <c r="T41" s="56">
        <v>113.86</v>
      </c>
      <c r="U41" s="12">
        <v>2</v>
      </c>
      <c r="V41" s="12">
        <v>0</v>
      </c>
      <c r="W41" s="12">
        <v>1</v>
      </c>
      <c r="X41" s="12">
        <v>1</v>
      </c>
      <c r="Y41" s="12">
        <v>2</v>
      </c>
      <c r="Z41" s="12">
        <v>1</v>
      </c>
      <c r="AA41" s="12">
        <v>360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1.1897</v>
      </c>
      <c r="AK41" s="12">
        <v>3.0200000000000001E-2</v>
      </c>
      <c r="AL41" s="14">
        <v>3.95E-2</v>
      </c>
      <c r="AM41" s="14">
        <v>1E-3</v>
      </c>
      <c r="AN41" s="14">
        <v>2.1796000000000002</v>
      </c>
      <c r="AO41" s="14">
        <v>0.12640000000000001</v>
      </c>
      <c r="AP41" s="14">
        <v>0.19350000000000001</v>
      </c>
      <c r="AQ41" s="14">
        <v>1.12E-2</v>
      </c>
      <c r="AR41" s="14">
        <v>2.4169</v>
      </c>
      <c r="AS41" s="14">
        <v>9.7000000000000003E-2</v>
      </c>
      <c r="AT41" s="14">
        <v>4.2200000000000001E-2</v>
      </c>
      <c r="AU41" s="14">
        <v>1.6999999999999999E-3</v>
      </c>
      <c r="AV41" s="14">
        <v>33.529600000000002</v>
      </c>
      <c r="AW41" s="14">
        <v>1.8346</v>
      </c>
      <c r="AX41" s="14">
        <v>0.43090000000000001</v>
      </c>
      <c r="AY41" s="14">
        <v>2.3599999999999999E-2</v>
      </c>
      <c r="AZ41" s="14">
        <v>0.38020499679692499</v>
      </c>
      <c r="BA41" s="14">
        <v>10.210900473933648</v>
      </c>
      <c r="BB41" s="14">
        <v>0.82160219826675118</v>
      </c>
      <c r="BC41" s="15"/>
      <c r="BD41" s="28"/>
    </row>
    <row r="42" spans="2:64" ht="13.5" customHeight="1" x14ac:dyDescent="0.2">
      <c r="B42" s="12">
        <v>242</v>
      </c>
      <c r="C42" s="12">
        <v>9.5809999999999995</v>
      </c>
      <c r="D42" s="12">
        <v>242.39921000000001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32</v>
      </c>
      <c r="Q42" s="56">
        <v>2.12</v>
      </c>
      <c r="R42" s="56">
        <v>2.63</v>
      </c>
      <c r="S42" s="56">
        <v>46.68</v>
      </c>
      <c r="T42" s="56">
        <v>111.04</v>
      </c>
      <c r="U42" s="12">
        <v>2</v>
      </c>
      <c r="V42" s="12">
        <v>0</v>
      </c>
      <c r="W42" s="12">
        <v>1</v>
      </c>
      <c r="X42" s="12">
        <v>1</v>
      </c>
      <c r="Y42" s="12">
        <v>2</v>
      </c>
      <c r="Z42" s="12">
        <v>1</v>
      </c>
      <c r="AA42" s="12">
        <v>360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8.4893999999999998</v>
      </c>
      <c r="AK42" s="12">
        <v>0.38729999999999998</v>
      </c>
      <c r="AL42" s="14">
        <v>0.29330000000000001</v>
      </c>
      <c r="AM42" s="14">
        <v>1.34E-2</v>
      </c>
      <c r="AN42" s="14">
        <v>3.4582999999999999</v>
      </c>
      <c r="AO42" s="14">
        <v>0.1772</v>
      </c>
      <c r="AP42" s="14">
        <v>0.32200000000000001</v>
      </c>
      <c r="AQ42" s="14">
        <v>1.6500000000000001E-2</v>
      </c>
      <c r="AR42" s="14">
        <v>15.790699999999999</v>
      </c>
      <c r="AS42" s="14">
        <v>0.64729999999999999</v>
      </c>
      <c r="AT42" s="14">
        <v>0.28760000000000002</v>
      </c>
      <c r="AU42" s="14">
        <v>1.18E-2</v>
      </c>
      <c r="AV42" s="14">
        <v>26.711400000000001</v>
      </c>
      <c r="AW42" s="14">
        <v>1.1066</v>
      </c>
      <c r="AX42" s="14">
        <v>0.35639999999999999</v>
      </c>
      <c r="AY42" s="14">
        <v>1.4800000000000001E-2</v>
      </c>
      <c r="AZ42" s="14">
        <v>5.0707547169811303E-2</v>
      </c>
      <c r="BA42" s="14">
        <v>1.2392211404728788</v>
      </c>
      <c r="BB42" s="14">
        <v>0.10683229813664592</v>
      </c>
      <c r="BC42" s="37"/>
      <c r="BD42" s="28"/>
    </row>
    <row r="43" spans="2:64" ht="13.5" customHeight="1" x14ac:dyDescent="0.2">
      <c r="B43" s="12">
        <v>242</v>
      </c>
      <c r="C43" s="12">
        <v>9.5890000000000004</v>
      </c>
      <c r="D43" s="12">
        <v>242.39954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32</v>
      </c>
      <c r="Q43" s="56">
        <v>2.12</v>
      </c>
      <c r="R43" s="56">
        <v>2.63</v>
      </c>
      <c r="S43" s="56">
        <v>46.59</v>
      </c>
      <c r="T43" s="56">
        <v>111.14</v>
      </c>
      <c r="U43" s="12">
        <v>2</v>
      </c>
      <c r="V43" s="12">
        <v>0</v>
      </c>
      <c r="W43" s="12">
        <v>1</v>
      </c>
      <c r="X43" s="12">
        <v>1</v>
      </c>
      <c r="Y43" s="12">
        <v>2</v>
      </c>
      <c r="Z43" s="12">
        <v>1</v>
      </c>
      <c r="AA43" s="12">
        <v>360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1.7085999999999999</v>
      </c>
      <c r="AK43" s="12">
        <v>0.1045</v>
      </c>
      <c r="AL43" s="14">
        <v>5.8900000000000001E-2</v>
      </c>
      <c r="AM43" s="14">
        <v>3.5999999999999999E-3</v>
      </c>
      <c r="AN43" s="14">
        <v>2.7101000000000002</v>
      </c>
      <c r="AO43" s="14">
        <v>0.32300000000000001</v>
      </c>
      <c r="AP43" s="14">
        <v>0.25190000000000001</v>
      </c>
      <c r="AQ43" s="14">
        <v>0.03</v>
      </c>
      <c r="AR43" s="14">
        <v>3.3412999999999999</v>
      </c>
      <c r="AS43" s="14">
        <v>0.14799999999999999</v>
      </c>
      <c r="AT43" s="14">
        <v>6.08E-2</v>
      </c>
      <c r="AU43" s="14">
        <v>2.7000000000000001E-3</v>
      </c>
      <c r="AV43" s="14">
        <v>38.053600000000003</v>
      </c>
      <c r="AW43" s="14">
        <v>1.8949</v>
      </c>
      <c r="AX43" s="14">
        <v>0.50700000000000001</v>
      </c>
      <c r="AY43" s="14">
        <v>2.52E-2</v>
      </c>
      <c r="AZ43" s="14">
        <v>0.33614441955461849</v>
      </c>
      <c r="BA43" s="14">
        <v>8.338815789473685</v>
      </c>
      <c r="BB43" s="14">
        <v>0.78584008453680876</v>
      </c>
      <c r="BC43" s="37"/>
      <c r="BD43" s="28"/>
    </row>
    <row r="44" spans="2:64" ht="13.5" customHeight="1" x14ac:dyDescent="0.2">
      <c r="B44" s="12">
        <v>242</v>
      </c>
      <c r="C44" s="12">
        <v>9.5969999999999995</v>
      </c>
      <c r="D44" s="12">
        <v>242.39988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32</v>
      </c>
      <c r="Q44" s="56">
        <v>2.12</v>
      </c>
      <c r="R44" s="56">
        <v>2.63</v>
      </c>
      <c r="S44" s="56">
        <v>46.49</v>
      </c>
      <c r="T44" s="56">
        <v>111.24</v>
      </c>
      <c r="U44" s="12">
        <v>2</v>
      </c>
      <c r="V44" s="12">
        <v>0</v>
      </c>
      <c r="W44" s="12">
        <v>1</v>
      </c>
      <c r="X44" s="12">
        <v>1</v>
      </c>
      <c r="Y44" s="12">
        <v>2</v>
      </c>
      <c r="Z44" s="12">
        <v>1</v>
      </c>
      <c r="AA44" s="12">
        <v>360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9.8308</v>
      </c>
      <c r="AK44" s="12">
        <v>0.2011</v>
      </c>
      <c r="AL44" s="14">
        <v>0.3387</v>
      </c>
      <c r="AM44" s="14">
        <v>6.8999999999999999E-3</v>
      </c>
      <c r="AN44" s="14">
        <v>3.9152999999999998</v>
      </c>
      <c r="AO44" s="14">
        <v>7.4399999999999994E-2</v>
      </c>
      <c r="AP44" s="14">
        <v>0.36320000000000002</v>
      </c>
      <c r="AQ44" s="14">
        <v>6.8999999999999999E-3</v>
      </c>
      <c r="AR44" s="14">
        <v>18.359200000000001</v>
      </c>
      <c r="AS44" s="14">
        <v>0.19309999999999999</v>
      </c>
      <c r="AT44" s="14">
        <v>0.33329999999999999</v>
      </c>
      <c r="AU44" s="14">
        <v>3.5000000000000001E-3</v>
      </c>
      <c r="AV44" s="14">
        <v>29.929099999999998</v>
      </c>
      <c r="AW44" s="14">
        <v>0.2974</v>
      </c>
      <c r="AX44" s="14">
        <v>0.3982</v>
      </c>
      <c r="AY44" s="14">
        <v>4.0000000000000001E-3</v>
      </c>
      <c r="AZ44" s="14">
        <v>4.5967953769372169E-2</v>
      </c>
      <c r="BA44" s="14">
        <v>1.1947194719471947</v>
      </c>
      <c r="BB44" s="14">
        <v>8.8721804511278216E-2</v>
      </c>
      <c r="BC44" s="37"/>
      <c r="BD44" s="28"/>
    </row>
    <row r="45" spans="2:64" ht="13.5" customHeight="1" x14ac:dyDescent="0.2">
      <c r="B45" s="12">
        <v>242</v>
      </c>
      <c r="C45" s="12">
        <v>9.6039999999999992</v>
      </c>
      <c r="D45" s="12">
        <v>242.40017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32</v>
      </c>
      <c r="Q45" s="56">
        <v>2.12</v>
      </c>
      <c r="R45" s="56">
        <v>2.63</v>
      </c>
      <c r="S45" s="56">
        <v>46.41</v>
      </c>
      <c r="T45" s="56">
        <v>111.33</v>
      </c>
      <c r="U45" s="12">
        <v>2</v>
      </c>
      <c r="V45" s="12">
        <v>0</v>
      </c>
      <c r="W45" s="12">
        <v>1</v>
      </c>
      <c r="X45" s="12">
        <v>1</v>
      </c>
      <c r="Y45" s="12">
        <v>2</v>
      </c>
      <c r="Z45" s="12">
        <v>1</v>
      </c>
      <c r="AA45" s="12">
        <v>360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4.7305999999999999</v>
      </c>
      <c r="AK45" s="12">
        <v>0.76790000000000003</v>
      </c>
      <c r="AL45" s="14">
        <v>0.16270000000000001</v>
      </c>
      <c r="AM45" s="14">
        <v>2.64E-2</v>
      </c>
      <c r="AN45" s="14">
        <v>2.7892000000000001</v>
      </c>
      <c r="AO45" s="14">
        <v>0.1711</v>
      </c>
      <c r="AP45" s="14">
        <v>0.25840000000000002</v>
      </c>
      <c r="AQ45" s="14">
        <v>1.5900000000000001E-2</v>
      </c>
      <c r="AR45" s="14">
        <v>8.9886999999999997</v>
      </c>
      <c r="AS45" s="14">
        <v>1.5596000000000001</v>
      </c>
      <c r="AT45" s="14">
        <v>0.16300000000000001</v>
      </c>
      <c r="AU45" s="14">
        <v>2.8299999999999999E-2</v>
      </c>
      <c r="AV45" s="14">
        <v>29.947800000000001</v>
      </c>
      <c r="AW45" s="14">
        <v>0.16639999999999999</v>
      </c>
      <c r="AX45" s="14">
        <v>0.39800000000000002</v>
      </c>
      <c r="AY45" s="14">
        <v>2.2000000000000001E-3</v>
      </c>
      <c r="AZ45" s="14">
        <v>0.21267519804996951</v>
      </c>
      <c r="BA45" s="14">
        <v>2.4417177914110431</v>
      </c>
      <c r="BB45" s="14">
        <v>0.41889483065953653</v>
      </c>
      <c r="BC45" s="37"/>
      <c r="BD45" s="28"/>
    </row>
    <row r="46" spans="2:64" ht="13.5" customHeight="1" x14ac:dyDescent="0.2">
      <c r="B46" s="12">
        <v>242</v>
      </c>
      <c r="C46" s="12">
        <v>9.6140000000000008</v>
      </c>
      <c r="D46" s="12">
        <v>242.40057999999999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32</v>
      </c>
      <c r="Q46" s="56">
        <v>2.12</v>
      </c>
      <c r="R46" s="56">
        <v>2.63</v>
      </c>
      <c r="S46" s="56">
        <v>46.29</v>
      </c>
      <c r="T46" s="56">
        <v>111.45</v>
      </c>
      <c r="U46" s="12">
        <v>2</v>
      </c>
      <c r="V46" s="12">
        <v>0</v>
      </c>
      <c r="W46" s="12">
        <v>1</v>
      </c>
      <c r="X46" s="12">
        <v>1</v>
      </c>
      <c r="Y46" s="12">
        <v>2</v>
      </c>
      <c r="Z46" s="12">
        <v>1</v>
      </c>
      <c r="AA46" s="12">
        <v>360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8.0896000000000008</v>
      </c>
      <c r="AK46" s="12">
        <v>0.33910000000000001</v>
      </c>
      <c r="AL46" s="14">
        <v>0.27779999999999999</v>
      </c>
      <c r="AM46" s="14">
        <v>1.1599999999999999E-2</v>
      </c>
      <c r="AN46" s="14">
        <v>3.3574999999999999</v>
      </c>
      <c r="AO46" s="14">
        <v>8.5099999999999995E-2</v>
      </c>
      <c r="AP46" s="14">
        <v>0.31030000000000002</v>
      </c>
      <c r="AQ46" s="14">
        <v>7.9000000000000008E-3</v>
      </c>
      <c r="AR46" s="14">
        <v>15.238200000000001</v>
      </c>
      <c r="AS46" s="14">
        <v>0.70799999999999996</v>
      </c>
      <c r="AT46" s="14">
        <v>0.27579999999999999</v>
      </c>
      <c r="AU46" s="14">
        <v>1.2800000000000001E-2</v>
      </c>
      <c r="AV46" s="14">
        <v>26.303699999999999</v>
      </c>
      <c r="AW46" s="14">
        <v>0.66979999999999995</v>
      </c>
      <c r="AX46" s="14">
        <v>0.34889999999999999</v>
      </c>
      <c r="AY46" s="14">
        <v>8.8999999999999999E-3</v>
      </c>
      <c r="AZ46" s="14">
        <v>5.85558252427184E-2</v>
      </c>
      <c r="BA46" s="14">
        <v>1.2650471356055113</v>
      </c>
      <c r="BB46" s="14">
        <v>0.11701616776052505</v>
      </c>
      <c r="BC46" s="37"/>
      <c r="BD46" s="28"/>
    </row>
    <row r="47" spans="2:64" ht="13.5" customHeight="1" x14ac:dyDescent="0.2">
      <c r="B47" s="12">
        <v>242</v>
      </c>
      <c r="C47" s="12">
        <v>9.6219999999999999</v>
      </c>
      <c r="D47" s="12">
        <v>242.40092000000001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32</v>
      </c>
      <c r="Q47" s="56">
        <v>2.12</v>
      </c>
      <c r="R47" s="56">
        <v>2.63</v>
      </c>
      <c r="S47" s="56">
        <v>46.2</v>
      </c>
      <c r="T47" s="56">
        <v>111.55</v>
      </c>
      <c r="U47" s="12">
        <v>2</v>
      </c>
      <c r="V47" s="12">
        <v>0</v>
      </c>
      <c r="W47" s="12">
        <v>1</v>
      </c>
      <c r="X47" s="12">
        <v>1</v>
      </c>
      <c r="Y47" s="12">
        <v>2</v>
      </c>
      <c r="Z47" s="12">
        <v>1</v>
      </c>
      <c r="AA47" s="12">
        <v>360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2.0423</v>
      </c>
      <c r="AK47" s="12">
        <v>0.1022</v>
      </c>
      <c r="AL47" s="14">
        <v>7.0000000000000007E-2</v>
      </c>
      <c r="AM47" s="14">
        <v>3.5000000000000001E-3</v>
      </c>
      <c r="AN47" s="14">
        <v>2.5909</v>
      </c>
      <c r="AO47" s="14">
        <v>0.1983</v>
      </c>
      <c r="AP47" s="14">
        <v>0.23899999999999999</v>
      </c>
      <c r="AQ47" s="14">
        <v>1.83E-2</v>
      </c>
      <c r="AR47" s="14">
        <v>3.9836999999999998</v>
      </c>
      <c r="AS47" s="14">
        <v>0.33260000000000001</v>
      </c>
      <c r="AT47" s="14">
        <v>7.1999999999999995E-2</v>
      </c>
      <c r="AU47" s="14">
        <v>6.0000000000000001E-3</v>
      </c>
      <c r="AV47" s="14">
        <v>33.126100000000001</v>
      </c>
      <c r="AW47" s="14">
        <v>2.9786000000000001</v>
      </c>
      <c r="AX47" s="14">
        <v>0.43880000000000002</v>
      </c>
      <c r="AY47" s="14">
        <v>3.95E-2</v>
      </c>
      <c r="AZ47" s="14">
        <v>0.29477722041900273</v>
      </c>
      <c r="BA47" s="14">
        <v>6.094444444444445</v>
      </c>
      <c r="BB47" s="14">
        <v>0.71808927173061865</v>
      </c>
      <c r="BC47" s="37"/>
      <c r="BD47" s="28"/>
    </row>
    <row r="48" spans="2:64" ht="13.5" customHeight="1" x14ac:dyDescent="0.2">
      <c r="B48" s="12">
        <v>242</v>
      </c>
      <c r="C48" s="12">
        <v>9.6319999999999997</v>
      </c>
      <c r="D48" s="12">
        <v>242.40133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32</v>
      </c>
      <c r="Q48" s="56">
        <v>2.12</v>
      </c>
      <c r="R48" s="56">
        <v>2.63</v>
      </c>
      <c r="S48" s="56">
        <v>46.08</v>
      </c>
      <c r="T48" s="56">
        <v>111.68</v>
      </c>
      <c r="U48" s="12">
        <v>2</v>
      </c>
      <c r="V48" s="12">
        <v>0</v>
      </c>
      <c r="W48" s="12">
        <v>1</v>
      </c>
      <c r="X48" s="12">
        <v>1</v>
      </c>
      <c r="Y48" s="12">
        <v>2</v>
      </c>
      <c r="Z48" s="12">
        <v>1</v>
      </c>
      <c r="AA48" s="12">
        <v>360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9.86</v>
      </c>
      <c r="AK48" s="12">
        <v>0.1002</v>
      </c>
      <c r="AL48" s="14">
        <v>0.33739999999999998</v>
      </c>
      <c r="AM48" s="14">
        <v>3.3999999999999998E-3</v>
      </c>
      <c r="AN48" s="14">
        <v>3.9365999999999999</v>
      </c>
      <c r="AO48" s="14">
        <v>4.99E-2</v>
      </c>
      <c r="AP48" s="14">
        <v>0.3624</v>
      </c>
      <c r="AQ48" s="14">
        <v>4.5999999999999999E-3</v>
      </c>
      <c r="AR48" s="14">
        <v>18.496400000000001</v>
      </c>
      <c r="AS48" s="14">
        <v>6.4799999999999996E-2</v>
      </c>
      <c r="AT48" s="14">
        <v>0.33360000000000001</v>
      </c>
      <c r="AU48" s="14">
        <v>1.1999999999999999E-3</v>
      </c>
      <c r="AV48" s="14">
        <v>30.147500000000001</v>
      </c>
      <c r="AW48" s="14">
        <v>0.22459999999999999</v>
      </c>
      <c r="AX48" s="14">
        <v>0.3987</v>
      </c>
      <c r="AY48" s="14">
        <v>3.0000000000000001E-3</v>
      </c>
      <c r="AZ48" s="14">
        <v>4.76941269215609E-2</v>
      </c>
      <c r="BA48" s="14">
        <v>1.1951438848920863</v>
      </c>
      <c r="BB48" s="14">
        <v>8.8897992625972949E-2</v>
      </c>
      <c r="BC48" s="37"/>
      <c r="BD48" s="28"/>
    </row>
    <row r="49" spans="2:54" ht="13.5" customHeight="1" x14ac:dyDescent="0.2">
      <c r="B49" s="12">
        <v>242</v>
      </c>
      <c r="C49" s="12">
        <v>9.6460000000000008</v>
      </c>
      <c r="D49" s="12">
        <v>242.40191999999999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32</v>
      </c>
      <c r="Q49" s="56">
        <v>2.12</v>
      </c>
      <c r="R49" s="56">
        <v>2.63</v>
      </c>
      <c r="S49" s="56">
        <v>45.92</v>
      </c>
      <c r="T49" s="56">
        <v>111.86</v>
      </c>
      <c r="U49" s="12">
        <v>2</v>
      </c>
      <c r="V49" s="12">
        <v>0</v>
      </c>
      <c r="W49" s="12">
        <v>1</v>
      </c>
      <c r="X49" s="12">
        <v>1</v>
      </c>
      <c r="Y49" s="12">
        <v>2</v>
      </c>
      <c r="Z49" s="12">
        <v>1</v>
      </c>
      <c r="AA49" s="12">
        <v>360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4.6478999999999999</v>
      </c>
      <c r="AK49" s="12">
        <v>0.72750000000000004</v>
      </c>
      <c r="AL49" s="14">
        <v>0.15859999999999999</v>
      </c>
      <c r="AM49" s="14">
        <v>2.4799999999999999E-2</v>
      </c>
      <c r="AN49" s="14">
        <v>2.5537000000000001</v>
      </c>
      <c r="AO49" s="14">
        <v>0.33460000000000001</v>
      </c>
      <c r="AP49" s="14">
        <v>0.23430000000000001</v>
      </c>
      <c r="AQ49" s="14">
        <v>3.0700000000000002E-2</v>
      </c>
      <c r="AR49" s="14">
        <v>9.2095000000000002</v>
      </c>
      <c r="AS49" s="14">
        <v>0.80500000000000005</v>
      </c>
      <c r="AT49" s="14">
        <v>0.1656</v>
      </c>
      <c r="AU49" s="14">
        <v>1.4500000000000001E-2</v>
      </c>
      <c r="AV49" s="14">
        <v>27.2376</v>
      </c>
      <c r="AW49" s="14">
        <v>1.5579000000000001</v>
      </c>
      <c r="AX49" s="14">
        <v>0.35930000000000001</v>
      </c>
      <c r="AY49" s="14">
        <v>2.06E-2</v>
      </c>
      <c r="AZ49" s="14">
        <v>0.21057951482479784</v>
      </c>
      <c r="BA49" s="14">
        <v>2.1696859903381642</v>
      </c>
      <c r="BB49" s="14">
        <v>0.36902267098494951</v>
      </c>
    </row>
    <row r="50" spans="2:54" ht="13.5" customHeight="1" x14ac:dyDescent="0.2">
      <c r="B50" s="12">
        <v>242</v>
      </c>
      <c r="C50" s="12">
        <v>9.5389999999999997</v>
      </c>
      <c r="D50" s="12">
        <v>242.39746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32</v>
      </c>
      <c r="Q50" s="56">
        <v>2.12</v>
      </c>
      <c r="R50" s="56">
        <v>2.63</v>
      </c>
      <c r="S50" s="56">
        <v>47.17</v>
      </c>
      <c r="T50" s="56">
        <v>110.52</v>
      </c>
      <c r="U50" s="12">
        <v>2</v>
      </c>
      <c r="V50" s="12">
        <v>0</v>
      </c>
      <c r="W50" s="12">
        <v>1</v>
      </c>
      <c r="X50" s="12">
        <v>1</v>
      </c>
      <c r="Y50" s="12">
        <v>2</v>
      </c>
      <c r="Z50" s="12">
        <v>1</v>
      </c>
      <c r="AA50" s="12">
        <v>360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7.6898</v>
      </c>
      <c r="AK50" s="12">
        <v>5.3400000000000003E-2</v>
      </c>
      <c r="AL50" s="14">
        <v>0.26790000000000003</v>
      </c>
      <c r="AM50" s="14">
        <v>1.9E-3</v>
      </c>
      <c r="AN50" s="14">
        <v>3.0682999999999998</v>
      </c>
      <c r="AO50" s="14">
        <v>9.2999999999999992E-3</v>
      </c>
      <c r="AP50" s="14">
        <v>0.28839999999999999</v>
      </c>
      <c r="AQ50" s="14">
        <v>8.9999999999999998E-4</v>
      </c>
      <c r="AR50" s="14">
        <v>14.163600000000001</v>
      </c>
      <c r="AS50" s="14">
        <v>1.34E-2</v>
      </c>
      <c r="AT50" s="14">
        <v>0.26</v>
      </c>
      <c r="AU50" s="14">
        <v>2.0000000000000001E-4</v>
      </c>
      <c r="AV50" s="14">
        <v>23.6309</v>
      </c>
      <c r="AW50" s="14">
        <v>6.0299999999999999E-2</v>
      </c>
      <c r="AX50" s="14">
        <v>0.31759999999999999</v>
      </c>
      <c r="AY50" s="14">
        <v>8.0000000000000004E-4</v>
      </c>
      <c r="AZ50" s="14">
        <v>4.8184818481848191E-2</v>
      </c>
      <c r="BA50" s="14">
        <v>1.2215384615384615</v>
      </c>
      <c r="BB50" s="14">
        <v>9.972299168975067E-2</v>
      </c>
    </row>
    <row r="51" spans="2:54" ht="13.5" customHeight="1" x14ac:dyDescent="0.2">
      <c r="B51" s="12">
        <v>242</v>
      </c>
      <c r="C51" s="12">
        <v>9.3260000000000005</v>
      </c>
      <c r="D51" s="12">
        <v>242.38857999999999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32</v>
      </c>
      <c r="Q51" s="56">
        <v>2.12</v>
      </c>
      <c r="R51" s="56">
        <v>2.63</v>
      </c>
      <c r="S51" s="56">
        <v>49.7</v>
      </c>
      <c r="T51" s="56">
        <v>107.99</v>
      </c>
      <c r="U51" s="12">
        <v>2</v>
      </c>
      <c r="V51" s="12">
        <v>0</v>
      </c>
      <c r="W51" s="12">
        <v>1</v>
      </c>
      <c r="X51" s="12">
        <v>1</v>
      </c>
      <c r="Y51" s="12">
        <v>2</v>
      </c>
      <c r="Z51" s="12">
        <v>1</v>
      </c>
      <c r="AA51" s="12">
        <v>360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19.447499999999998</v>
      </c>
      <c r="AK51" s="55">
        <v>2.9999999999999996E-3</v>
      </c>
      <c r="AL51" s="55">
        <v>0.70400000000000007</v>
      </c>
      <c r="AM51" s="55">
        <v>0</v>
      </c>
      <c r="AN51" s="55">
        <v>7.0904999999999996</v>
      </c>
      <c r="AO51" s="55">
        <v>1.4999999999999998E-3</v>
      </c>
      <c r="AP51" s="55">
        <v>0.69300000000000006</v>
      </c>
      <c r="AQ51" s="55">
        <v>0</v>
      </c>
      <c r="AR51" s="55">
        <v>36.627000000000002</v>
      </c>
      <c r="AS51" s="55">
        <v>4.4999999999999997E-3</v>
      </c>
      <c r="AT51" s="55">
        <v>0.70300000000000007</v>
      </c>
      <c r="AU51" s="55">
        <v>0</v>
      </c>
      <c r="AV51" s="55">
        <v>47.611199999999997</v>
      </c>
      <c r="AW51" s="55">
        <v>8.3000000000000001E-3</v>
      </c>
      <c r="AX51" s="55">
        <v>0.67220000000000002</v>
      </c>
      <c r="AY51" s="55">
        <v>1E-4</v>
      </c>
      <c r="AZ51" s="14">
        <v>-1.5235862877234132E-2</v>
      </c>
      <c r="BA51" s="14">
        <v>23.904694167852064</v>
      </c>
      <c r="BB51" s="14">
        <v>-2.2396742292030286E-2</v>
      </c>
    </row>
    <row r="52" spans="2:54" ht="13.5" customHeight="1" x14ac:dyDescent="0.2">
      <c r="B52" s="12">
        <v>242</v>
      </c>
      <c r="C52" s="12">
        <v>9.3109999999999999</v>
      </c>
      <c r="D52" s="12">
        <v>242.38795999999999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32</v>
      </c>
      <c r="Q52" s="56">
        <v>2.12</v>
      </c>
      <c r="R52" s="56">
        <v>2.63</v>
      </c>
      <c r="S52" s="56">
        <v>49.88</v>
      </c>
      <c r="T52" s="56">
        <v>107.82</v>
      </c>
      <c r="U52" s="12">
        <v>2</v>
      </c>
      <c r="V52" s="12">
        <v>0</v>
      </c>
      <c r="W52" s="12">
        <v>1</v>
      </c>
      <c r="X52" s="12">
        <v>1</v>
      </c>
      <c r="Y52" s="12">
        <v>2</v>
      </c>
      <c r="Z52" s="12">
        <v>1</v>
      </c>
      <c r="AA52" s="12">
        <v>360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27.308900000000001</v>
      </c>
      <c r="AK52" s="12">
        <v>2.6100000000000002E-2</v>
      </c>
      <c r="AL52" s="14">
        <v>0.99129999999999996</v>
      </c>
      <c r="AM52" s="14">
        <v>8.9999999999999998E-4</v>
      </c>
      <c r="AN52" s="14">
        <v>10.113300000000001</v>
      </c>
      <c r="AO52" s="14">
        <v>8.9999999999999998E-4</v>
      </c>
      <c r="AP52" s="14">
        <v>0.99099999999999999</v>
      </c>
      <c r="AQ52" s="14">
        <v>1E-4</v>
      </c>
      <c r="AR52" s="14">
        <v>51.487699999999997</v>
      </c>
      <c r="AS52" s="14">
        <v>2.0299999999999999E-2</v>
      </c>
      <c r="AT52" s="14">
        <v>0.99129999999999996</v>
      </c>
      <c r="AU52" s="14">
        <v>4.0000000000000002E-4</v>
      </c>
      <c r="AV52" s="14">
        <v>69.942099999999996</v>
      </c>
      <c r="AW52" s="14">
        <v>4.1999999999999997E-3</v>
      </c>
      <c r="AX52" s="14">
        <v>0.99099999999999999</v>
      </c>
      <c r="AY52" s="14">
        <v>1E-4</v>
      </c>
      <c r="AZ52" s="38">
        <v>0.74734246534275017</v>
      </c>
      <c r="BA52" s="38">
        <v>1.3584234681292813</v>
      </c>
      <c r="BB52" s="38">
        <v>0.15197587412645</v>
      </c>
    </row>
    <row r="53" spans="2:54" ht="13.5" customHeight="1" x14ac:dyDescent="0.2">
      <c r="B53" s="12">
        <v>242</v>
      </c>
      <c r="C53" s="12">
        <v>9.5299999999999994</v>
      </c>
      <c r="D53" s="12">
        <v>242.39707999999999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32</v>
      </c>
      <c r="Q53" s="56">
        <v>2.12</v>
      </c>
      <c r="R53" s="56">
        <v>2.63</v>
      </c>
      <c r="S53" s="56">
        <v>47.28</v>
      </c>
      <c r="T53" s="56">
        <v>110.41</v>
      </c>
      <c r="U53" s="12">
        <v>2</v>
      </c>
      <c r="V53" s="12">
        <v>0</v>
      </c>
      <c r="W53" s="12">
        <v>1</v>
      </c>
      <c r="X53" s="12">
        <v>1</v>
      </c>
      <c r="Y53" s="12">
        <v>2</v>
      </c>
      <c r="Z53" s="12">
        <v>1</v>
      </c>
      <c r="AA53" s="12">
        <v>360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28.591899999999999</v>
      </c>
      <c r="AK53" s="12">
        <v>3.0300000000000001E-2</v>
      </c>
      <c r="AL53" s="14">
        <v>0.99770000000000003</v>
      </c>
      <c r="AM53" s="14">
        <v>1.1000000000000001E-3</v>
      </c>
      <c r="AN53" s="14">
        <v>10.591100000000001</v>
      </c>
      <c r="AO53" s="14">
        <v>1.0200000000000001E-2</v>
      </c>
      <c r="AP53" s="14">
        <v>0.99750000000000005</v>
      </c>
      <c r="AQ53" s="14">
        <v>1E-3</v>
      </c>
      <c r="AR53" s="14">
        <v>54.245699999999999</v>
      </c>
      <c r="AS53" s="14">
        <v>5.6000000000000001E-2</v>
      </c>
      <c r="AT53" s="14">
        <v>0.99770000000000003</v>
      </c>
      <c r="AU53" s="14">
        <v>1E-3</v>
      </c>
      <c r="AV53" s="14">
        <v>74.095799999999997</v>
      </c>
      <c r="AW53" s="14">
        <v>0.16059999999999999</v>
      </c>
      <c r="AX53" s="14">
        <v>0.99750000000000005</v>
      </c>
      <c r="AY53" s="14">
        <v>2.2000000000000001E-3</v>
      </c>
      <c r="AZ53" s="38">
        <v>0.7498763090867655</v>
      </c>
      <c r="BA53" s="38">
        <v>1.3659294653769791</v>
      </c>
      <c r="BB53" s="38">
        <v>0.15466626149764495</v>
      </c>
    </row>
    <row r="54" spans="2:54" ht="13.5" customHeight="1" x14ac:dyDescent="0.2">
      <c r="B54" s="12">
        <v>242</v>
      </c>
      <c r="C54" s="12">
        <v>9.8230000000000004</v>
      </c>
      <c r="D54" s="12">
        <v>242.40929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32</v>
      </c>
      <c r="Q54" s="56">
        <v>2.12</v>
      </c>
      <c r="R54" s="56">
        <v>2.63</v>
      </c>
      <c r="S54" s="56">
        <v>43.87</v>
      </c>
      <c r="T54" s="56">
        <v>114.18</v>
      </c>
      <c r="U54" s="12">
        <v>2</v>
      </c>
      <c r="V54" s="12">
        <v>0</v>
      </c>
      <c r="W54" s="12">
        <v>1</v>
      </c>
      <c r="X54" s="12">
        <v>1</v>
      </c>
      <c r="Y54" s="12">
        <v>2</v>
      </c>
      <c r="Z54" s="12">
        <v>1</v>
      </c>
      <c r="AA54" s="12">
        <v>360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30.447399999999998</v>
      </c>
      <c r="AK54" s="12">
        <v>2.3599999999999999E-2</v>
      </c>
      <c r="AL54" s="14">
        <v>1.0055000000000001</v>
      </c>
      <c r="AM54" s="14">
        <v>8.0000000000000004E-4</v>
      </c>
      <c r="AN54" s="14">
        <v>11.3819</v>
      </c>
      <c r="AO54" s="14">
        <v>1.01E-2</v>
      </c>
      <c r="AP54" s="14">
        <v>1.0053000000000001</v>
      </c>
      <c r="AQ54" s="14">
        <v>8.9999999999999998E-4</v>
      </c>
      <c r="AR54" s="14">
        <v>57.785899999999998</v>
      </c>
      <c r="AS54" s="14">
        <v>4.6699999999999998E-2</v>
      </c>
      <c r="AT54" s="14">
        <v>1.0055000000000001</v>
      </c>
      <c r="AU54" s="14">
        <v>8.0000000000000004E-4</v>
      </c>
      <c r="AV54" s="14">
        <v>78.540800000000004</v>
      </c>
      <c r="AW54" s="14">
        <v>9.0999999999999998E-2</v>
      </c>
      <c r="AX54" s="14">
        <v>1.0053000000000001</v>
      </c>
      <c r="AY54" s="14">
        <v>1.1999999999999999E-3</v>
      </c>
      <c r="AZ54" s="38">
        <v>0.74685146242272527</v>
      </c>
      <c r="BA54" s="38">
        <v>1.3591689322135678</v>
      </c>
      <c r="BB54" s="38">
        <v>0.15224383778086026</v>
      </c>
    </row>
  </sheetData>
  <autoFilter ref="B9:BB54" xr:uid="{DDD143D6-EA87-4655-A13A-9CC127EAE445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A43C-8AFE-406F-9461-54641EE76F13}">
  <sheetPr codeName="Sheet50"/>
  <dimension ref="A1:BT54"/>
  <sheetViews>
    <sheetView workbookViewId="0">
      <selection activeCell="A41" sqref="A41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246</v>
      </c>
      <c r="C10" s="12">
        <v>9.5990000000000002</v>
      </c>
      <c r="D10" s="12">
        <v>246.39995999999999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34.200000000000003</v>
      </c>
      <c r="Q10" s="56">
        <v>2.0299999999999998</v>
      </c>
      <c r="R10" s="56">
        <v>3.35</v>
      </c>
      <c r="S10" s="56">
        <v>47.13</v>
      </c>
      <c r="T10" s="56">
        <v>113.09</v>
      </c>
      <c r="U10" s="12">
        <v>5</v>
      </c>
      <c r="V10" s="12">
        <v>1</v>
      </c>
      <c r="W10" s="12">
        <v>3</v>
      </c>
      <c r="X10" s="12">
        <v>1</v>
      </c>
      <c r="Y10" s="12">
        <v>2</v>
      </c>
      <c r="Z10" s="12">
        <v>1</v>
      </c>
      <c r="AA10" s="12">
        <v>90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1.0911999999999999</v>
      </c>
      <c r="AK10" s="12">
        <v>1.12E-2</v>
      </c>
      <c r="AL10" s="14">
        <v>3.7199999999999997E-2</v>
      </c>
      <c r="AM10" s="14">
        <v>4.0000000000000002E-4</v>
      </c>
      <c r="AN10" s="14">
        <v>2.1589</v>
      </c>
      <c r="AO10" s="14">
        <v>4.1300000000000003E-2</v>
      </c>
      <c r="AP10" s="14">
        <v>0.2019</v>
      </c>
      <c r="AQ10" s="14">
        <v>3.8999999999999998E-3</v>
      </c>
      <c r="AR10" s="14">
        <v>2.0758999999999999</v>
      </c>
      <c r="AS10" s="14">
        <v>1.6500000000000001E-2</v>
      </c>
      <c r="AT10" s="14">
        <v>3.7499999999999999E-2</v>
      </c>
      <c r="AU10" s="14">
        <v>2.9999999999999997E-4</v>
      </c>
      <c r="AV10" s="14">
        <v>39.940199999999997</v>
      </c>
      <c r="AW10" s="14">
        <v>0.9194</v>
      </c>
      <c r="AX10" s="14">
        <v>0.52210000000000001</v>
      </c>
      <c r="AY10" s="14">
        <v>1.2E-2</v>
      </c>
      <c r="AZ10" s="14">
        <v>0.44226519337016579</v>
      </c>
      <c r="BA10" s="14">
        <v>13.922666666666668</v>
      </c>
      <c r="BB10" s="14">
        <v>0.8659756969263761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3.7793749999999994E-2</v>
      </c>
      <c r="BH10" s="16">
        <f>DSTDEV(PlotSort,"PhxRed",$BG$35:$BG$38)/SQRT($BF10)</f>
        <v>1.6782463575689866E-3</v>
      </c>
      <c r="BI10" s="16">
        <f>DAVERAGE(PlotSort,"PhxRedEdge",$BG$35:$BG$38)</f>
        <v>0.20168125000000003</v>
      </c>
      <c r="BJ10" s="16">
        <f>DSTDEV(PlotSort,"PhxRedEdge",$BG$35:$BG$38)/SQRT($BF10)</f>
        <v>7.6656760605784248E-3</v>
      </c>
      <c r="BK10" s="16">
        <f>DAVERAGE(PlotSort,"TMRed",$BG$35:$BG$38)</f>
        <v>3.9537500000000003E-2</v>
      </c>
      <c r="BL10" s="16">
        <f>DSTDEV(PlotSort,"TMRed",$BG$35:$BG$38)/SQRT($BF10)</f>
        <v>1.8385694715220568E-3</v>
      </c>
      <c r="BM10" s="16">
        <f>DAVERAGE(PlotSort,"TMNIR",$BG$35:$BG$38)</f>
        <v>0.4371124999999999</v>
      </c>
      <c r="BN10" s="16">
        <f>DSTDEV(PlotSort,"TMNIR",$BG$35:$BG$38)/SQRT($BF10)</f>
        <v>1.7682036372608827E-2</v>
      </c>
      <c r="BO10" s="16">
        <f>DAVERAGE(PlotSort,"NRR",$BG$35:$BG$38)</f>
        <v>0.36524559801721834</v>
      </c>
      <c r="BP10" s="16">
        <f>DSTDEV(PlotSort,"NRR",$BG$35:$BG$38)/SQRT($BF10)</f>
        <v>7.5950328038563025E-3</v>
      </c>
      <c r="BQ10" s="16">
        <f>DAVERAGE(PlotSort,"rvi",$BG$35:$BG$38)</f>
        <v>11.316035242240041</v>
      </c>
      <c r="BR10" s="16">
        <f>DSTDEV(PlotSort,"rvi",$BG$35:$BG$38)/SQRT($BF10)</f>
        <v>0.40706694792524672</v>
      </c>
      <c r="BS10" s="17">
        <f>DAVERAGE(PlotSort,"ndvi",$BG$35:$BG$38)</f>
        <v>0.83100971587341455</v>
      </c>
      <c r="BT10" s="16">
        <f>DSTDEV(PlotSort,"ndvi",$BG$35:$BG$38)/SQRT($BF10)</f>
        <v>6.62052153703949E-3</v>
      </c>
    </row>
    <row r="11" spans="1:72" ht="13.5" customHeight="1" x14ac:dyDescent="0.2">
      <c r="B11" s="12">
        <v>246</v>
      </c>
      <c r="C11" s="12">
        <v>9.5879999999999992</v>
      </c>
      <c r="D11" s="12">
        <v>246.39949999999999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34.200000000000003</v>
      </c>
      <c r="Q11" s="56">
        <v>2.0299999999999998</v>
      </c>
      <c r="R11" s="56">
        <v>3.35</v>
      </c>
      <c r="S11" s="56">
        <v>47.25</v>
      </c>
      <c r="T11" s="56">
        <v>112.95</v>
      </c>
      <c r="U11" s="12">
        <v>5</v>
      </c>
      <c r="V11" s="12">
        <v>1</v>
      </c>
      <c r="W11" s="12">
        <v>3</v>
      </c>
      <c r="X11" s="12">
        <v>1</v>
      </c>
      <c r="Y11" s="12">
        <v>2</v>
      </c>
      <c r="Z11" s="12">
        <v>1</v>
      </c>
      <c r="AA11" s="12">
        <v>90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0.98819999999999997</v>
      </c>
      <c r="AK11" s="12">
        <v>1.3599999999999999E-2</v>
      </c>
      <c r="AL11" s="14">
        <v>3.3799999999999997E-2</v>
      </c>
      <c r="AM11" s="14">
        <v>5.0000000000000001E-4</v>
      </c>
      <c r="AN11" s="14">
        <v>2.1808000000000001</v>
      </c>
      <c r="AO11" s="14">
        <v>3.0999999999999999E-3</v>
      </c>
      <c r="AP11" s="14">
        <v>0.20469999999999999</v>
      </c>
      <c r="AQ11" s="14">
        <v>2.9999999999999997E-4</v>
      </c>
      <c r="AR11" s="14">
        <v>1.9574</v>
      </c>
      <c r="AS11" s="14">
        <v>7.9600000000000004E-2</v>
      </c>
      <c r="AT11" s="14">
        <v>3.5499999999999997E-2</v>
      </c>
      <c r="AU11" s="14">
        <v>1.4E-3</v>
      </c>
      <c r="AV11" s="14">
        <v>33.571199999999997</v>
      </c>
      <c r="AW11" s="14">
        <v>1.4477</v>
      </c>
      <c r="AX11" s="14">
        <v>0.44069999999999998</v>
      </c>
      <c r="AY11" s="14">
        <v>1.9E-2</v>
      </c>
      <c r="AZ11" s="14">
        <v>0.36566470405949797</v>
      </c>
      <c r="BA11" s="14">
        <v>12.414084507042254</v>
      </c>
      <c r="BB11" s="14">
        <v>0.85090298194036129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3.6256249999999997E-2</v>
      </c>
      <c r="BH11" s="16">
        <f>DSTDEV(PlotSort,"PhxRed",$BG$31:$BG$32)/SQRT($BF11)</f>
        <v>2.1039242847197132E-3</v>
      </c>
      <c r="BI11" s="16">
        <f>DAVERAGE(PlotSort,"PhxRedEdge",$BG$31:$BG$32)</f>
        <v>0.21</v>
      </c>
      <c r="BJ11" s="16">
        <f>DSTDEV(PlotSort,"PhxRedEdge",$BG$31:$BG$32)/SQRT($BF11)</f>
        <v>1.1062244347328462E-2</v>
      </c>
      <c r="BK11" s="16">
        <f>DAVERAGE(PlotSort,"TMRed",$BG$31:$BG$32)</f>
        <v>3.8237500000000008E-2</v>
      </c>
      <c r="BL11" s="16">
        <f>DSTDEV(PlotSort,"TMRed",$BG$31:$BG$32)/SQRT($BF11)</f>
        <v>2.3016819031597933E-3</v>
      </c>
      <c r="BM11" s="16">
        <f>DAVERAGE(PlotSort,"TMNIR",$BG$31:$BG$32)</f>
        <v>0.46803125000000001</v>
      </c>
      <c r="BN11" s="16">
        <f>DSTDEV(PlotSort,"TMNIR",$BG$31:$BG$32)/SQRT($BF11)</f>
        <v>2.6624449475920332E-2</v>
      </c>
      <c r="BO11" s="16">
        <f>DAVERAGE(PlotSort,"NRR",$BG$31:$BG$32)</f>
        <v>0.37674802060525564</v>
      </c>
      <c r="BP11" s="16">
        <f>DSTDEV(PlotSort,"NRR",$BG$31:$BG$32)/SQRT($BF11)</f>
        <v>9.5616322934690603E-3</v>
      </c>
      <c r="BQ11" s="16">
        <f>DAVERAGE(PlotSort,"rvi",$BG$31:$BG$32)</f>
        <v>12.310151554050037</v>
      </c>
      <c r="BR11" s="16">
        <f>DSTDEV(PlotSort,"rvi",$BG$31:$BG$32)/SQRT($BF11)</f>
        <v>0.39861404305731329</v>
      </c>
      <c r="BS11" s="17">
        <f>DAVERAGE(PlotSort,"ndvi",$BG$31:$BG$32)</f>
        <v>0.84753718834542857</v>
      </c>
      <c r="BT11" s="16">
        <f>DSTDEV(PlotSort,"ndvi",$BG$31:$BG$32)/SQRT($BF11)</f>
        <v>4.947409396732199E-3</v>
      </c>
    </row>
    <row r="12" spans="1:72" ht="13.5" customHeight="1" x14ac:dyDescent="0.2">
      <c r="B12" s="12">
        <v>246</v>
      </c>
      <c r="C12" s="12">
        <v>9.5790000000000006</v>
      </c>
      <c r="D12" s="12">
        <v>246.39912000000001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34.200000000000003</v>
      </c>
      <c r="Q12" s="56">
        <v>2.0299999999999998</v>
      </c>
      <c r="R12" s="56">
        <v>3.35</v>
      </c>
      <c r="S12" s="56">
        <v>47.36</v>
      </c>
      <c r="T12" s="56">
        <v>112.84</v>
      </c>
      <c r="U12" s="12">
        <v>5</v>
      </c>
      <c r="V12" s="12">
        <v>1</v>
      </c>
      <c r="W12" s="12">
        <v>3</v>
      </c>
      <c r="X12" s="12">
        <v>1</v>
      </c>
      <c r="Y12" s="12">
        <v>2</v>
      </c>
      <c r="Z12" s="12">
        <v>1</v>
      </c>
      <c r="AA12" s="12">
        <v>90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1.1554</v>
      </c>
      <c r="AK12" s="12">
        <v>4.5100000000000001E-2</v>
      </c>
      <c r="AL12" s="14">
        <v>3.9600000000000003E-2</v>
      </c>
      <c r="AM12" s="14">
        <v>1.5E-3</v>
      </c>
      <c r="AN12" s="14">
        <v>2.7084000000000001</v>
      </c>
      <c r="AO12" s="14">
        <v>0.19719999999999999</v>
      </c>
      <c r="AP12" s="14">
        <v>0.25490000000000002</v>
      </c>
      <c r="AQ12" s="14">
        <v>1.8599999999999998E-2</v>
      </c>
      <c r="AR12" s="14">
        <v>2.4289999999999998</v>
      </c>
      <c r="AS12" s="14">
        <v>2.64E-2</v>
      </c>
      <c r="AT12" s="14">
        <v>4.4200000000000003E-2</v>
      </c>
      <c r="AU12" s="14">
        <v>5.0000000000000001E-4</v>
      </c>
      <c r="AV12" s="14">
        <v>44.137599999999999</v>
      </c>
      <c r="AW12" s="14">
        <v>1.8677999999999999</v>
      </c>
      <c r="AX12" s="14">
        <v>0.58150000000000002</v>
      </c>
      <c r="AY12" s="14">
        <v>2.46E-2</v>
      </c>
      <c r="AZ12" s="14">
        <v>0.39048302247728356</v>
      </c>
      <c r="BA12" s="14">
        <v>13.156108597285067</v>
      </c>
      <c r="BB12" s="14">
        <v>0.85871823557615468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3.9331250000000005E-2</v>
      </c>
      <c r="BH12" s="16">
        <f>DSTDEV(PlotSort,"PhxRed",$BH$31:$BH$32)/SQRT($BF12)</f>
        <v>2.6267647837533259E-3</v>
      </c>
      <c r="BI12" s="16">
        <f>DAVERAGE(PlotSort,"PhxRedEdge",$BH$31:$BH$32)</f>
        <v>0.19336250000000002</v>
      </c>
      <c r="BJ12" s="16">
        <f>DSTDEV(PlotSort,"PhxRedEdge",$BH$31:$BH$32)/SQRT($BF12)</f>
        <v>1.0549181939057318E-2</v>
      </c>
      <c r="BK12" s="16">
        <f>DAVERAGE(PlotSort,"TMRed",$BH$31:$BH$32)</f>
        <v>4.0837500000000006E-2</v>
      </c>
      <c r="BL12" s="16">
        <f>DSTDEV(PlotSort,"TMRed",$BH$31:$BH$32)/SQRT($BF12)</f>
        <v>2.9067145686037517E-3</v>
      </c>
      <c r="BM12" s="16">
        <f>DAVERAGE(PlotSort,"TMNIR",$BH$31:$BH$32)</f>
        <v>0.40619374999999996</v>
      </c>
      <c r="BN12" s="16">
        <f>DSTDEV(PlotSort,"TMNIR",$BH$31:$BH$32)/SQRT($BF12)</f>
        <v>2.1353712535821519E-2</v>
      </c>
      <c r="BO12" s="16">
        <f>DAVERAGE(PlotSort,"NRR",$BH$31:$BH$32)</f>
        <v>0.35374317542918121</v>
      </c>
      <c r="BP12" s="16">
        <f>DSTDEV(PlotSort,"NRR",$BH$31:$BH$32)/SQRT($BF12)</f>
        <v>1.1373820265745243E-2</v>
      </c>
      <c r="BQ12" s="16">
        <f>DAVERAGE(PlotSort,"rvi",$BH$31:$BH$32)</f>
        <v>10.321918930430048</v>
      </c>
      <c r="BR12" s="16">
        <f>DSTDEV(PlotSort,"rvi",$BH$31:$BH$32)/SQRT($BF12)</f>
        <v>0.62788986258875812</v>
      </c>
      <c r="BS12" s="17">
        <f>DAVERAGE(PlotSort,"ndvi",$BH$31:$BH$32)</f>
        <v>0.81448224340140041</v>
      </c>
      <c r="BT12" s="16">
        <f>DSTDEV(PlotSort,"ndvi",$BH$31:$BH$32)/SQRT($BF12)</f>
        <v>1.0966838947419479E-2</v>
      </c>
    </row>
    <row r="13" spans="1:72" ht="13.5" customHeight="1" x14ac:dyDescent="0.2">
      <c r="B13" s="12">
        <v>246</v>
      </c>
      <c r="C13" s="12">
        <v>9.57</v>
      </c>
      <c r="D13" s="12">
        <v>246.39875000000001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34.200000000000003</v>
      </c>
      <c r="Q13" s="56">
        <v>2.0299999999999998</v>
      </c>
      <c r="R13" s="56">
        <v>3.35</v>
      </c>
      <c r="S13" s="56">
        <v>47.46</v>
      </c>
      <c r="T13" s="56">
        <v>112.72</v>
      </c>
      <c r="U13" s="12">
        <v>5</v>
      </c>
      <c r="V13" s="12">
        <v>1</v>
      </c>
      <c r="W13" s="12">
        <v>3</v>
      </c>
      <c r="X13" s="12">
        <v>1</v>
      </c>
      <c r="Y13" s="12">
        <v>2</v>
      </c>
      <c r="Z13" s="12">
        <v>1</v>
      </c>
      <c r="AA13" s="12">
        <v>90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1.1757</v>
      </c>
      <c r="AK13" s="12">
        <v>7.8799999999999995E-2</v>
      </c>
      <c r="AL13" s="14">
        <v>4.0399999999999998E-2</v>
      </c>
      <c r="AM13" s="14">
        <v>2.7000000000000001E-3</v>
      </c>
      <c r="AN13" s="14">
        <v>2.2218</v>
      </c>
      <c r="AO13" s="14">
        <v>6.88E-2</v>
      </c>
      <c r="AP13" s="14">
        <v>0.2097</v>
      </c>
      <c r="AQ13" s="14">
        <v>6.4999999999999997E-3</v>
      </c>
      <c r="AR13" s="14">
        <v>2.4897999999999998</v>
      </c>
      <c r="AS13" s="14">
        <v>0.19800000000000001</v>
      </c>
      <c r="AT13" s="14">
        <v>4.5400000000000003E-2</v>
      </c>
      <c r="AU13" s="14">
        <v>3.5999999999999999E-3</v>
      </c>
      <c r="AV13" s="14">
        <v>32.514600000000002</v>
      </c>
      <c r="AW13" s="14">
        <v>1.7305999999999999</v>
      </c>
      <c r="AX13" s="14">
        <v>0.4299</v>
      </c>
      <c r="AY13" s="14">
        <v>2.29E-2</v>
      </c>
      <c r="AZ13" s="14">
        <v>0.34427767354596628</v>
      </c>
      <c r="BA13" s="14">
        <v>9.4691629955947132</v>
      </c>
      <c r="BB13" s="14">
        <v>0.80896276036187675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3.5099999999999999E-2</v>
      </c>
      <c r="BH13" s="16">
        <f>DSTDEV(PlotSort,"PhxRed",$BJ$35:$BJ$36)/SQRT($BF13)</f>
        <v>3.6162826216986957E-3</v>
      </c>
      <c r="BI13" s="16">
        <f>DAVERAGE(PlotSort,"PhxRedEdge",$BJ$35:$BJ$36)</f>
        <v>0.18358749999999999</v>
      </c>
      <c r="BJ13" s="16">
        <f>DSTDEV(PlotSort,"PhxRedEdge",$BJ$35:$BJ$36)/SQRT($BF13)</f>
        <v>1.54811802510108E-2</v>
      </c>
      <c r="BK13" s="16">
        <f>DAVERAGE(PlotSort,"TMRed",$BJ$35:$BJ$36)</f>
        <v>3.56E-2</v>
      </c>
      <c r="BL13" s="16">
        <f>DSTDEV(PlotSort,"TMRed",$BJ$35:$BJ$36)/SQRT($BF13)</f>
        <v>3.5629041124180787E-3</v>
      </c>
      <c r="BM13" s="16">
        <f>DAVERAGE(PlotSort,"TMNIR",$BJ$35:$BJ$36)</f>
        <v>0.40981250000000002</v>
      </c>
      <c r="BN13" s="16">
        <f>DSTDEV(PlotSort,"TMNIR",$BJ$35:$BJ$36)/SQRT($BF13)</f>
        <v>4.0628057851950353E-2</v>
      </c>
      <c r="BO13" s="16">
        <f>DAVERAGE(PlotSort,"NRR",$BJ$35:$BJ$36)</f>
        <v>0.37508671567819418</v>
      </c>
      <c r="BP13" s="16">
        <f>DSTDEV(PlotSort,"NRR",$BJ$35:$BJ$36)/SQRT($BF13)</f>
        <v>1.417921265695269E-2</v>
      </c>
      <c r="BQ13" s="16">
        <f>DAVERAGE(PlotSort,"rvi",$BJ$35:$BJ$36)</f>
        <v>11.624147718757818</v>
      </c>
      <c r="BR13" s="16">
        <f>DSTDEV(PlotSort,"rvi",$BJ$35:$BJ$36)/SQRT($BF13)</f>
        <v>0.63259863064833244</v>
      </c>
      <c r="BS13" s="17">
        <f>DAVERAGE(PlotSort,"ndvi",$BJ$35:$BJ$36)</f>
        <v>0.83862391190865238</v>
      </c>
      <c r="BT13" s="16">
        <f>DSTDEV(PlotSort,"ndvi",$BJ$35:$BJ$36)/SQRT($BF13)</f>
        <v>8.5359050025275961E-3</v>
      </c>
    </row>
    <row r="14" spans="1:72" ht="13.5" customHeight="1" x14ac:dyDescent="0.2">
      <c r="B14" s="12">
        <v>246</v>
      </c>
      <c r="C14" s="12">
        <v>9.5619999999999994</v>
      </c>
      <c r="D14" s="12">
        <v>246.39841999999999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34.200000000000003</v>
      </c>
      <c r="Q14" s="56">
        <v>2.0299999999999998</v>
      </c>
      <c r="R14" s="56">
        <v>3.35</v>
      </c>
      <c r="S14" s="56">
        <v>47.55</v>
      </c>
      <c r="T14" s="56">
        <v>112.62</v>
      </c>
      <c r="U14" s="12">
        <v>5</v>
      </c>
      <c r="V14" s="12">
        <v>1</v>
      </c>
      <c r="W14" s="12">
        <v>3</v>
      </c>
      <c r="X14" s="12">
        <v>1</v>
      </c>
      <c r="Y14" s="12">
        <v>2</v>
      </c>
      <c r="Z14" s="12">
        <v>1</v>
      </c>
      <c r="AA14" s="12">
        <v>90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1.7123999999999999</v>
      </c>
      <c r="AK14" s="12">
        <v>2.1600000000000001E-2</v>
      </c>
      <c r="AL14" s="14">
        <v>5.8999999999999997E-2</v>
      </c>
      <c r="AM14" s="14">
        <v>6.9999999999999999E-4</v>
      </c>
      <c r="AN14" s="14">
        <v>2.5550999999999999</v>
      </c>
      <c r="AO14" s="14">
        <v>5.3400000000000003E-2</v>
      </c>
      <c r="AP14" s="14">
        <v>0.24179999999999999</v>
      </c>
      <c r="AQ14" s="14">
        <v>5.1000000000000004E-3</v>
      </c>
      <c r="AR14" s="14">
        <v>3.3883000000000001</v>
      </c>
      <c r="AS14" s="14">
        <v>0.19270000000000001</v>
      </c>
      <c r="AT14" s="14">
        <v>6.2E-2</v>
      </c>
      <c r="AU14" s="14">
        <v>3.5000000000000001E-3</v>
      </c>
      <c r="AV14" s="14">
        <v>30.453299999999999</v>
      </c>
      <c r="AW14" s="14">
        <v>0.56779999999999997</v>
      </c>
      <c r="AX14" s="14">
        <v>0.40389999999999998</v>
      </c>
      <c r="AY14" s="14">
        <v>7.4999999999999997E-3</v>
      </c>
      <c r="AZ14" s="14">
        <v>0.25104537711011304</v>
      </c>
      <c r="BA14" s="14">
        <v>6.5145161290322582</v>
      </c>
      <c r="BB14" s="14">
        <v>0.73384846533590897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3.6699999999999997E-2</v>
      </c>
      <c r="BH14" s="16">
        <f>DSTDEV(PlotSort,"PhxRed",$BK$35:$BK$36)/SQRT($BF14)</f>
        <v>1.7838161340227936E-3</v>
      </c>
      <c r="BI14" s="16">
        <f>DAVERAGE(PlotSort,"PhxRedEdge",$BK$35:$BK$36)</f>
        <v>0.19888749999999999</v>
      </c>
      <c r="BJ14" s="16">
        <f>DSTDEV(PlotSort,"PhxRedEdge",$BK$35:$BK$36)/SQRT($BF14)</f>
        <v>9.7684520907869443E-3</v>
      </c>
      <c r="BK14" s="16">
        <f>DAVERAGE(PlotSort,"TMRed",$BK$35:$BK$36)</f>
        <v>3.821875000000001E-2</v>
      </c>
      <c r="BL14" s="16">
        <f>DSTDEV(PlotSort,"TMRed",$BK$35:$BK$36)/SQRT($BF14)</f>
        <v>1.9892674269271302E-3</v>
      </c>
      <c r="BM14" s="16">
        <f>DAVERAGE(PlotSort,"TMNIR",$BK$35:$BK$36)</f>
        <v>0.43958124999999998</v>
      </c>
      <c r="BN14" s="16">
        <f>DSTDEV(PlotSort,"TMNIR",$BK$35:$BK$36)/SQRT($BF14)</f>
        <v>2.408548701803297E-2</v>
      </c>
      <c r="BO14" s="16">
        <f>DAVERAGE(PlotSort,"NRR",$BK$35:$BK$36)</f>
        <v>0.37292022136239589</v>
      </c>
      <c r="BP14" s="16">
        <f>DSTDEV(PlotSort,"NRR",$BK$35:$BK$36)/SQRT($BF14)</f>
        <v>9.977717906682072E-3</v>
      </c>
      <c r="BQ14" s="16">
        <f>DAVERAGE(PlotSort,"rvi",$BK$35:$BK$36)</f>
        <v>11.651968651577439</v>
      </c>
      <c r="BR14" s="16">
        <f>DSTDEV(PlotSort,"rvi",$BK$35:$BK$36)/SQRT($BF14)</f>
        <v>0.6364717467969786</v>
      </c>
      <c r="BS14" s="17">
        <f>DAVERAGE(PlotSort,"ndvi",$BK$35:$BK$36)</f>
        <v>0.83433876367214665</v>
      </c>
      <c r="BT14" s="16">
        <f>DSTDEV(PlotSort,"ndvi",$BK$35:$BK$36)/SQRT($BF14)</f>
        <v>1.0307044842691524E-2</v>
      </c>
    </row>
    <row r="15" spans="1:72" ht="13.5" customHeight="1" x14ac:dyDescent="0.2">
      <c r="B15" s="12">
        <v>246</v>
      </c>
      <c r="C15" s="12">
        <v>9.5540000000000003</v>
      </c>
      <c r="D15" s="12">
        <v>246.39807999999999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34.200000000000003</v>
      </c>
      <c r="Q15" s="56">
        <v>2.0299999999999998</v>
      </c>
      <c r="R15" s="56">
        <v>3.35</v>
      </c>
      <c r="S15" s="56">
        <v>47.65</v>
      </c>
      <c r="T15" s="56">
        <v>112.52</v>
      </c>
      <c r="U15" s="12">
        <v>5</v>
      </c>
      <c r="V15" s="12">
        <v>1</v>
      </c>
      <c r="W15" s="12">
        <v>3</v>
      </c>
      <c r="X15" s="12">
        <v>1</v>
      </c>
      <c r="Y15" s="12">
        <v>2</v>
      </c>
      <c r="Z15" s="12">
        <v>1</v>
      </c>
      <c r="AA15" s="12">
        <v>90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1.0018</v>
      </c>
      <c r="AK15" s="12">
        <v>7.5200000000000003E-2</v>
      </c>
      <c r="AL15" s="14">
        <v>3.4599999999999999E-2</v>
      </c>
      <c r="AM15" s="14">
        <v>2.5999999999999999E-3</v>
      </c>
      <c r="AN15" s="14">
        <v>2.0767000000000002</v>
      </c>
      <c r="AO15" s="14">
        <v>5.1000000000000004E-3</v>
      </c>
      <c r="AP15" s="14">
        <v>0.19700000000000001</v>
      </c>
      <c r="AQ15" s="14">
        <v>5.0000000000000001E-4</v>
      </c>
      <c r="AR15" s="14">
        <v>1.8591</v>
      </c>
      <c r="AS15" s="14">
        <v>8.2199999999999995E-2</v>
      </c>
      <c r="AT15" s="14">
        <v>3.4099999999999998E-2</v>
      </c>
      <c r="AU15" s="14">
        <v>1.5E-3</v>
      </c>
      <c r="AV15" s="14">
        <v>32.626899999999999</v>
      </c>
      <c r="AW15" s="14">
        <v>0.61570000000000003</v>
      </c>
      <c r="AX15" s="14">
        <v>0.43409999999999999</v>
      </c>
      <c r="AY15" s="14">
        <v>8.2000000000000007E-3</v>
      </c>
      <c r="AZ15" s="14">
        <v>0.37569323403581045</v>
      </c>
      <c r="BA15" s="14">
        <v>12.730205278592376</v>
      </c>
      <c r="BB15" s="14">
        <v>0.85433575395130279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4.2675000000000005E-2</v>
      </c>
      <c r="BH15" s="16">
        <f>DSTDEV(PlotSort,"PhxRed",$BL$35:$BL$36)/SQRT($BF15)</f>
        <v>4.2890121240210998E-3</v>
      </c>
      <c r="BI15" s="16">
        <f>DAVERAGE(PlotSort,"PhxRedEdge",$BL$35:$BL$36)</f>
        <v>0.22536249999999999</v>
      </c>
      <c r="BJ15" s="16">
        <f>DSTDEV(PlotSort,"PhxRedEdge",$BL$35:$BL$36)/SQRT($BF15)</f>
        <v>1.6223516193432649E-2</v>
      </c>
      <c r="BK15" s="16">
        <f>DAVERAGE(PlotSort,"TMRed",$BL$35:$BL$36)</f>
        <v>4.6112500000000001E-2</v>
      </c>
      <c r="BL15" s="16">
        <f>DSTDEV(PlotSort,"TMRed",$BL$35:$BL$36)/SQRT($BF15)</f>
        <v>4.6194247284081294E-3</v>
      </c>
      <c r="BM15" s="16">
        <f>DAVERAGE(PlotSort,"TMNIR",$BL$35:$BL$36)</f>
        <v>0.45947500000000002</v>
      </c>
      <c r="BN15" s="16">
        <f>DSTDEV(PlotSort,"TMNIR",$BL$35:$BL$36)/SQRT($BF15)</f>
        <v>3.4956691317359338E-2</v>
      </c>
      <c r="BO15" s="16">
        <f>DAVERAGE(PlotSort,"NRR",$BL$35:$BL$36)</f>
        <v>0.34005523366588752</v>
      </c>
      <c r="BP15" s="16">
        <f>DSTDEV(PlotSort,"NRR",$BL$35:$BL$36)/SQRT($BF15)</f>
        <v>1.6517017235293883E-2</v>
      </c>
      <c r="BQ15" s="16">
        <f>DAVERAGE(PlotSort,"rvi",$BL$35:$BL$36)</f>
        <v>10.336055947047468</v>
      </c>
      <c r="BR15" s="16">
        <f>DSTDEV(PlotSort,"rvi",$BL$35:$BL$36)/SQRT($BF15)</f>
        <v>0.78486423364013913</v>
      </c>
      <c r="BS15" s="17">
        <f>DAVERAGE(PlotSort,"ndvi",$BL$35:$BL$36)</f>
        <v>0.81673742424071216</v>
      </c>
      <c r="BT15" s="16">
        <f>DSTDEV(PlotSort,"ndvi",$BL$35:$BL$36)/SQRT($BF15)</f>
        <v>1.4413067201133788E-2</v>
      </c>
    </row>
    <row r="16" spans="1:72" ht="13.5" customHeight="1" x14ac:dyDescent="0.2">
      <c r="B16" s="12">
        <v>246</v>
      </c>
      <c r="C16" s="12">
        <v>9.5459999999999994</v>
      </c>
      <c r="D16" s="12">
        <v>246.39775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34.200000000000003</v>
      </c>
      <c r="Q16" s="56">
        <v>2.0299999999999998</v>
      </c>
      <c r="R16" s="56">
        <v>3.35</v>
      </c>
      <c r="S16" s="56">
        <v>47.74</v>
      </c>
      <c r="T16" s="56">
        <v>112.42</v>
      </c>
      <c r="U16" s="12">
        <v>5</v>
      </c>
      <c r="V16" s="12">
        <v>1</v>
      </c>
      <c r="W16" s="12">
        <v>3</v>
      </c>
      <c r="X16" s="12">
        <v>1</v>
      </c>
      <c r="Y16" s="12">
        <v>2</v>
      </c>
      <c r="Z16" s="12">
        <v>1</v>
      </c>
      <c r="AA16" s="12">
        <v>90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1.2817000000000001</v>
      </c>
      <c r="AK16" s="12">
        <v>1.9E-2</v>
      </c>
      <c r="AL16" s="14">
        <v>4.4400000000000002E-2</v>
      </c>
      <c r="AM16" s="14">
        <v>6.9999999999999999E-4</v>
      </c>
      <c r="AN16" s="14">
        <v>2.3603000000000001</v>
      </c>
      <c r="AO16" s="14">
        <v>0.23089999999999999</v>
      </c>
      <c r="AP16" s="14">
        <v>0.22450000000000001</v>
      </c>
      <c r="AQ16" s="14">
        <v>2.1999999999999999E-2</v>
      </c>
      <c r="AR16" s="14">
        <v>2.4630000000000001</v>
      </c>
      <c r="AS16" s="14">
        <v>8.5400000000000004E-2</v>
      </c>
      <c r="AT16" s="14">
        <v>4.53E-2</v>
      </c>
      <c r="AU16" s="14">
        <v>1.6000000000000001E-3</v>
      </c>
      <c r="AV16" s="14">
        <v>32.716299999999997</v>
      </c>
      <c r="AW16" s="14">
        <v>3.1221000000000001</v>
      </c>
      <c r="AX16" s="14">
        <v>0.43669999999999998</v>
      </c>
      <c r="AY16" s="14">
        <v>4.1700000000000001E-2</v>
      </c>
      <c r="AZ16" s="14">
        <v>0.32093163944343611</v>
      </c>
      <c r="BA16" s="14">
        <v>9.6401766004415013</v>
      </c>
      <c r="BB16" s="14">
        <v>0.81203319502074689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3.9093750000000003E-2</v>
      </c>
      <c r="BH16" s="16">
        <f>DSTDEV(PlotSort,"PhxRed",$BI$31:$BI$32)/SQRT($BF16)</f>
        <v>3.2213023860699539E-3</v>
      </c>
      <c r="BI16" s="16">
        <f>DAVERAGE(PlotSort,"PhxRedEdge",$BI$31:$BI$32)</f>
        <v>0.19755625000000002</v>
      </c>
      <c r="BJ16" s="16">
        <f>DSTDEV(PlotSort,"PhxRedEdge",$BI$31:$BI$32)/SQRT($BF16)</f>
        <v>1.3888859350663019E-2</v>
      </c>
      <c r="BK16" s="16">
        <f>DAVERAGE(PlotSort,"TMRed",$BI$31:$BI$32)</f>
        <v>4.1625000000000002E-2</v>
      </c>
      <c r="BL16" s="16">
        <f>DSTDEV(PlotSort,"TMRed",$BI$31:$BI$32)/SQRT($BF16)</f>
        <v>3.4274200695761379E-3</v>
      </c>
      <c r="BM16" s="16">
        <f>DAVERAGE(PlotSort,"TMNIR",$BI$31:$BI$32)</f>
        <v>0.39480624999999997</v>
      </c>
      <c r="BN16" s="16">
        <f>DSTDEV(PlotSort,"TMNIR",$BI$31:$BI$32)/SQRT($BF16)</f>
        <v>2.7839569364410677E-2</v>
      </c>
      <c r="BO16" s="16">
        <f>DAVERAGE(PlotSort,"NRR",$BI$31:$BI$32)</f>
        <v>0.33168581141842868</v>
      </c>
      <c r="BP16" s="16">
        <f>DSTDEV(PlotSort,"NRR",$BI$31:$BI$32)/SQRT($BF16)</f>
        <v>7.1917097658875705E-3</v>
      </c>
      <c r="BQ16" s="16">
        <f>DAVERAGE(PlotSort,"rvi",$BI$31:$BI$32)</f>
        <v>9.7702715776742046</v>
      </c>
      <c r="BR16" s="16">
        <f>DSTDEV(PlotSort,"rvi",$BI$31:$BI$32)/SQRT($BF16)</f>
        <v>0.49172562350246879</v>
      </c>
      <c r="BS16" s="17">
        <f>DAVERAGE(PlotSort,"ndvi",$BI$31:$BI$32)</f>
        <v>0.8077356219812426</v>
      </c>
      <c r="BT16" s="16">
        <f>DSTDEV(PlotSort,"ndvi",$BI$31:$BI$32)/SQRT($BF16)</f>
        <v>9.7317621075839137E-3</v>
      </c>
    </row>
    <row r="17" spans="2:72" ht="13.5" customHeight="1" x14ac:dyDescent="0.2">
      <c r="B17" s="12">
        <v>246</v>
      </c>
      <c r="C17" s="12">
        <v>9.5380000000000003</v>
      </c>
      <c r="D17" s="12">
        <v>246.39742000000001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34.200000000000003</v>
      </c>
      <c r="Q17" s="56">
        <v>2.0299999999999998</v>
      </c>
      <c r="R17" s="56">
        <v>3.35</v>
      </c>
      <c r="S17" s="56">
        <v>47.83</v>
      </c>
      <c r="T17" s="56">
        <v>112.32</v>
      </c>
      <c r="U17" s="12">
        <v>5</v>
      </c>
      <c r="V17" s="12">
        <v>1</v>
      </c>
      <c r="W17" s="12">
        <v>3</v>
      </c>
      <c r="X17" s="12">
        <v>1</v>
      </c>
      <c r="Y17" s="12">
        <v>2</v>
      </c>
      <c r="Z17" s="12">
        <v>1</v>
      </c>
      <c r="AA17" s="12">
        <v>90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1.1148</v>
      </c>
      <c r="AK17" s="12">
        <v>3.7400000000000003E-2</v>
      </c>
      <c r="AL17" s="14">
        <v>3.8699999999999998E-2</v>
      </c>
      <c r="AM17" s="14">
        <v>1.2999999999999999E-3</v>
      </c>
      <c r="AN17" s="14">
        <v>2.3475000000000001</v>
      </c>
      <c r="AO17" s="14">
        <v>8.6E-3</v>
      </c>
      <c r="AP17" s="14">
        <v>0.22389999999999999</v>
      </c>
      <c r="AQ17" s="14">
        <v>8.0000000000000004E-4</v>
      </c>
      <c r="AR17" s="14">
        <v>2.3771</v>
      </c>
      <c r="AS17" s="14">
        <v>9.4000000000000004E-3</v>
      </c>
      <c r="AT17" s="14">
        <v>4.3900000000000002E-2</v>
      </c>
      <c r="AU17" s="14">
        <v>2.0000000000000001E-4</v>
      </c>
      <c r="AV17" s="14">
        <v>39.043700000000001</v>
      </c>
      <c r="AW17" s="14">
        <v>1.7908999999999999</v>
      </c>
      <c r="AX17" s="14">
        <v>0.52280000000000004</v>
      </c>
      <c r="AY17" s="14">
        <v>2.4E-2</v>
      </c>
      <c r="AZ17" s="14">
        <v>0.40029462970403112</v>
      </c>
      <c r="BA17" s="14">
        <v>11.908883826879272</v>
      </c>
      <c r="BB17" s="14">
        <v>0.84506793718016582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3.6493749999999991E-2</v>
      </c>
      <c r="BH17" s="16">
        <f>DSTDEV(PlotSort,"PhxRed",$BJ$31:$BJ$32)/SQRT($BF17)</f>
        <v>1.0195370170654259E-3</v>
      </c>
      <c r="BI17" s="16">
        <f>DAVERAGE(PlotSort,"PhxRedEdge",$BJ$31:$BJ$32)</f>
        <v>0.20580625</v>
      </c>
      <c r="BJ17" s="16">
        <f>DSTDEV(PlotSort,"PhxRedEdge",$BJ$31:$BJ$32)/SQRT($BF17)</f>
        <v>6.9076917801221419E-3</v>
      </c>
      <c r="BK17" s="16">
        <f>DAVERAGE(PlotSort,"TMRed",$BJ$31:$BJ$32)</f>
        <v>3.7450000000000004E-2</v>
      </c>
      <c r="BL17" s="16">
        <f>DSTDEV(PlotSort,"TMRed",$BJ$31:$BJ$32)/SQRT($BF17)</f>
        <v>1.2821206391495823E-3</v>
      </c>
      <c r="BM17" s="16">
        <f>DAVERAGE(PlotSort,"TMNIR",$BJ$31:$BJ$32)</f>
        <v>0.47941875</v>
      </c>
      <c r="BN17" s="16">
        <f>DSTDEV(PlotSort,"TMNIR",$BJ$31:$BJ$32)/SQRT($BF17)</f>
        <v>1.6691937222179182E-2</v>
      </c>
      <c r="BO17" s="16">
        <f>DAVERAGE(PlotSort,"NRR",$BJ$31:$BJ$32)</f>
        <v>0.39880538461600812</v>
      </c>
      <c r="BP17" s="16">
        <f>DSTDEV(PlotSort,"NRR",$BJ$31:$BJ$32)/SQRT($BF17)</f>
        <v>6.0448961977210983E-3</v>
      </c>
      <c r="BQ17" s="16">
        <f>DAVERAGE(PlotSort,"rvi",$BJ$31:$BJ$32)</f>
        <v>12.861798906805879</v>
      </c>
      <c r="BR17" s="16">
        <f>DSTDEV(PlotSort,"rvi",$BJ$31:$BJ$32)/SQRT($BF17)</f>
        <v>0.35288667305141475</v>
      </c>
      <c r="BS17" s="17">
        <f>DAVERAGE(PlotSort,"ndvi",$BJ$31:$BJ$32)</f>
        <v>0.85428380976558616</v>
      </c>
      <c r="BT17" s="16">
        <f>DSTDEV(PlotSort,"ndvi",$BJ$31:$BJ$32)/SQRT($BF17)</f>
        <v>3.7732933219905549E-3</v>
      </c>
    </row>
    <row r="18" spans="2:72" ht="13.5" customHeight="1" x14ac:dyDescent="0.2">
      <c r="B18" s="12">
        <v>246</v>
      </c>
      <c r="C18" s="12">
        <v>9.6129999999999995</v>
      </c>
      <c r="D18" s="12">
        <v>246.40054000000001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34.200000000000003</v>
      </c>
      <c r="Q18" s="56">
        <v>2.0299999999999998</v>
      </c>
      <c r="R18" s="56">
        <v>3.35</v>
      </c>
      <c r="S18" s="56">
        <v>46.96</v>
      </c>
      <c r="T18" s="56">
        <v>113.27</v>
      </c>
      <c r="U18" s="12">
        <v>5</v>
      </c>
      <c r="V18" s="12">
        <v>1</v>
      </c>
      <c r="W18" s="12">
        <v>3</v>
      </c>
      <c r="X18" s="12">
        <v>1</v>
      </c>
      <c r="Y18" s="12">
        <v>2</v>
      </c>
      <c r="Z18" s="12">
        <v>1</v>
      </c>
      <c r="AA18" s="12">
        <v>90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1.5362</v>
      </c>
      <c r="AK18" s="12">
        <v>0.1434</v>
      </c>
      <c r="AL18" s="14">
        <v>5.21E-2</v>
      </c>
      <c r="AM18" s="14">
        <v>4.8999999999999998E-3</v>
      </c>
      <c r="AN18" s="14">
        <v>2.7747999999999999</v>
      </c>
      <c r="AO18" s="14">
        <v>0.29509999999999997</v>
      </c>
      <c r="AP18" s="14">
        <v>0.25840000000000002</v>
      </c>
      <c r="AQ18" s="14">
        <v>2.75E-2</v>
      </c>
      <c r="AR18" s="14">
        <v>3.2703000000000002</v>
      </c>
      <c r="AS18" s="14">
        <v>0.23830000000000001</v>
      </c>
      <c r="AT18" s="14">
        <v>5.8799999999999998E-2</v>
      </c>
      <c r="AU18" s="14">
        <v>4.3E-3</v>
      </c>
      <c r="AV18" s="14">
        <v>39.081099999999999</v>
      </c>
      <c r="AW18" s="14">
        <v>2.2484999999999999</v>
      </c>
      <c r="AX18" s="14">
        <v>0.5081</v>
      </c>
      <c r="AY18" s="14">
        <v>2.92E-2</v>
      </c>
      <c r="AZ18" s="14">
        <v>0.32576647097195044</v>
      </c>
      <c r="BA18" s="14">
        <v>8.6411564625850339</v>
      </c>
      <c r="BB18" s="14">
        <v>0.7925560063503263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4.0593749999999998E-2</v>
      </c>
      <c r="BH18" s="16">
        <f>DSTDEV(PlotSort,"PhxRed",$BH$35:$BH$36)/SQRT($BF18)</f>
        <v>1.7749288424704069E-3</v>
      </c>
      <c r="BI18" s="16">
        <f>DAVERAGE(PlotSort,"PhxRedEdge",$BH$35:$BH$36)</f>
        <v>0.21990625</v>
      </c>
      <c r="BJ18" s="16">
        <f>DSTDEV(PlotSort,"PhxRedEdge",$BH$35:$BH$36)/SQRT($BF18)</f>
        <v>4.9730144174165965E-3</v>
      </c>
      <c r="BK18" s="16">
        <f>DAVERAGE(PlotSort,"TMRed",$BH$35:$BH$36)</f>
        <v>4.2543750000000005E-2</v>
      </c>
      <c r="BL18" s="16">
        <f>DSTDEV(PlotSort,"TMRed",$BH$35:$BH$36)/SQRT($BF18)</f>
        <v>2.1507744486967094E-3</v>
      </c>
      <c r="BM18" s="16">
        <f>DAVERAGE(PlotSort,"TMNIR",$BH$35:$BH$36)</f>
        <v>0.47605624999999996</v>
      </c>
      <c r="BN18" s="16">
        <f>DSTDEV(PlotSort,"TMNIR",$BH$35:$BH$36)/SQRT($BF18)</f>
        <v>1.2293111108631806E-2</v>
      </c>
      <c r="BO18" s="16">
        <f>DAVERAGE(PlotSort,"NRR",$BH$35:$BH$36)</f>
        <v>0.36671833930068504</v>
      </c>
      <c r="BP18" s="16">
        <f>DSTDEV(PlotSort,"NRR",$BH$35:$BH$36)/SQRT($BF18)</f>
        <v>1.1568671179716689E-2</v>
      </c>
      <c r="BQ18" s="16">
        <f>DAVERAGE(PlotSort,"rvi",$BH$35:$BH$36)</f>
        <v>11.612738358593592</v>
      </c>
      <c r="BR18" s="16">
        <f>DSTDEV(PlotSort,"rvi",$BH$35:$BH$36)/SQRT($BF18)</f>
        <v>0.62297138532626195</v>
      </c>
      <c r="BS18" s="17">
        <f>DAVERAGE(PlotSort,"ndvi",$BH$35:$BH$36)</f>
        <v>0.83451205563469411</v>
      </c>
      <c r="BT18" s="16">
        <f>DSTDEV(PlotSort,"ndvi",$BH$35:$BH$36)/SQRT($BF18)</f>
        <v>9.5890886285320536E-3</v>
      </c>
    </row>
    <row r="19" spans="2:72" ht="13.5" customHeight="1" x14ac:dyDescent="0.2">
      <c r="B19" s="12">
        <v>246</v>
      </c>
      <c r="C19" s="12">
        <v>9.6219999999999999</v>
      </c>
      <c r="D19" s="12">
        <v>246.40092000000001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34.200000000000003</v>
      </c>
      <c r="Q19" s="56">
        <v>2.0299999999999998</v>
      </c>
      <c r="R19" s="56">
        <v>3.35</v>
      </c>
      <c r="S19" s="56">
        <v>46.86</v>
      </c>
      <c r="T19" s="56">
        <v>113.39</v>
      </c>
      <c r="U19" s="12">
        <v>5</v>
      </c>
      <c r="V19" s="12">
        <v>1</v>
      </c>
      <c r="W19" s="12">
        <v>3</v>
      </c>
      <c r="X19" s="12">
        <v>1</v>
      </c>
      <c r="Y19" s="12">
        <v>2</v>
      </c>
      <c r="Z19" s="12">
        <v>1</v>
      </c>
      <c r="AA19" s="12">
        <v>90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0.9627</v>
      </c>
      <c r="AK19" s="12">
        <v>5.3400000000000003E-2</v>
      </c>
      <c r="AL19" s="14">
        <v>3.2500000000000001E-2</v>
      </c>
      <c r="AM19" s="14">
        <v>1.8E-3</v>
      </c>
      <c r="AN19" s="14">
        <v>2.0590999999999999</v>
      </c>
      <c r="AO19" s="14">
        <v>0.12720000000000001</v>
      </c>
      <c r="AP19" s="14">
        <v>0.19120000000000001</v>
      </c>
      <c r="AQ19" s="14">
        <v>1.18E-2</v>
      </c>
      <c r="AR19" s="14">
        <v>1.7178</v>
      </c>
      <c r="AS19" s="14">
        <v>4.5600000000000002E-2</v>
      </c>
      <c r="AT19" s="14">
        <v>3.0800000000000001E-2</v>
      </c>
      <c r="AU19" s="14">
        <v>8.0000000000000004E-4</v>
      </c>
      <c r="AV19" s="14">
        <v>36.273099999999999</v>
      </c>
      <c r="AW19" s="14">
        <v>2.2610000000000001</v>
      </c>
      <c r="AX19" s="14">
        <v>0.47</v>
      </c>
      <c r="AY19" s="14">
        <v>2.93E-2</v>
      </c>
      <c r="AZ19" s="14">
        <v>0.42165759225650323</v>
      </c>
      <c r="BA19" s="14">
        <v>15.259740259740258</v>
      </c>
      <c r="BB19" s="14">
        <v>0.87699680511182099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3.4993750000000004E-2</v>
      </c>
      <c r="BH19" s="16">
        <f>DSTDEV(PlotSort,"PhxRed",$BI$35:$BI$36)/SQRT($BF19)</f>
        <v>2.7287125894519038E-3</v>
      </c>
      <c r="BI19" s="16">
        <f>DAVERAGE(PlotSort,"PhxRedEdge",$BI$35:$BI$36)</f>
        <v>0.18345624999999999</v>
      </c>
      <c r="BJ19" s="16">
        <f>DSTDEV(PlotSort,"PhxRedEdge",$BI$35:$BI$36)/SQRT($BF19)</f>
        <v>1.3185891983321926E-2</v>
      </c>
      <c r="BK19" s="16">
        <f>DAVERAGE(PlotSort,"TMRed",$BI$35:$BI$36)</f>
        <v>3.6531250000000001E-2</v>
      </c>
      <c r="BL19" s="16">
        <f>DSTDEV(PlotSort,"TMRed",$BI$35:$BI$36)/SQRT($BF19)</f>
        <v>2.8532834704073787E-3</v>
      </c>
      <c r="BM19" s="16">
        <f>DAVERAGE(PlotSort,"TMNIR",$BI$35:$BI$36)</f>
        <v>0.39816875000000002</v>
      </c>
      <c r="BN19" s="16">
        <f>DSTDEV(PlotSort,"TMNIR",$BI$35:$BI$36)/SQRT($BF19)</f>
        <v>3.0642599322335009E-2</v>
      </c>
      <c r="BO19" s="16">
        <f>DAVERAGE(PlotSort,"NRR",$BI$35:$BI$36)</f>
        <v>0.36377285673375176</v>
      </c>
      <c r="BP19" s="16">
        <f>DSTDEV(PlotSort,"NRR",$BI$35:$BI$36)/SQRT($BF19)</f>
        <v>1.0213031601309619E-2</v>
      </c>
      <c r="BQ19" s="16">
        <f>DAVERAGE(PlotSort,"rvi",$BI$35:$BI$36)</f>
        <v>11.019332125886493</v>
      </c>
      <c r="BR19" s="16">
        <f>DSTDEV(PlotSort,"rvi",$BI$35:$BI$36)/SQRT($BF19)</f>
        <v>0.53392579529613371</v>
      </c>
      <c r="BS19" s="17">
        <f>DAVERAGE(PlotSort,"ndvi",$BI$35:$BI$36)</f>
        <v>0.8275073761121351</v>
      </c>
      <c r="BT19" s="16">
        <f>DSTDEV(PlotSort,"ndvi",$BI$35:$BI$36)/SQRT($BF19)</f>
        <v>9.3585926922606366E-3</v>
      </c>
    </row>
    <row r="20" spans="2:72" ht="13.5" customHeight="1" x14ac:dyDescent="0.2">
      <c r="B20" s="12">
        <v>246</v>
      </c>
      <c r="C20" s="12">
        <v>9.6300000000000008</v>
      </c>
      <c r="D20" s="12">
        <v>246.40125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34.200000000000003</v>
      </c>
      <c r="Q20" s="56">
        <v>2.0299999999999998</v>
      </c>
      <c r="R20" s="56">
        <v>3.35</v>
      </c>
      <c r="S20" s="56">
        <v>46.77</v>
      </c>
      <c r="T20" s="56">
        <v>113.49</v>
      </c>
      <c r="U20" s="12">
        <v>5</v>
      </c>
      <c r="V20" s="12">
        <v>1</v>
      </c>
      <c r="W20" s="12">
        <v>3</v>
      </c>
      <c r="X20" s="12">
        <v>1</v>
      </c>
      <c r="Y20" s="12">
        <v>2</v>
      </c>
      <c r="Z20" s="12">
        <v>1</v>
      </c>
      <c r="AA20" s="12">
        <v>90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1.0439000000000001</v>
      </c>
      <c r="AK20" s="12">
        <v>4.5999999999999999E-2</v>
      </c>
      <c r="AL20" s="14">
        <v>3.5200000000000002E-2</v>
      </c>
      <c r="AM20" s="14">
        <v>1.6000000000000001E-3</v>
      </c>
      <c r="AN20" s="14">
        <v>2.3433999999999999</v>
      </c>
      <c r="AO20" s="14">
        <v>0.18379999999999999</v>
      </c>
      <c r="AP20" s="14">
        <v>0.21709999999999999</v>
      </c>
      <c r="AQ20" s="14">
        <v>1.7000000000000001E-2</v>
      </c>
      <c r="AR20" s="14">
        <v>1.9403999999999999</v>
      </c>
      <c r="AS20" s="14">
        <v>8.9999999999999998E-4</v>
      </c>
      <c r="AT20" s="14">
        <v>3.4700000000000002E-2</v>
      </c>
      <c r="AU20" s="14">
        <v>0</v>
      </c>
      <c r="AV20" s="14">
        <v>39.663499999999999</v>
      </c>
      <c r="AW20" s="14">
        <v>0.49709999999999999</v>
      </c>
      <c r="AX20" s="14">
        <v>0.51229999999999998</v>
      </c>
      <c r="AY20" s="14">
        <v>6.4000000000000003E-3</v>
      </c>
      <c r="AZ20" s="14">
        <v>0.40471620510008233</v>
      </c>
      <c r="BA20" s="14">
        <v>14.763688760806915</v>
      </c>
      <c r="BB20" s="14">
        <v>0.87312614259597809</v>
      </c>
      <c r="BC20" s="15"/>
    </row>
    <row r="21" spans="2:72" ht="13.5" customHeight="1" x14ac:dyDescent="0.2">
      <c r="B21" s="12">
        <v>246</v>
      </c>
      <c r="C21" s="12">
        <v>9.6389999999999993</v>
      </c>
      <c r="D21" s="12">
        <v>246.40162000000001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34.200000000000003</v>
      </c>
      <c r="Q21" s="56">
        <v>2.0299999999999998</v>
      </c>
      <c r="R21" s="56">
        <v>3.35</v>
      </c>
      <c r="S21" s="56">
        <v>46.66</v>
      </c>
      <c r="T21" s="56">
        <v>113.61</v>
      </c>
      <c r="U21" s="12">
        <v>5</v>
      </c>
      <c r="V21" s="12">
        <v>1</v>
      </c>
      <c r="W21" s="12">
        <v>3</v>
      </c>
      <c r="X21" s="12">
        <v>1</v>
      </c>
      <c r="Y21" s="12">
        <v>2</v>
      </c>
      <c r="Z21" s="12">
        <v>1</v>
      </c>
      <c r="AA21" s="12">
        <v>90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1.1878</v>
      </c>
      <c r="AK21" s="12">
        <v>2.8299999999999999E-2</v>
      </c>
      <c r="AL21" s="14">
        <v>3.9899999999999998E-2</v>
      </c>
      <c r="AM21" s="14">
        <v>1E-3</v>
      </c>
      <c r="AN21" s="14">
        <v>2.3300999999999998</v>
      </c>
      <c r="AO21" s="14">
        <v>5.9400000000000001E-2</v>
      </c>
      <c r="AP21" s="14">
        <v>0.21529999999999999</v>
      </c>
      <c r="AQ21" s="14">
        <v>5.4999999999999997E-3</v>
      </c>
      <c r="AR21" s="14">
        <v>2.3986000000000001</v>
      </c>
      <c r="AS21" s="14">
        <v>0.1113</v>
      </c>
      <c r="AT21" s="14">
        <v>4.2799999999999998E-2</v>
      </c>
      <c r="AU21" s="14">
        <v>2E-3</v>
      </c>
      <c r="AV21" s="14">
        <v>35.416200000000003</v>
      </c>
      <c r="AW21" s="14">
        <v>0.1726</v>
      </c>
      <c r="AX21" s="14">
        <v>0.45590000000000003</v>
      </c>
      <c r="AY21" s="14">
        <v>2.2000000000000001E-3</v>
      </c>
      <c r="AZ21" s="14">
        <v>0.35846245530393328</v>
      </c>
      <c r="BA21" s="14">
        <v>10.651869158878506</v>
      </c>
      <c r="BB21" s="14">
        <v>0.82835371967114502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0.27</v>
      </c>
      <c r="BH21" s="16"/>
      <c r="BI21" s="16">
        <f>DAVERAGE(PlotSort2,"PhxRedEdge",$BM$31:$BM$32)</f>
        <v>0.29089999999999999</v>
      </c>
      <c r="BJ21" s="16"/>
      <c r="BK21" s="16">
        <f>DAVERAGE(PlotSort2,"TMRed",$BM$31:$BM$32)</f>
        <v>0.26390000000000002</v>
      </c>
      <c r="BL21" s="16"/>
      <c r="BM21" s="16">
        <f>DAVERAGE(PlotSort2,"TMNIR",$BM$31:$BM$32)</f>
        <v>0.32490000000000002</v>
      </c>
      <c r="BN21" s="16"/>
      <c r="BO21" s="16">
        <f>DAVERAGE(PlotSort2,"NRR",$BM$31:$BM$32)</f>
        <v>5.5212731406300793E-2</v>
      </c>
      <c r="BP21" s="16"/>
      <c r="BQ21" s="16">
        <f>DAVERAGE(PlotSort2,"rvi",$BM$31:$BM$32)</f>
        <v>1.231148162182645</v>
      </c>
      <c r="BR21" s="16"/>
      <c r="BS21" s="17">
        <f>DAVERAGE(PlotSort2,"ndvi",$BM$31:$BM$32)</f>
        <v>0.10360054347826086</v>
      </c>
      <c r="BT21" s="16"/>
    </row>
    <row r="22" spans="2:72" ht="13.5" customHeight="1" x14ac:dyDescent="0.2">
      <c r="B22" s="12">
        <v>246</v>
      </c>
      <c r="C22" s="12">
        <v>9.6470000000000002</v>
      </c>
      <c r="D22" s="12">
        <v>246.40196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34.200000000000003</v>
      </c>
      <c r="Q22" s="56">
        <v>2.0299999999999998</v>
      </c>
      <c r="R22" s="56">
        <v>3.35</v>
      </c>
      <c r="S22" s="56">
        <v>46.57</v>
      </c>
      <c r="T22" s="56">
        <v>113.71</v>
      </c>
      <c r="U22" s="12">
        <v>5</v>
      </c>
      <c r="V22" s="12">
        <v>1</v>
      </c>
      <c r="W22" s="12">
        <v>3</v>
      </c>
      <c r="X22" s="12">
        <v>1</v>
      </c>
      <c r="Y22" s="12">
        <v>2</v>
      </c>
      <c r="Z22" s="12">
        <v>1</v>
      </c>
      <c r="AA22" s="12">
        <v>90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1.1942999999999999</v>
      </c>
      <c r="AK22" s="12">
        <v>5.9799999999999999E-2</v>
      </c>
      <c r="AL22" s="14">
        <v>0.04</v>
      </c>
      <c r="AM22" s="14">
        <v>2E-3</v>
      </c>
      <c r="AN22" s="14">
        <v>2.3898999999999999</v>
      </c>
      <c r="AO22" s="14">
        <v>9.5299999999999996E-2</v>
      </c>
      <c r="AP22" s="14">
        <v>0.2203</v>
      </c>
      <c r="AQ22" s="14">
        <v>8.8000000000000005E-3</v>
      </c>
      <c r="AR22" s="14">
        <v>2.0526</v>
      </c>
      <c r="AS22" s="14">
        <v>0.14080000000000001</v>
      </c>
      <c r="AT22" s="14">
        <v>3.6499999999999998E-2</v>
      </c>
      <c r="AU22" s="14">
        <v>2.5000000000000001E-3</v>
      </c>
      <c r="AV22" s="14">
        <v>40.100299999999997</v>
      </c>
      <c r="AW22" s="14">
        <v>0.31409999999999999</v>
      </c>
      <c r="AX22" s="14">
        <v>0.51459999999999995</v>
      </c>
      <c r="AY22" s="14">
        <v>4.0000000000000001E-3</v>
      </c>
      <c r="AZ22" s="14">
        <v>0.40046264797931691</v>
      </c>
      <c r="BA22" s="14">
        <v>14.098630136986301</v>
      </c>
      <c r="BB22" s="14">
        <v>0.86753765196878974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0.31490000000000001</v>
      </c>
      <c r="BH22" s="16">
        <f>DSTDEV(PlotSort2,"PhxRed",$BN$31:$BN$32)/SQRT($BF22)</f>
        <v>2.8200000000000003E-2</v>
      </c>
      <c r="BI22" s="16">
        <f>DAVERAGE(PlotSort2,"PhxRedEdge",$BN$31:$BN$32)</f>
        <v>0.33825</v>
      </c>
      <c r="BJ22" s="16">
        <f>DSTDEV(PlotSort2,"PhxRedEdge",$BN$31:$BN$32)/SQRT($BF22)</f>
        <v>2.9749999999999995E-2</v>
      </c>
      <c r="BK22" s="16">
        <f>DAVERAGE(PlotSort2,"TMRed",$BN$31:$BN$32)</f>
        <v>0.31014999999999998</v>
      </c>
      <c r="BL22" s="16">
        <f>DSTDEV(PlotSort2,"TMRed",$BN$31:$BN$32)/SQRT($BF22)</f>
        <v>2.6150000000000007E-2</v>
      </c>
      <c r="BM22" s="16">
        <f>DAVERAGE(PlotSort2,"TMNIR",$BN$31:$BN$32)</f>
        <v>0.36499999999999999</v>
      </c>
      <c r="BN22" s="16">
        <f>DSTDEV(PlotSort2,"TMNIR",$BN$31:$BN$32)/SQRT($BF22)</f>
        <v>3.3499999999999995E-2</v>
      </c>
      <c r="BO22" s="16">
        <f>DAVERAGE(PlotSort2,"NRR",$BN$31:$BN$32)</f>
        <v>3.7864379484670613E-2</v>
      </c>
      <c r="BP22" s="16">
        <f>DSTDEV(PlotSort2,"NRR",$BN$31:$BN$32)/SQRT($BF22)</f>
        <v>1.9268794846705841E-3</v>
      </c>
      <c r="BQ22" s="16">
        <f>DAVERAGE(PlotSort2,"rvi",$BN$31:$BN$32)</f>
        <v>1.1761037156629939</v>
      </c>
      <c r="BR22" s="16">
        <f>DSTDEV(PlotSort2,"rvi",$BN$31:$BN$32)/SQRT($BF22)</f>
        <v>8.8501945362331469E-3</v>
      </c>
      <c r="BS22" s="17">
        <f>DAVERAGE(PlotSort2,"ndvi",$BN$31:$BN$32)</f>
        <v>8.0910957053473065E-2</v>
      </c>
      <c r="BT22" s="16">
        <f>DSTDEV(PlotSort2,"ndvi",$BN$31:$BN$32)/SQRT($BF22)</f>
        <v>3.737926996608638E-3</v>
      </c>
    </row>
    <row r="23" spans="2:72" ht="13.5" customHeight="1" x14ac:dyDescent="0.2">
      <c r="B23" s="12">
        <v>246</v>
      </c>
      <c r="C23" s="12">
        <v>9.657</v>
      </c>
      <c r="D23" s="12">
        <v>246.40236999999999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34.200000000000003</v>
      </c>
      <c r="Q23" s="56">
        <v>2.0299999999999998</v>
      </c>
      <c r="R23" s="56">
        <v>3.35</v>
      </c>
      <c r="S23" s="56">
        <v>46.46</v>
      </c>
      <c r="T23" s="56">
        <v>113.84</v>
      </c>
      <c r="U23" s="12">
        <v>5</v>
      </c>
      <c r="V23" s="12">
        <v>1</v>
      </c>
      <c r="W23" s="12">
        <v>3</v>
      </c>
      <c r="X23" s="12">
        <v>1</v>
      </c>
      <c r="Y23" s="12">
        <v>2</v>
      </c>
      <c r="Z23" s="12">
        <v>1</v>
      </c>
      <c r="AA23" s="12">
        <v>90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1.4288000000000001</v>
      </c>
      <c r="AK23" s="12">
        <v>5.8999999999999997E-2</v>
      </c>
      <c r="AL23" s="14">
        <v>4.7800000000000002E-2</v>
      </c>
      <c r="AM23" s="14">
        <v>2E-3</v>
      </c>
      <c r="AN23" s="14">
        <v>2.2866</v>
      </c>
      <c r="AO23" s="14">
        <v>5.1900000000000002E-2</v>
      </c>
      <c r="AP23" s="14">
        <v>0.21010000000000001</v>
      </c>
      <c r="AQ23" s="14">
        <v>4.7999999999999996E-3</v>
      </c>
      <c r="AR23" s="14">
        <v>2.7723</v>
      </c>
      <c r="AS23" s="14">
        <v>0.2311</v>
      </c>
      <c r="AT23" s="14">
        <v>4.9099999999999998E-2</v>
      </c>
      <c r="AU23" s="14">
        <v>4.1000000000000003E-3</v>
      </c>
      <c r="AV23" s="14">
        <v>32.805799999999998</v>
      </c>
      <c r="AW23" s="14">
        <v>0.45760000000000001</v>
      </c>
      <c r="AX23" s="14">
        <v>0.4194</v>
      </c>
      <c r="AY23" s="14">
        <v>5.8999999999999999E-3</v>
      </c>
      <c r="AZ23" s="14">
        <v>0.33248610007942814</v>
      </c>
      <c r="BA23" s="14">
        <v>8.5417515274949078</v>
      </c>
      <c r="BB23" s="14">
        <v>0.79039487726787627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0.15679999999999999</v>
      </c>
      <c r="BH23" s="16">
        <f>DSTDEV(PlotSort2,"PhxRed",$BR$31:$BR$32)/SQRT($BF23)</f>
        <v>2.8100000000000111E-2</v>
      </c>
      <c r="BI23" s="16">
        <f>DAVERAGE(PlotSort2,"PhxRedEdge",$BR$31:$BR$32)</f>
        <v>0.22204999999999997</v>
      </c>
      <c r="BJ23" s="16">
        <f>DSTDEV(PlotSort2,"PhxRedEdge",$BR$31:$BR$32)/SQRT($BF23)</f>
        <v>4.6850000000000086E-2</v>
      </c>
      <c r="BK23" s="16">
        <f>DAVERAGE(PlotSort2,"TMRed",$BR$31:$BR$32)</f>
        <v>0.15434999999999999</v>
      </c>
      <c r="BL23" s="16">
        <f>DSTDEV(PlotSort2,"TMRed",$BR$31:$BR$32)/SQRT($BF23)</f>
        <v>2.7450000000000051E-2</v>
      </c>
      <c r="BM23" s="16">
        <f>DAVERAGE(PlotSort2,"TMNIR",$BR$31:$BR$32)</f>
        <v>0.31764999999999999</v>
      </c>
      <c r="BN23" s="16">
        <f>DSTDEV(PlotSort2,"TMNIR",$BR$31:$BR$32)/SQRT($BF23)</f>
        <v>7.435000000000011E-2</v>
      </c>
      <c r="BO23" s="16">
        <f>DAVERAGE(PlotSort2,"NRR",$BR$31:$BR$32)</f>
        <v>0.1744925866812444</v>
      </c>
      <c r="BP23" s="16">
        <f>DSTDEV(PlotSort2,"NRR",$BR$31:$BR$32)/SQRT($BF23)</f>
        <v>1.176857234432685E-2</v>
      </c>
      <c r="BQ23" s="16">
        <f>DAVERAGE(PlotSort2,"rvi",$BR$31:$BR$32)</f>
        <v>2.036736652388643</v>
      </c>
      <c r="BR23" s="16">
        <f>DSTDEV(PlotSort2,"rvi",$BR$31:$BR$32)/SQRT($BF23)</f>
        <v>0.11947896917351329</v>
      </c>
      <c r="BS23" s="17">
        <f>DAVERAGE(PlotSort2,"ndvi",$BR$31:$BR$32)</f>
        <v>0.34037718347302781</v>
      </c>
      <c r="BT23" s="16">
        <f>DSTDEV(PlotSort2,"ndvi",$BR$31:$BR$32)/SQRT($BF23)</f>
        <v>2.5952548140774991E-2</v>
      </c>
    </row>
    <row r="24" spans="2:72" ht="13.5" customHeight="1" x14ac:dyDescent="0.2">
      <c r="B24" s="12">
        <v>246</v>
      </c>
      <c r="C24" s="12">
        <v>9.6660000000000004</v>
      </c>
      <c r="D24" s="12">
        <v>246.40275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34.200000000000003</v>
      </c>
      <c r="Q24" s="56">
        <v>2.0299999999999998</v>
      </c>
      <c r="R24" s="56">
        <v>3.35</v>
      </c>
      <c r="S24" s="56">
        <v>46.35</v>
      </c>
      <c r="T24" s="56">
        <v>113.96</v>
      </c>
      <c r="U24" s="12">
        <v>5</v>
      </c>
      <c r="V24" s="12">
        <v>1</v>
      </c>
      <c r="W24" s="12">
        <v>3</v>
      </c>
      <c r="X24" s="12">
        <v>1</v>
      </c>
      <c r="Y24" s="12">
        <v>2</v>
      </c>
      <c r="Z24" s="12">
        <v>1</v>
      </c>
      <c r="AA24" s="12">
        <v>90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1.1356999999999999</v>
      </c>
      <c r="AK24" s="12">
        <v>1.2999999999999999E-3</v>
      </c>
      <c r="AL24" s="14">
        <v>3.7900000000000003E-2</v>
      </c>
      <c r="AM24" s="14">
        <v>0</v>
      </c>
      <c r="AN24" s="14">
        <v>2.6234999999999999</v>
      </c>
      <c r="AO24" s="14">
        <v>3.56E-2</v>
      </c>
      <c r="AP24" s="14">
        <v>0.2404</v>
      </c>
      <c r="AQ24" s="14">
        <v>3.3E-3</v>
      </c>
      <c r="AR24" s="14">
        <v>2.3879000000000001</v>
      </c>
      <c r="AS24" s="14">
        <v>6.7000000000000002E-3</v>
      </c>
      <c r="AT24" s="14">
        <v>4.2200000000000001E-2</v>
      </c>
      <c r="AU24" s="14">
        <v>1E-4</v>
      </c>
      <c r="AV24" s="14">
        <v>39.931800000000003</v>
      </c>
      <c r="AW24" s="14">
        <v>0.24959999999999999</v>
      </c>
      <c r="AX24" s="14">
        <v>0.50880000000000003</v>
      </c>
      <c r="AY24" s="14">
        <v>3.2000000000000002E-3</v>
      </c>
      <c r="AZ24" s="14">
        <v>0.35824879871863319</v>
      </c>
      <c r="BA24" s="14">
        <v>12.056872037914692</v>
      </c>
      <c r="BB24" s="14">
        <v>0.84682395644283115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0.70699999999999996</v>
      </c>
      <c r="BH24" s="16"/>
      <c r="BI24" s="16">
        <f>DAVERAGE(PlotSort2,"PhxRedEdge",$BP$31:$BP$32)</f>
        <v>0.69799999999999995</v>
      </c>
      <c r="BJ24" s="16"/>
      <c r="BK24" s="16">
        <f>DAVERAGE(PlotSort2,"TMRed",$BP$31:$BP$32)</f>
        <v>0.70650000000000002</v>
      </c>
      <c r="BL24" s="16"/>
      <c r="BM24" s="16">
        <f>DAVERAGE(PlotSort2,"TMNIR",$BP$31:$BP$32)</f>
        <v>0.67459999999999998</v>
      </c>
      <c r="BN24" s="16"/>
      <c r="BO24" s="16">
        <f>DAVERAGE(PlotSort2,"NRR",$BP$31:$BP$32)</f>
        <v>-1.704793821943755E-2</v>
      </c>
      <c r="BP24" s="16"/>
      <c r="BQ24" s="16">
        <f>DAVERAGE(PlotSort2,"rvi",$BP$31:$BP$32)</f>
        <v>23.87119603680113</v>
      </c>
      <c r="BR24" s="16"/>
      <c r="BS24" s="17">
        <f>DAVERAGE(PlotSort2,"ndvi",$BP$31:$BP$32)</f>
        <v>-2.3097530953587748E-2</v>
      </c>
      <c r="BT24" s="16"/>
    </row>
    <row r="25" spans="2:72" ht="13.5" customHeight="1" x14ac:dyDescent="0.2">
      <c r="B25" s="12">
        <v>246</v>
      </c>
      <c r="C25" s="12">
        <v>9.6769999999999996</v>
      </c>
      <c r="D25" s="12">
        <v>246.40321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34.200000000000003</v>
      </c>
      <c r="Q25" s="56">
        <v>2.0299999999999998</v>
      </c>
      <c r="R25" s="56">
        <v>3.35</v>
      </c>
      <c r="S25" s="56">
        <v>46.23</v>
      </c>
      <c r="T25" s="56">
        <v>114.1</v>
      </c>
      <c r="U25" s="12">
        <v>5</v>
      </c>
      <c r="V25" s="12">
        <v>1</v>
      </c>
      <c r="W25" s="12">
        <v>3</v>
      </c>
      <c r="X25" s="12">
        <v>1</v>
      </c>
      <c r="Y25" s="12">
        <v>2</v>
      </c>
      <c r="Z25" s="12">
        <v>1</v>
      </c>
      <c r="AA25" s="12">
        <v>90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1.0955999999999999</v>
      </c>
      <c r="AK25" s="12">
        <v>1.6400000000000001E-2</v>
      </c>
      <c r="AL25" s="14">
        <v>3.6400000000000002E-2</v>
      </c>
      <c r="AM25" s="14">
        <v>5.0000000000000001E-4</v>
      </c>
      <c r="AN25" s="14">
        <v>2.2705000000000002</v>
      </c>
      <c r="AO25" s="14">
        <v>0.124</v>
      </c>
      <c r="AP25" s="14">
        <v>0.20730000000000001</v>
      </c>
      <c r="AQ25" s="14">
        <v>1.1299999999999999E-2</v>
      </c>
      <c r="AR25" s="14">
        <v>2.1549999999999998</v>
      </c>
      <c r="AS25" s="14">
        <v>6.9699999999999998E-2</v>
      </c>
      <c r="AT25" s="14">
        <v>3.7900000000000003E-2</v>
      </c>
      <c r="AU25" s="14">
        <v>1.1999999999999999E-3</v>
      </c>
      <c r="AV25" s="14">
        <v>35.948599999999999</v>
      </c>
      <c r="AW25" s="14">
        <v>1.4373</v>
      </c>
      <c r="AX25" s="14">
        <v>0.45610000000000001</v>
      </c>
      <c r="AY25" s="14">
        <v>1.8200000000000001E-2</v>
      </c>
      <c r="AZ25" s="14">
        <v>0.37503768465480858</v>
      </c>
      <c r="BA25" s="14">
        <v>12.034300791556728</v>
      </c>
      <c r="BB25" s="14">
        <v>0.84655870445344139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1.0018333333333336</v>
      </c>
      <c r="BH25" s="16">
        <f>DSTDEV(PlotSort2,"PhxRed",$BQ$31:$BQ$32)/SQRT($BF25)</f>
        <v>4.1977507204586676E-3</v>
      </c>
      <c r="BI25" s="16">
        <f>DAVERAGE(PlotSort2,"PhxRedEdge",$BQ$31:$BQ$32)</f>
        <v>1.0016</v>
      </c>
      <c r="BJ25" s="16">
        <f>DSTDEV(PlotSort2,"PhxRedEdge",$BQ$31:$BQ$32)/SQRT($BF25)</f>
        <v>4.2003968066521447E-3</v>
      </c>
      <c r="BK25" s="16">
        <f>DAVERAGE(PlotSort2,"TMRed",$BQ$31:$BQ$32)</f>
        <v>1.0018333333333336</v>
      </c>
      <c r="BL25" s="16">
        <f>DSTDEV(PlotSort2,"TMRed",$BQ$31:$BQ$32)/SQRT($BF25)</f>
        <v>4.1977507204586676E-3</v>
      </c>
      <c r="BM25" s="16">
        <f>DAVERAGE(PlotSort2,"TMNIR",$BQ$31:$BQ$32)</f>
        <v>1.0016</v>
      </c>
      <c r="BN25" s="16">
        <f>DSTDEV(PlotSort2,"TMNIR",$BQ$31:$BQ$32)/SQRT($BF25)</f>
        <v>4.2003968066521447E-3</v>
      </c>
      <c r="BO25" s="16">
        <f>DAVERAGE(PlotSort2,"NRR",$BQ$31:$BQ$32)</f>
        <v>0.75379711853465314</v>
      </c>
      <c r="BP25" s="16">
        <f>DSTDEV(PlotSort2,"NRR",$BQ$31:$BQ$32)/SQRT($BF25)</f>
        <v>1.4120783935148886E-3</v>
      </c>
      <c r="BQ25" s="16">
        <f>DAVERAGE(PlotSort2,"rvi",$BQ$31:$BQ$32)</f>
        <v>1.3798480040789329</v>
      </c>
      <c r="BR25" s="16">
        <f>DSTDEV(PlotSort2,"rvi",$BQ$31:$BQ$32)/SQRT($BF25)</f>
        <v>4.71124753580285E-3</v>
      </c>
      <c r="BS25" s="17">
        <f>DAVERAGE(PlotSort2,"ndvi",$BQ$31:$BQ$32)</f>
        <v>0.15960362064339595</v>
      </c>
      <c r="BT25" s="16">
        <f>DSTDEV(PlotSort2,"ndvi",$BQ$31:$BQ$32)/SQRT($BF25)</f>
        <v>1.6604995532136289E-3</v>
      </c>
    </row>
    <row r="26" spans="2:72" ht="13.5" customHeight="1" x14ac:dyDescent="0.2">
      <c r="B26" s="12">
        <v>246</v>
      </c>
      <c r="C26" s="12">
        <v>9.9290000000000003</v>
      </c>
      <c r="D26" s="12">
        <v>246.41371000000001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34.200000000000003</v>
      </c>
      <c r="Q26" s="56">
        <v>2.0299999999999998</v>
      </c>
      <c r="R26" s="56">
        <v>3.35</v>
      </c>
      <c r="S26" s="56">
        <v>43.38</v>
      </c>
      <c r="T26" s="56">
        <v>117.56</v>
      </c>
      <c r="U26" s="12">
        <v>5</v>
      </c>
      <c r="V26" s="12">
        <v>1</v>
      </c>
      <c r="W26" s="12">
        <v>3</v>
      </c>
      <c r="X26" s="12">
        <v>1</v>
      </c>
      <c r="Y26" s="12">
        <v>2</v>
      </c>
      <c r="Z26" s="12">
        <v>1</v>
      </c>
      <c r="AA26" s="12">
        <v>90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0.67979999999999996</v>
      </c>
      <c r="AK26" s="12">
        <v>2.92E-2</v>
      </c>
      <c r="AL26" s="14">
        <v>2.1499999999999998E-2</v>
      </c>
      <c r="AM26" s="14">
        <v>8.9999999999999998E-4</v>
      </c>
      <c r="AN26" s="14">
        <v>0.92810000000000004</v>
      </c>
      <c r="AO26" s="14">
        <v>0.1188</v>
      </c>
      <c r="AP26" s="14">
        <v>0.08</v>
      </c>
      <c r="AQ26" s="14">
        <v>1.0200000000000001E-2</v>
      </c>
      <c r="AR26" s="14">
        <v>1.2959000000000001</v>
      </c>
      <c r="AS26" s="14">
        <v>2.06E-2</v>
      </c>
      <c r="AT26" s="14">
        <v>2.1700000000000001E-2</v>
      </c>
      <c r="AU26" s="14">
        <v>2.9999999999999997E-4</v>
      </c>
      <c r="AV26" s="14">
        <v>12.3261</v>
      </c>
      <c r="AW26" s="14">
        <v>1.4352</v>
      </c>
      <c r="AX26" s="14">
        <v>0.14929999999999999</v>
      </c>
      <c r="AY26" s="14">
        <v>1.7399999999999999E-2</v>
      </c>
      <c r="AZ26" s="14">
        <v>0.30222416048844303</v>
      </c>
      <c r="BA26" s="14">
        <v>6.880184331797234</v>
      </c>
      <c r="BB26" s="14">
        <v>0.74619883040935675</v>
      </c>
      <c r="BC26" s="15"/>
    </row>
    <row r="27" spans="2:72" ht="13.5" customHeight="1" x14ac:dyDescent="0.2">
      <c r="B27" s="12">
        <v>246</v>
      </c>
      <c r="C27" s="12">
        <v>9.9169999999999998</v>
      </c>
      <c r="D27" s="12">
        <v>246.41320999999999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34.200000000000003</v>
      </c>
      <c r="Q27" s="56">
        <v>2.0299999999999998</v>
      </c>
      <c r="R27" s="56">
        <v>3.35</v>
      </c>
      <c r="S27" s="56">
        <v>43.51</v>
      </c>
      <c r="T27" s="56">
        <v>117.39</v>
      </c>
      <c r="U27" s="12">
        <v>5</v>
      </c>
      <c r="V27" s="12">
        <v>1</v>
      </c>
      <c r="W27" s="12">
        <v>3</v>
      </c>
      <c r="X27" s="12">
        <v>1</v>
      </c>
      <c r="Y27" s="12">
        <v>2</v>
      </c>
      <c r="Z27" s="12">
        <v>1</v>
      </c>
      <c r="AA27" s="12">
        <v>90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1.1249</v>
      </c>
      <c r="AK27" s="12">
        <v>8.5099999999999995E-2</v>
      </c>
      <c r="AL27" s="14">
        <v>3.56E-2</v>
      </c>
      <c r="AM27" s="14">
        <v>2.7000000000000001E-3</v>
      </c>
      <c r="AN27" s="14">
        <v>2.4853000000000001</v>
      </c>
      <c r="AO27" s="14">
        <v>0.15579999999999999</v>
      </c>
      <c r="AP27" s="14">
        <v>0.2147</v>
      </c>
      <c r="AQ27" s="14">
        <v>1.35E-2</v>
      </c>
      <c r="AR27" s="14">
        <v>2.2734000000000001</v>
      </c>
      <c r="AS27" s="14">
        <v>0.18640000000000001</v>
      </c>
      <c r="AT27" s="14">
        <v>3.8100000000000002E-2</v>
      </c>
      <c r="AU27" s="14">
        <v>3.0999999999999999E-3</v>
      </c>
      <c r="AV27" s="14">
        <v>37.294400000000003</v>
      </c>
      <c r="AW27" s="14">
        <v>1.2563</v>
      </c>
      <c r="AX27" s="14">
        <v>0.45240000000000002</v>
      </c>
      <c r="AY27" s="14">
        <v>1.52E-2</v>
      </c>
      <c r="AZ27" s="14">
        <v>0.35631839304452106</v>
      </c>
      <c r="BA27" s="14">
        <v>11.874015748031496</v>
      </c>
      <c r="BB27" s="14">
        <v>0.84464831804281337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0.15679999999999999</v>
      </c>
      <c r="BH27" s="16">
        <f>DSTDEV(PlotSort2,"PhxRed",$BR$31:$BR$32)/SQRT($BF27)</f>
        <v>2.8100000000000111E-2</v>
      </c>
      <c r="BI27" s="16">
        <f>DAVERAGE(PlotSort2,"PhxRedEdge",$BR$31:$BR$32)</f>
        <v>0.22204999999999997</v>
      </c>
      <c r="BJ27" s="16">
        <f>DSTDEV(PlotSort2,"PhxRedEdge",$BR$31:$BR$32)/SQRT($BF27)</f>
        <v>4.6850000000000086E-2</v>
      </c>
      <c r="BK27" s="16">
        <f>DAVERAGE(PlotSort2,"TMRed",$BR$31:$BR$32)</f>
        <v>0.15434999999999999</v>
      </c>
      <c r="BL27" s="16">
        <f>DSTDEV(PlotSort2,"TMRed",$BR$31:$BR$32)/SQRT($BF27)</f>
        <v>2.7450000000000051E-2</v>
      </c>
      <c r="BM27" s="16">
        <f>DAVERAGE(PlotSort2,"TMNIR",$BR$31:$BR$32)</f>
        <v>0.31764999999999999</v>
      </c>
      <c r="BN27" s="16">
        <f>DSTDEV(PlotSort2,"TMNIR",$BR$31:$BR$32)/SQRT($BF27)</f>
        <v>7.435000000000011E-2</v>
      </c>
      <c r="BO27" s="16">
        <f>DAVERAGE(PlotSort2,"NRR",$BR$31:$BR$32)</f>
        <v>0.1744925866812444</v>
      </c>
      <c r="BP27" s="16">
        <f>DSTDEV(PlotSort2,"NRR",$BR$31:$BR$32)/SQRT($BF27)</f>
        <v>1.176857234432685E-2</v>
      </c>
      <c r="BQ27" s="16">
        <f>DAVERAGE(PlotSort2,"rvi",$BR$31:$BR$32)</f>
        <v>2.036736652388643</v>
      </c>
      <c r="BR27" s="16">
        <f>DSTDEV(PlotSort2,"rvi",$BR$31:$BR$32)/SQRT($BF27)</f>
        <v>0.11947896917351329</v>
      </c>
      <c r="BS27" s="17">
        <f>DAVERAGE(PlotSort2,"ndvi",$BR$31:$BR$32)</f>
        <v>0.34037718347302781</v>
      </c>
      <c r="BT27" s="16">
        <f>DSTDEV(PlotSort2,"ndvi",$BR$31:$BR$32)/SQRT($BF27)</f>
        <v>2.5952548140774991E-2</v>
      </c>
    </row>
    <row r="28" spans="2:72" ht="13.5" customHeight="1" x14ac:dyDescent="0.2">
      <c r="B28" s="12">
        <v>246</v>
      </c>
      <c r="C28" s="12">
        <v>9.9090000000000007</v>
      </c>
      <c r="D28" s="12">
        <v>246.41287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34.200000000000003</v>
      </c>
      <c r="Q28" s="56">
        <v>2.0299999999999998</v>
      </c>
      <c r="R28" s="56">
        <v>3.35</v>
      </c>
      <c r="S28" s="56">
        <v>43.6</v>
      </c>
      <c r="T28" s="56">
        <v>117.27</v>
      </c>
      <c r="U28" s="12">
        <v>5</v>
      </c>
      <c r="V28" s="12">
        <v>1</v>
      </c>
      <c r="W28" s="12">
        <v>3</v>
      </c>
      <c r="X28" s="12">
        <v>1</v>
      </c>
      <c r="Y28" s="12">
        <v>2</v>
      </c>
      <c r="Z28" s="12">
        <v>1</v>
      </c>
      <c r="AA28" s="12">
        <v>90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0.91479999999999995</v>
      </c>
      <c r="AK28" s="12">
        <v>0.20799999999999999</v>
      </c>
      <c r="AL28" s="14">
        <v>2.9000000000000001E-2</v>
      </c>
      <c r="AM28" s="14">
        <v>6.6E-3</v>
      </c>
      <c r="AN28" s="14">
        <v>1.9591000000000001</v>
      </c>
      <c r="AO28" s="14">
        <v>0.62680000000000002</v>
      </c>
      <c r="AP28" s="14">
        <v>0.16950000000000001</v>
      </c>
      <c r="AQ28" s="14">
        <v>5.4199999999999998E-2</v>
      </c>
      <c r="AR28" s="14">
        <v>1.8613</v>
      </c>
      <c r="AS28" s="14">
        <v>0.50290000000000001</v>
      </c>
      <c r="AT28" s="14">
        <v>3.1199999999999999E-2</v>
      </c>
      <c r="AU28" s="14">
        <v>8.3999999999999995E-3</v>
      </c>
      <c r="AV28" s="14">
        <v>28.061299999999999</v>
      </c>
      <c r="AW28" s="14">
        <v>10.518599999999999</v>
      </c>
      <c r="AX28" s="14">
        <v>0.34079999999999999</v>
      </c>
      <c r="AY28" s="14">
        <v>0.1278</v>
      </c>
      <c r="AZ28" s="14">
        <v>0.33568489124044676</v>
      </c>
      <c r="BA28" s="14">
        <v>10.923076923076923</v>
      </c>
      <c r="BB28" s="14">
        <v>0.83225806451612905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7.5500000000000012E-2</v>
      </c>
      <c r="BH28" s="16">
        <f>DSTDEV(PlotSort2,"PhxRed",$BS$31:$BS$32)/SQRT($BF28)</f>
        <v>1.9999999999999876E-4</v>
      </c>
      <c r="BI28" s="16">
        <f>DAVERAGE(PlotSort2,"PhxRedEdge",$BS$31:$BS$32)</f>
        <v>0.22215000000000001</v>
      </c>
      <c r="BJ28" s="16">
        <f>DSTDEV(PlotSort2,"PhxRedEdge",$BS$31:$BS$32)/SQRT($BF28)</f>
        <v>2.4549999999999926E-2</v>
      </c>
      <c r="BK28" s="16">
        <f>DAVERAGE(PlotSort2,"TMRed",$BS$31:$BS$32)</f>
        <v>7.6500000000000012E-2</v>
      </c>
      <c r="BL28" s="16">
        <f>DSTDEV(PlotSort2,"TMRed",$BS$31:$BS$32)/SQRT($BF28)</f>
        <v>1.9999999999999876E-4</v>
      </c>
      <c r="BM28" s="16">
        <f>DAVERAGE(PlotSort2,"TMNIR",$BS$31:$BS$32)</f>
        <v>0.39600000000000002</v>
      </c>
      <c r="BN28" s="16">
        <f>DSTDEV(PlotSort2,"TMNIR",$BS$31:$BS$32)/SQRT($BF28)</f>
        <v>6.7699999999999913E-2</v>
      </c>
      <c r="BO28" s="16">
        <f>DAVERAGE(PlotSort2,"NRR",$BS$31:$BS$32)</f>
        <v>0.27699402375849891</v>
      </c>
      <c r="BP28" s="16">
        <f>DSTDEV(PlotSort2,"NRR",$BS$31:$BS$32)/SQRT($BF28)</f>
        <v>2.8467687953212865E-2</v>
      </c>
      <c r="BQ28" s="16">
        <f>DAVERAGE(PlotSort2,"rvi",$BS$31:$BS$32)</f>
        <v>5.1788196254064696</v>
      </c>
      <c r="BR28" s="16">
        <f>DSTDEV(PlotSort2,"rvi",$BS$31:$BS$32)/SQRT($BF28)</f>
        <v>0.89850671797491899</v>
      </c>
      <c r="BS28" s="17">
        <f>DAVERAGE(PlotSort2,"ndvi",$BS$31:$BS$32)</f>
        <v>0.66932098765432091</v>
      </c>
      <c r="BT28" s="16">
        <f>DSTDEV(PlotSort2,"ndvi",$BS$31:$BS$32)/SQRT($BF28)</f>
        <v>4.8086419753086362E-2</v>
      </c>
    </row>
    <row r="29" spans="2:72" ht="13.5" customHeight="1" x14ac:dyDescent="0.2">
      <c r="B29" s="12">
        <v>246</v>
      </c>
      <c r="C29" s="12">
        <v>9.9</v>
      </c>
      <c r="D29" s="12">
        <v>246.41249999999999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34.200000000000003</v>
      </c>
      <c r="Q29" s="56">
        <v>2.0299999999999998</v>
      </c>
      <c r="R29" s="56">
        <v>3.35</v>
      </c>
      <c r="S29" s="56">
        <v>43.7</v>
      </c>
      <c r="T29" s="56">
        <v>117.15</v>
      </c>
      <c r="U29" s="12">
        <v>5</v>
      </c>
      <c r="V29" s="12">
        <v>1</v>
      </c>
      <c r="W29" s="12">
        <v>3</v>
      </c>
      <c r="X29" s="12">
        <v>1</v>
      </c>
      <c r="Y29" s="12">
        <v>2</v>
      </c>
      <c r="Z29" s="12">
        <v>1</v>
      </c>
      <c r="AA29" s="12">
        <v>90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0.48060000000000003</v>
      </c>
      <c r="AK29" s="12">
        <v>0.1095</v>
      </c>
      <c r="AL29" s="14">
        <v>1.52E-2</v>
      </c>
      <c r="AM29" s="14">
        <v>3.5000000000000001E-3</v>
      </c>
      <c r="AN29" s="14">
        <v>1.0551999999999999</v>
      </c>
      <c r="AO29" s="14">
        <v>0.1777</v>
      </c>
      <c r="AP29" s="14">
        <v>9.1499999999999998E-2</v>
      </c>
      <c r="AQ29" s="14">
        <v>1.54E-2</v>
      </c>
      <c r="AR29" s="14">
        <v>0.94940000000000002</v>
      </c>
      <c r="AS29" s="14">
        <v>0.19889999999999999</v>
      </c>
      <c r="AT29" s="14">
        <v>1.6E-2</v>
      </c>
      <c r="AU29" s="14">
        <v>3.3E-3</v>
      </c>
      <c r="AV29" s="14">
        <v>14.907400000000001</v>
      </c>
      <c r="AW29" s="14">
        <v>1.8949</v>
      </c>
      <c r="AX29" s="14">
        <v>0.18129999999999999</v>
      </c>
      <c r="AY29" s="14">
        <v>2.3E-2</v>
      </c>
      <c r="AZ29" s="14">
        <v>0.32917888563049852</v>
      </c>
      <c r="BA29" s="14">
        <v>11.331249999999999</v>
      </c>
      <c r="BB29" s="14">
        <v>0.83781044095286372</v>
      </c>
      <c r="BC29" s="15"/>
      <c r="BD29" s="28"/>
    </row>
    <row r="30" spans="2:72" ht="13.5" customHeight="1" x14ac:dyDescent="0.2">
      <c r="B30" s="12">
        <v>246</v>
      </c>
      <c r="C30" s="12">
        <v>9.891</v>
      </c>
      <c r="D30" s="12">
        <v>246.41211999999999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34.200000000000003</v>
      </c>
      <c r="Q30" s="56">
        <v>2.0299999999999998</v>
      </c>
      <c r="R30" s="56">
        <v>3.35</v>
      </c>
      <c r="S30" s="56">
        <v>43.8</v>
      </c>
      <c r="T30" s="56">
        <v>117.02</v>
      </c>
      <c r="U30" s="12">
        <v>5</v>
      </c>
      <c r="V30" s="12">
        <v>1</v>
      </c>
      <c r="W30" s="12">
        <v>3</v>
      </c>
      <c r="X30" s="12">
        <v>1</v>
      </c>
      <c r="Y30" s="12">
        <v>2</v>
      </c>
      <c r="Z30" s="12">
        <v>1</v>
      </c>
      <c r="AA30" s="12">
        <v>90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1.0277000000000001</v>
      </c>
      <c r="AK30" s="12">
        <v>0.1132</v>
      </c>
      <c r="AL30" s="14">
        <v>3.27E-2</v>
      </c>
      <c r="AM30" s="14">
        <v>3.5999999999999999E-3</v>
      </c>
      <c r="AN30" s="14">
        <v>2.2317999999999998</v>
      </c>
      <c r="AO30" s="14">
        <v>0.21679999999999999</v>
      </c>
      <c r="AP30" s="14">
        <v>0.19389999999999999</v>
      </c>
      <c r="AQ30" s="14">
        <v>1.8800000000000001E-2</v>
      </c>
      <c r="AR30" s="14">
        <v>2.0878999999999999</v>
      </c>
      <c r="AS30" s="14">
        <v>9.6600000000000005E-2</v>
      </c>
      <c r="AT30" s="14">
        <v>3.5099999999999999E-2</v>
      </c>
      <c r="AU30" s="14">
        <v>1.6000000000000001E-3</v>
      </c>
      <c r="AV30" s="14">
        <v>32.814100000000003</v>
      </c>
      <c r="AW30" s="14">
        <v>1.8636999999999999</v>
      </c>
      <c r="AX30" s="14">
        <v>0.39960000000000001</v>
      </c>
      <c r="AY30" s="14">
        <v>2.2700000000000001E-2</v>
      </c>
      <c r="AZ30" s="14">
        <v>0.34658803706823926</v>
      </c>
      <c r="BA30" s="14">
        <v>11.384615384615385</v>
      </c>
      <c r="BB30" s="14">
        <v>0.83850931677018625</v>
      </c>
      <c r="BC30" s="15"/>
      <c r="BD30" s="28"/>
      <c r="BF30" s="29" t="s">
        <v>175</v>
      </c>
    </row>
    <row r="31" spans="2:72" ht="13.5" customHeight="1" x14ac:dyDescent="0.2">
      <c r="B31" s="12">
        <v>246</v>
      </c>
      <c r="C31" s="12">
        <v>9.8810000000000002</v>
      </c>
      <c r="D31" s="12">
        <v>246.41171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34.200000000000003</v>
      </c>
      <c r="Q31" s="56">
        <v>2.0299999999999998</v>
      </c>
      <c r="R31" s="56">
        <v>3.35</v>
      </c>
      <c r="S31" s="56">
        <v>43.91</v>
      </c>
      <c r="T31" s="56">
        <v>116.88</v>
      </c>
      <c r="U31" s="12">
        <v>5</v>
      </c>
      <c r="V31" s="12">
        <v>1</v>
      </c>
      <c r="W31" s="12">
        <v>3</v>
      </c>
      <c r="X31" s="12">
        <v>1</v>
      </c>
      <c r="Y31" s="12">
        <v>2</v>
      </c>
      <c r="Z31" s="12">
        <v>1</v>
      </c>
      <c r="AA31" s="12">
        <v>90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1.1604000000000001</v>
      </c>
      <c r="AK31" s="12">
        <v>0.14860000000000001</v>
      </c>
      <c r="AL31" s="14">
        <v>3.6900000000000002E-2</v>
      </c>
      <c r="AM31" s="14">
        <v>4.7000000000000002E-3</v>
      </c>
      <c r="AN31" s="14">
        <v>2.3229000000000002</v>
      </c>
      <c r="AO31" s="14">
        <v>0.30399999999999999</v>
      </c>
      <c r="AP31" s="14">
        <v>0.20219999999999999</v>
      </c>
      <c r="AQ31" s="14">
        <v>2.6499999999999999E-2</v>
      </c>
      <c r="AR31" s="14">
        <v>2.3816000000000002</v>
      </c>
      <c r="AS31" s="14">
        <v>0.1855</v>
      </c>
      <c r="AT31" s="14">
        <v>4.02E-2</v>
      </c>
      <c r="AU31" s="14">
        <v>3.0999999999999999E-3</v>
      </c>
      <c r="AV31" s="14">
        <v>32.441800000000001</v>
      </c>
      <c r="AW31" s="14">
        <v>3.0055999999999998</v>
      </c>
      <c r="AX31" s="14">
        <v>0.3957</v>
      </c>
      <c r="AY31" s="14">
        <v>3.6700000000000003E-2</v>
      </c>
      <c r="AZ31" s="14">
        <v>0.32363271450075265</v>
      </c>
      <c r="BA31" s="14">
        <v>9.843283582089553</v>
      </c>
      <c r="BB31" s="14">
        <v>0.81555402615278727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246</v>
      </c>
      <c r="C32" s="12">
        <v>9.8719999999999999</v>
      </c>
      <c r="D32" s="12">
        <v>246.41132999999999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34.200000000000003</v>
      </c>
      <c r="Q32" s="56">
        <v>2.0299999999999998</v>
      </c>
      <c r="R32" s="56">
        <v>3.35</v>
      </c>
      <c r="S32" s="56">
        <v>44.02</v>
      </c>
      <c r="T32" s="56">
        <v>116.75</v>
      </c>
      <c r="U32" s="12">
        <v>5</v>
      </c>
      <c r="V32" s="12">
        <v>1</v>
      </c>
      <c r="W32" s="12">
        <v>3</v>
      </c>
      <c r="X32" s="12">
        <v>1</v>
      </c>
      <c r="Y32" s="12">
        <v>2</v>
      </c>
      <c r="Z32" s="12">
        <v>1</v>
      </c>
      <c r="AA32" s="12">
        <v>90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0.91239999999999999</v>
      </c>
      <c r="AK32" s="12">
        <v>8.2000000000000007E-3</v>
      </c>
      <c r="AL32" s="14">
        <v>2.9100000000000001E-2</v>
      </c>
      <c r="AM32" s="14">
        <v>2.9999999999999997E-4</v>
      </c>
      <c r="AN32" s="14">
        <v>1.6468</v>
      </c>
      <c r="AO32" s="14">
        <v>7.1499999999999994E-2</v>
      </c>
      <c r="AP32" s="14">
        <v>0.14360000000000001</v>
      </c>
      <c r="AQ32" s="14">
        <v>6.1999999999999998E-3</v>
      </c>
      <c r="AR32" s="14">
        <v>1.7473000000000001</v>
      </c>
      <c r="AS32" s="14">
        <v>4.2900000000000001E-2</v>
      </c>
      <c r="AT32" s="14">
        <v>2.9499999999999998E-2</v>
      </c>
      <c r="AU32" s="14">
        <v>6.9999999999999999E-4</v>
      </c>
      <c r="AV32" s="14">
        <v>28.810099999999998</v>
      </c>
      <c r="AW32" s="14">
        <v>0.14349999999999999</v>
      </c>
      <c r="AX32" s="14">
        <v>0.35189999999999999</v>
      </c>
      <c r="AY32" s="14">
        <v>1.8E-3</v>
      </c>
      <c r="AZ32" s="14">
        <v>0.42038345105953578</v>
      </c>
      <c r="BA32" s="14">
        <v>11.928813559322034</v>
      </c>
      <c r="BB32" s="14">
        <v>0.84530676455165199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246</v>
      </c>
      <c r="C33" s="12">
        <v>9.8629999999999995</v>
      </c>
      <c r="D33" s="12">
        <v>246.41095999999999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34.200000000000003</v>
      </c>
      <c r="Q33" s="56">
        <v>2.0299999999999998</v>
      </c>
      <c r="R33" s="56">
        <v>3.35</v>
      </c>
      <c r="S33" s="56">
        <v>44.12</v>
      </c>
      <c r="T33" s="56">
        <v>116.62</v>
      </c>
      <c r="U33" s="12">
        <v>5</v>
      </c>
      <c r="V33" s="12">
        <v>1</v>
      </c>
      <c r="W33" s="12">
        <v>3</v>
      </c>
      <c r="X33" s="12">
        <v>1</v>
      </c>
      <c r="Y33" s="12">
        <v>2</v>
      </c>
      <c r="Z33" s="12">
        <v>1</v>
      </c>
      <c r="AA33" s="12">
        <v>90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1.1832</v>
      </c>
      <c r="AK33" s="12">
        <v>2.5100000000000001E-2</v>
      </c>
      <c r="AL33" s="14">
        <v>3.78E-2</v>
      </c>
      <c r="AM33" s="14">
        <v>8.0000000000000004E-4</v>
      </c>
      <c r="AN33" s="14">
        <v>2.4805000000000001</v>
      </c>
      <c r="AO33" s="14">
        <v>6.9900000000000004E-2</v>
      </c>
      <c r="AP33" s="14">
        <v>0.21679999999999999</v>
      </c>
      <c r="AQ33" s="14">
        <v>6.1000000000000004E-3</v>
      </c>
      <c r="AR33" s="14">
        <v>2.3283999999999998</v>
      </c>
      <c r="AS33" s="14">
        <v>5.4000000000000003E-3</v>
      </c>
      <c r="AT33" s="14">
        <v>3.9399999999999998E-2</v>
      </c>
      <c r="AU33" s="14">
        <v>1E-4</v>
      </c>
      <c r="AV33" s="14">
        <v>41.346200000000003</v>
      </c>
      <c r="AW33" s="14">
        <v>2.1423999999999999</v>
      </c>
      <c r="AX33" s="14">
        <v>0.50570000000000004</v>
      </c>
      <c r="AY33" s="14">
        <v>2.6200000000000001E-2</v>
      </c>
      <c r="AZ33" s="14">
        <v>0.39986159169550178</v>
      </c>
      <c r="BA33" s="14">
        <v>12.835025380710661</v>
      </c>
      <c r="BB33" s="14">
        <v>0.85543936892313344</v>
      </c>
      <c r="BC33" s="15"/>
      <c r="BD33" s="28"/>
    </row>
    <row r="34" spans="2:64" ht="13.5" customHeight="1" x14ac:dyDescent="0.2">
      <c r="B34" s="12">
        <v>246</v>
      </c>
      <c r="C34" s="12">
        <v>9.9459999999999997</v>
      </c>
      <c r="D34" s="12">
        <v>246.41442000000001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34.200000000000003</v>
      </c>
      <c r="Q34" s="56">
        <v>2.0299999999999998</v>
      </c>
      <c r="R34" s="56">
        <v>3.35</v>
      </c>
      <c r="S34" s="56">
        <v>43.19</v>
      </c>
      <c r="T34" s="56">
        <v>117.8</v>
      </c>
      <c r="U34" s="12">
        <v>5</v>
      </c>
      <c r="V34" s="12">
        <v>1</v>
      </c>
      <c r="W34" s="12">
        <v>3</v>
      </c>
      <c r="X34" s="12">
        <v>1</v>
      </c>
      <c r="Y34" s="12">
        <v>2</v>
      </c>
      <c r="Z34" s="12">
        <v>1</v>
      </c>
      <c r="AA34" s="12">
        <v>90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1.4157</v>
      </c>
      <c r="AK34" s="12">
        <v>0.1201</v>
      </c>
      <c r="AL34" s="14">
        <v>4.4499999999999998E-2</v>
      </c>
      <c r="AM34" s="14">
        <v>3.8E-3</v>
      </c>
      <c r="AN34" s="14">
        <v>2.4927000000000001</v>
      </c>
      <c r="AO34" s="14">
        <v>1.77E-2</v>
      </c>
      <c r="AP34" s="14">
        <v>0.214</v>
      </c>
      <c r="AQ34" s="14">
        <v>1.5E-3</v>
      </c>
      <c r="AR34" s="14">
        <v>2.7227000000000001</v>
      </c>
      <c r="AS34" s="14">
        <v>0.20119999999999999</v>
      </c>
      <c r="AT34" s="14">
        <v>4.5400000000000003E-2</v>
      </c>
      <c r="AU34" s="14">
        <v>3.3999999999999998E-3</v>
      </c>
      <c r="AV34" s="14">
        <v>40.601599999999998</v>
      </c>
      <c r="AW34" s="14">
        <v>1.4227000000000001</v>
      </c>
      <c r="AX34" s="14">
        <v>0.4904</v>
      </c>
      <c r="AY34" s="14">
        <v>1.72E-2</v>
      </c>
      <c r="AZ34" s="14">
        <v>0.39239068710959679</v>
      </c>
      <c r="BA34" s="14">
        <v>10.801762114537445</v>
      </c>
      <c r="BB34" s="14">
        <v>0.83053378126166477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246</v>
      </c>
      <c r="C35" s="12">
        <v>9.9540000000000006</v>
      </c>
      <c r="D35" s="12">
        <v>246.41475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34.200000000000003</v>
      </c>
      <c r="Q35" s="56">
        <v>2.0299999999999998</v>
      </c>
      <c r="R35" s="56">
        <v>3.35</v>
      </c>
      <c r="S35" s="56">
        <v>43.1</v>
      </c>
      <c r="T35" s="56">
        <v>117.92</v>
      </c>
      <c r="U35" s="12">
        <v>5</v>
      </c>
      <c r="V35" s="12">
        <v>1</v>
      </c>
      <c r="W35" s="12">
        <v>3</v>
      </c>
      <c r="X35" s="12">
        <v>1</v>
      </c>
      <c r="Y35" s="12">
        <v>2</v>
      </c>
      <c r="Z35" s="12">
        <v>1</v>
      </c>
      <c r="AA35" s="12">
        <v>90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1.1419999999999999</v>
      </c>
      <c r="AK35" s="12">
        <v>2.87E-2</v>
      </c>
      <c r="AL35" s="14">
        <v>3.5900000000000001E-2</v>
      </c>
      <c r="AM35" s="14">
        <v>8.9999999999999998E-4</v>
      </c>
      <c r="AN35" s="14">
        <v>2.4081999999999999</v>
      </c>
      <c r="AO35" s="14">
        <v>9.4000000000000004E-3</v>
      </c>
      <c r="AP35" s="14">
        <v>0.2064</v>
      </c>
      <c r="AQ35" s="14">
        <v>8.0000000000000004E-4</v>
      </c>
      <c r="AR35" s="14">
        <v>2.1036000000000001</v>
      </c>
      <c r="AS35" s="14">
        <v>4.5100000000000001E-2</v>
      </c>
      <c r="AT35" s="14">
        <v>3.5000000000000003E-2</v>
      </c>
      <c r="AU35" s="14">
        <v>8.0000000000000004E-4</v>
      </c>
      <c r="AV35" s="14">
        <v>39.996299999999998</v>
      </c>
      <c r="AW35" s="14">
        <v>0.13519999999999999</v>
      </c>
      <c r="AX35" s="14">
        <v>0.48259999999999997</v>
      </c>
      <c r="AY35" s="14">
        <v>1.6000000000000001E-3</v>
      </c>
      <c r="AZ35" s="14">
        <v>0.40087082728592166</v>
      </c>
      <c r="BA35" s="14">
        <v>13.788571428571426</v>
      </c>
      <c r="BB35" s="14">
        <v>0.86476043276661518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246</v>
      </c>
      <c r="C36" s="12">
        <v>9.9629999999999992</v>
      </c>
      <c r="D36" s="12">
        <v>246.41513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34.200000000000003</v>
      </c>
      <c r="Q36" s="56">
        <v>2.0299999999999998</v>
      </c>
      <c r="R36" s="56">
        <v>3.35</v>
      </c>
      <c r="S36" s="56">
        <v>43</v>
      </c>
      <c r="T36" s="56">
        <v>118.05</v>
      </c>
      <c r="U36" s="12">
        <v>5</v>
      </c>
      <c r="V36" s="12">
        <v>1</v>
      </c>
      <c r="W36" s="12">
        <v>3</v>
      </c>
      <c r="X36" s="12">
        <v>1</v>
      </c>
      <c r="Y36" s="12">
        <v>2</v>
      </c>
      <c r="Z36" s="12">
        <v>1</v>
      </c>
      <c r="AA36" s="12">
        <v>90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0.76529999999999998</v>
      </c>
      <c r="AK36" s="12">
        <v>0.16739999999999999</v>
      </c>
      <c r="AL36" s="14">
        <v>2.4E-2</v>
      </c>
      <c r="AM36" s="14">
        <v>5.3E-3</v>
      </c>
      <c r="AN36" s="14">
        <v>1.6017999999999999</v>
      </c>
      <c r="AO36" s="14">
        <v>0.29780000000000001</v>
      </c>
      <c r="AP36" s="14">
        <v>0.13700000000000001</v>
      </c>
      <c r="AQ36" s="14">
        <v>2.5499999999999998E-2</v>
      </c>
      <c r="AR36" s="14">
        <v>1.5748</v>
      </c>
      <c r="AS36" s="14">
        <v>0.34510000000000002</v>
      </c>
      <c r="AT36" s="14">
        <v>2.6200000000000001E-2</v>
      </c>
      <c r="AU36" s="14">
        <v>5.7000000000000002E-3</v>
      </c>
      <c r="AV36" s="14">
        <v>22.7011</v>
      </c>
      <c r="AW36" s="14">
        <v>3.5859000000000001</v>
      </c>
      <c r="AX36" s="14">
        <v>0.27350000000000002</v>
      </c>
      <c r="AY36" s="14">
        <v>4.3200000000000002E-2</v>
      </c>
      <c r="AZ36" s="14">
        <v>0.33252131546894031</v>
      </c>
      <c r="BA36" s="14">
        <v>10.438931297709924</v>
      </c>
      <c r="BB36" s="14">
        <v>0.82515849182515855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246</v>
      </c>
      <c r="C37" s="12">
        <v>9.9730000000000008</v>
      </c>
      <c r="D37" s="12">
        <v>246.41553999999999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34.200000000000003</v>
      </c>
      <c r="Q37" s="56">
        <v>2.0299999999999998</v>
      </c>
      <c r="R37" s="56">
        <v>3.35</v>
      </c>
      <c r="S37" s="56">
        <v>42.89</v>
      </c>
      <c r="T37" s="56">
        <v>118.2</v>
      </c>
      <c r="U37" s="12">
        <v>5</v>
      </c>
      <c r="V37" s="12">
        <v>1</v>
      </c>
      <c r="W37" s="12">
        <v>3</v>
      </c>
      <c r="X37" s="12">
        <v>1</v>
      </c>
      <c r="Y37" s="12">
        <v>2</v>
      </c>
      <c r="Z37" s="12">
        <v>1</v>
      </c>
      <c r="AA37" s="12">
        <v>90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1.1120000000000001</v>
      </c>
      <c r="AK37" s="12">
        <v>7.3000000000000001E-3</v>
      </c>
      <c r="AL37" s="14">
        <v>3.4799999999999998E-2</v>
      </c>
      <c r="AM37" s="14">
        <v>2.0000000000000001E-4</v>
      </c>
      <c r="AN37" s="14">
        <v>2.3841999999999999</v>
      </c>
      <c r="AO37" s="14">
        <v>6.0000000000000001E-3</v>
      </c>
      <c r="AP37" s="14">
        <v>0.20349999999999999</v>
      </c>
      <c r="AQ37" s="14">
        <v>5.0000000000000001E-4</v>
      </c>
      <c r="AR37" s="14">
        <v>2.1671</v>
      </c>
      <c r="AS37" s="14">
        <v>3.2599999999999997E-2</v>
      </c>
      <c r="AT37" s="14">
        <v>3.5999999999999997E-2</v>
      </c>
      <c r="AU37" s="14">
        <v>5.0000000000000001E-4</v>
      </c>
      <c r="AV37" s="14">
        <v>42.028500000000001</v>
      </c>
      <c r="AW37" s="14">
        <v>0.2288</v>
      </c>
      <c r="AX37" s="14">
        <v>0.50560000000000005</v>
      </c>
      <c r="AY37" s="14">
        <v>2.8E-3</v>
      </c>
      <c r="AZ37" s="14">
        <v>0.42603299957692853</v>
      </c>
      <c r="BA37" s="14">
        <v>14.044444444444446</v>
      </c>
      <c r="BB37" s="14">
        <v>0.86706056129985232</v>
      </c>
      <c r="BC37" s="15"/>
      <c r="BD37" s="28"/>
      <c r="BG37" s="30">
        <v>2</v>
      </c>
    </row>
    <row r="38" spans="2:64" ht="13.5" customHeight="1" x14ac:dyDescent="0.2">
      <c r="B38" s="12">
        <v>246</v>
      </c>
      <c r="C38" s="12">
        <v>9.9830000000000005</v>
      </c>
      <c r="D38" s="12">
        <v>246.41596000000001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34.200000000000003</v>
      </c>
      <c r="Q38" s="56">
        <v>2.0299999999999998</v>
      </c>
      <c r="R38" s="56">
        <v>3.35</v>
      </c>
      <c r="S38" s="56">
        <v>42.78</v>
      </c>
      <c r="T38" s="56">
        <v>118.34</v>
      </c>
      <c r="U38" s="12">
        <v>5</v>
      </c>
      <c r="V38" s="12">
        <v>1</v>
      </c>
      <c r="W38" s="12">
        <v>3</v>
      </c>
      <c r="X38" s="12">
        <v>1</v>
      </c>
      <c r="Y38" s="12">
        <v>2</v>
      </c>
      <c r="Z38" s="12">
        <v>1</v>
      </c>
      <c r="AA38" s="12">
        <v>90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1.8008</v>
      </c>
      <c r="AK38" s="12">
        <v>0.27500000000000002</v>
      </c>
      <c r="AL38" s="14">
        <v>5.6300000000000003E-2</v>
      </c>
      <c r="AM38" s="14">
        <v>8.6E-3</v>
      </c>
      <c r="AN38" s="14">
        <v>3.3431000000000002</v>
      </c>
      <c r="AO38" s="14">
        <v>0.26340000000000002</v>
      </c>
      <c r="AP38" s="14">
        <v>0.2848</v>
      </c>
      <c r="AQ38" s="14">
        <v>2.24E-2</v>
      </c>
      <c r="AR38" s="14">
        <v>3.6488999999999998</v>
      </c>
      <c r="AS38" s="14">
        <v>0.5766</v>
      </c>
      <c r="AT38" s="14">
        <v>6.0400000000000002E-2</v>
      </c>
      <c r="AU38" s="14">
        <v>9.4999999999999998E-3</v>
      </c>
      <c r="AV38" s="14">
        <v>45.583199999999998</v>
      </c>
      <c r="AW38" s="14">
        <v>2.9681999999999999</v>
      </c>
      <c r="AX38" s="14">
        <v>0.54759999999999998</v>
      </c>
      <c r="AY38" s="14">
        <v>3.5700000000000003E-2</v>
      </c>
      <c r="AZ38" s="14">
        <v>0.31571359923113884</v>
      </c>
      <c r="BA38" s="14">
        <v>9.0662251655629138</v>
      </c>
      <c r="BB38" s="14">
        <v>0.8013157894736842</v>
      </c>
      <c r="BC38" s="15"/>
      <c r="BD38" s="28"/>
      <c r="BG38" s="30">
        <v>3</v>
      </c>
      <c r="BH38" s="34"/>
    </row>
    <row r="39" spans="2:64" ht="13.5" customHeight="1" x14ac:dyDescent="0.2">
      <c r="B39" s="12">
        <v>246</v>
      </c>
      <c r="C39" s="12">
        <v>10.002000000000001</v>
      </c>
      <c r="D39" s="12">
        <v>246.41675000000001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34.200000000000003</v>
      </c>
      <c r="Q39" s="56">
        <v>2.0299999999999998</v>
      </c>
      <c r="R39" s="56">
        <v>3.35</v>
      </c>
      <c r="S39" s="56">
        <v>42.57</v>
      </c>
      <c r="T39" s="56">
        <v>118.62</v>
      </c>
      <c r="U39" s="12">
        <v>5</v>
      </c>
      <c r="V39" s="12">
        <v>1</v>
      </c>
      <c r="W39" s="12">
        <v>3</v>
      </c>
      <c r="X39" s="12">
        <v>1</v>
      </c>
      <c r="Y39" s="12">
        <v>2</v>
      </c>
      <c r="Z39" s="12">
        <v>1</v>
      </c>
      <c r="AA39" s="12">
        <v>90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1.3062</v>
      </c>
      <c r="AK39" s="12">
        <v>9.8299999999999998E-2</v>
      </c>
      <c r="AL39" s="14">
        <v>4.07E-2</v>
      </c>
      <c r="AM39" s="14">
        <v>3.0999999999999999E-3</v>
      </c>
      <c r="AN39" s="14">
        <v>2.8165</v>
      </c>
      <c r="AO39" s="14">
        <v>6.5199999999999994E-2</v>
      </c>
      <c r="AP39" s="14">
        <v>0.23899999999999999</v>
      </c>
      <c r="AQ39" s="14">
        <v>5.4999999999999997E-3</v>
      </c>
      <c r="AR39" s="14">
        <v>2.6126999999999998</v>
      </c>
      <c r="AS39" s="14">
        <v>0.16719999999999999</v>
      </c>
      <c r="AT39" s="14">
        <v>4.3099999999999999E-2</v>
      </c>
      <c r="AU39" s="14">
        <v>2.8E-3</v>
      </c>
      <c r="AV39" s="14">
        <v>47.399000000000001</v>
      </c>
      <c r="AW39" s="14">
        <v>1.4394</v>
      </c>
      <c r="AX39" s="14">
        <v>0.56779999999999997</v>
      </c>
      <c r="AY39" s="14">
        <v>1.72E-2</v>
      </c>
      <c r="AZ39" s="14">
        <v>0.4075359444719881</v>
      </c>
      <c r="BA39" s="14">
        <v>13.174013921113689</v>
      </c>
      <c r="BB39" s="14">
        <v>0.85889670977246679</v>
      </c>
      <c r="BC39" s="15"/>
      <c r="BD39" s="28"/>
    </row>
    <row r="40" spans="2:64" ht="13.5" customHeight="1" x14ac:dyDescent="0.2">
      <c r="B40" s="12">
        <v>246</v>
      </c>
      <c r="C40" s="12">
        <v>10.01</v>
      </c>
      <c r="D40" s="12">
        <v>246.41708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34.200000000000003</v>
      </c>
      <c r="Q40" s="56">
        <v>2.0299999999999998</v>
      </c>
      <c r="R40" s="56">
        <v>3.35</v>
      </c>
      <c r="S40" s="56">
        <v>42.48</v>
      </c>
      <c r="T40" s="56">
        <v>118.74</v>
      </c>
      <c r="U40" s="12">
        <v>5</v>
      </c>
      <c r="V40" s="12">
        <v>1</v>
      </c>
      <c r="W40" s="12">
        <v>3</v>
      </c>
      <c r="X40" s="12">
        <v>1</v>
      </c>
      <c r="Y40" s="12">
        <v>2</v>
      </c>
      <c r="Z40" s="12">
        <v>1</v>
      </c>
      <c r="AA40" s="12">
        <v>90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0.98670000000000002</v>
      </c>
      <c r="AK40" s="12">
        <v>0.21</v>
      </c>
      <c r="AL40" s="14">
        <v>3.0700000000000002E-2</v>
      </c>
      <c r="AM40" s="14">
        <v>6.4999999999999997E-3</v>
      </c>
      <c r="AN40" s="14">
        <v>1.8189</v>
      </c>
      <c r="AO40" s="14">
        <v>0.37830000000000003</v>
      </c>
      <c r="AP40" s="14">
        <v>0.15409999999999999</v>
      </c>
      <c r="AQ40" s="14">
        <v>3.2000000000000001E-2</v>
      </c>
      <c r="AR40" s="14">
        <v>1.8904000000000001</v>
      </c>
      <c r="AS40" s="14">
        <v>0.42730000000000001</v>
      </c>
      <c r="AT40" s="14">
        <v>3.1199999999999999E-2</v>
      </c>
      <c r="AU40" s="14">
        <v>7.0000000000000001E-3</v>
      </c>
      <c r="AV40" s="14">
        <v>29.569299999999998</v>
      </c>
      <c r="AW40" s="14">
        <v>7.1302000000000003</v>
      </c>
      <c r="AX40" s="14">
        <v>0.3538</v>
      </c>
      <c r="AY40" s="14">
        <v>8.5300000000000001E-2</v>
      </c>
      <c r="AZ40" s="14">
        <v>0.39318763536129159</v>
      </c>
      <c r="BA40" s="14">
        <v>11.339743589743591</v>
      </c>
      <c r="BB40" s="14">
        <v>0.83792207792207785</v>
      </c>
      <c r="BC40" s="15"/>
      <c r="BD40" s="28"/>
    </row>
    <row r="41" spans="2:64" ht="13.5" customHeight="1" x14ac:dyDescent="0.2">
      <c r="B41" s="12">
        <v>246</v>
      </c>
      <c r="C41" s="12">
        <v>10.022</v>
      </c>
      <c r="D41" s="12">
        <v>246.41757999999999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34.200000000000003</v>
      </c>
      <c r="Q41" s="56">
        <v>2.0299999999999998</v>
      </c>
      <c r="R41" s="56">
        <v>3.35</v>
      </c>
      <c r="S41" s="56">
        <v>42.35</v>
      </c>
      <c r="T41" s="56">
        <v>118.92</v>
      </c>
      <c r="U41" s="12">
        <v>5</v>
      </c>
      <c r="V41" s="12">
        <v>1</v>
      </c>
      <c r="W41" s="12">
        <v>3</v>
      </c>
      <c r="X41" s="12">
        <v>1</v>
      </c>
      <c r="Y41" s="12">
        <v>2</v>
      </c>
      <c r="Z41" s="12">
        <v>1</v>
      </c>
      <c r="AA41" s="12">
        <v>90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1.7767999999999999</v>
      </c>
      <c r="AK41" s="12">
        <v>0.28120000000000001</v>
      </c>
      <c r="AL41" s="14">
        <v>5.5199999999999999E-2</v>
      </c>
      <c r="AM41" s="14">
        <v>8.6999999999999994E-3</v>
      </c>
      <c r="AN41" s="14">
        <v>2.1810999999999998</v>
      </c>
      <c r="AO41" s="14">
        <v>8.6499999999999994E-2</v>
      </c>
      <c r="AP41" s="14">
        <v>0.18429999999999999</v>
      </c>
      <c r="AQ41" s="14">
        <v>7.3000000000000001E-3</v>
      </c>
      <c r="AR41" s="14">
        <v>3.4039000000000001</v>
      </c>
      <c r="AS41" s="14">
        <v>0.51229999999999998</v>
      </c>
      <c r="AT41" s="14">
        <v>5.6000000000000001E-2</v>
      </c>
      <c r="AU41" s="14">
        <v>8.3999999999999995E-3</v>
      </c>
      <c r="AV41" s="14">
        <v>31.2</v>
      </c>
      <c r="AW41" s="14">
        <v>0.89019999999999999</v>
      </c>
      <c r="AX41" s="14">
        <v>0.37269999999999998</v>
      </c>
      <c r="AY41" s="14">
        <v>1.06E-2</v>
      </c>
      <c r="AZ41" s="14">
        <v>0.3382405745062837</v>
      </c>
      <c r="BA41" s="14">
        <v>6.6553571428571425</v>
      </c>
      <c r="BB41" s="14">
        <v>0.73874504315372058</v>
      </c>
      <c r="BC41" s="15"/>
      <c r="BD41" s="28"/>
    </row>
    <row r="42" spans="2:64" ht="13.5" customHeight="1" x14ac:dyDescent="0.2">
      <c r="B42" s="12">
        <v>246</v>
      </c>
      <c r="C42" s="12">
        <v>9.7880000000000003</v>
      </c>
      <c r="D42" s="12">
        <v>246.40782999999999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34.200000000000003</v>
      </c>
      <c r="Q42" s="56">
        <v>2.0299999999999998</v>
      </c>
      <c r="R42" s="56">
        <v>3.35</v>
      </c>
      <c r="S42" s="56">
        <v>44.96</v>
      </c>
      <c r="T42" s="56">
        <v>115.59</v>
      </c>
      <c r="U42" s="12">
        <v>5</v>
      </c>
      <c r="V42" s="12">
        <v>1</v>
      </c>
      <c r="W42" s="12">
        <v>3</v>
      </c>
      <c r="X42" s="12">
        <v>1</v>
      </c>
      <c r="Y42" s="12">
        <v>2</v>
      </c>
      <c r="Z42" s="12">
        <v>1</v>
      </c>
      <c r="AA42" s="12">
        <v>90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9.4882000000000009</v>
      </c>
      <c r="AK42" s="12">
        <v>0.1022</v>
      </c>
      <c r="AL42" s="14">
        <v>0.30719999999999997</v>
      </c>
      <c r="AM42" s="14">
        <v>3.3E-3</v>
      </c>
      <c r="AN42" s="14">
        <v>3.8302</v>
      </c>
      <c r="AO42" s="14">
        <v>3.9699999999999999E-2</v>
      </c>
      <c r="AP42" s="14">
        <v>0.3402</v>
      </c>
      <c r="AQ42" s="14">
        <v>3.5000000000000001E-3</v>
      </c>
      <c r="AR42" s="14">
        <v>17.598800000000001</v>
      </c>
      <c r="AS42" s="14">
        <v>0.24229999999999999</v>
      </c>
      <c r="AT42" s="14">
        <v>0.30180000000000001</v>
      </c>
      <c r="AU42" s="14">
        <v>4.1999999999999997E-3</v>
      </c>
      <c r="AV42" s="14">
        <v>30.212</v>
      </c>
      <c r="AW42" s="14">
        <v>0.27660000000000001</v>
      </c>
      <c r="AX42" s="14">
        <v>0.37369999999999998</v>
      </c>
      <c r="AY42" s="14">
        <v>3.3999999999999998E-3</v>
      </c>
      <c r="AZ42" s="14">
        <v>4.6925339683429018E-2</v>
      </c>
      <c r="BA42" s="14">
        <v>1.238237243207422</v>
      </c>
      <c r="BB42" s="14">
        <v>0.10643967431532193</v>
      </c>
      <c r="BC42" s="37"/>
      <c r="BD42" s="28"/>
    </row>
    <row r="43" spans="2:64" ht="13.5" customHeight="1" x14ac:dyDescent="0.2">
      <c r="B43" s="12">
        <v>246</v>
      </c>
      <c r="C43" s="12">
        <v>9.7959999999999994</v>
      </c>
      <c r="D43" s="12">
        <v>246.40817000000001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34.200000000000003</v>
      </c>
      <c r="Q43" s="56">
        <v>2.0299999999999998</v>
      </c>
      <c r="R43" s="56">
        <v>3.35</v>
      </c>
      <c r="S43" s="56">
        <v>44.87</v>
      </c>
      <c r="T43" s="56">
        <v>115.7</v>
      </c>
      <c r="U43" s="12">
        <v>5</v>
      </c>
      <c r="V43" s="12">
        <v>1</v>
      </c>
      <c r="W43" s="12">
        <v>3</v>
      </c>
      <c r="X43" s="12">
        <v>1</v>
      </c>
      <c r="Y43" s="12">
        <v>2</v>
      </c>
      <c r="Z43" s="12">
        <v>1</v>
      </c>
      <c r="AA43" s="12">
        <v>90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2.3414000000000001</v>
      </c>
      <c r="AK43" s="12">
        <v>0.12959999999999999</v>
      </c>
      <c r="AL43" s="14">
        <v>7.5700000000000003E-2</v>
      </c>
      <c r="AM43" s="14">
        <v>4.1999999999999997E-3</v>
      </c>
      <c r="AN43" s="14">
        <v>2.7827000000000002</v>
      </c>
      <c r="AO43" s="14">
        <v>0.20730000000000001</v>
      </c>
      <c r="AP43" s="14">
        <v>0.2467</v>
      </c>
      <c r="AQ43" s="14">
        <v>1.84E-2</v>
      </c>
      <c r="AR43" s="14">
        <v>4.4547999999999996</v>
      </c>
      <c r="AS43" s="14">
        <v>0.24629999999999999</v>
      </c>
      <c r="AT43" s="14">
        <v>7.6300000000000007E-2</v>
      </c>
      <c r="AU43" s="14">
        <v>4.1999999999999997E-3</v>
      </c>
      <c r="AV43" s="14">
        <v>37.531500000000001</v>
      </c>
      <c r="AW43" s="14">
        <v>0.79869999999999997</v>
      </c>
      <c r="AX43" s="14">
        <v>0.4637</v>
      </c>
      <c r="AY43" s="14">
        <v>9.9000000000000008E-3</v>
      </c>
      <c r="AZ43" s="14">
        <v>0.30546171171171171</v>
      </c>
      <c r="BA43" s="14">
        <v>6.0773263433813884</v>
      </c>
      <c r="BB43" s="14">
        <v>0.71740740740740727</v>
      </c>
      <c r="BC43" s="37"/>
      <c r="BD43" s="28"/>
    </row>
    <row r="44" spans="2:64" ht="13.5" customHeight="1" x14ac:dyDescent="0.2">
      <c r="B44" s="12">
        <v>246</v>
      </c>
      <c r="C44" s="12">
        <v>9.8040000000000003</v>
      </c>
      <c r="D44" s="12">
        <v>246.4085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34.200000000000003</v>
      </c>
      <c r="Q44" s="56">
        <v>2.0299999999999998</v>
      </c>
      <c r="R44" s="56">
        <v>3.35</v>
      </c>
      <c r="S44" s="56">
        <v>44.78</v>
      </c>
      <c r="T44" s="56">
        <v>115.8</v>
      </c>
      <c r="U44" s="12">
        <v>5</v>
      </c>
      <c r="V44" s="12">
        <v>1</v>
      </c>
      <c r="W44" s="12">
        <v>3</v>
      </c>
      <c r="X44" s="12">
        <v>1</v>
      </c>
      <c r="Y44" s="12">
        <v>2</v>
      </c>
      <c r="Z44" s="12">
        <v>1</v>
      </c>
      <c r="AA44" s="12">
        <v>90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10.6294</v>
      </c>
      <c r="AK44" s="12">
        <v>8.8099999999999998E-2</v>
      </c>
      <c r="AL44" s="14">
        <v>0.34310000000000002</v>
      </c>
      <c r="AM44" s="14">
        <v>2.8E-3</v>
      </c>
      <c r="AN44" s="14">
        <v>4.1576000000000004</v>
      </c>
      <c r="AO44" s="14">
        <v>3.3000000000000002E-2</v>
      </c>
      <c r="AP44" s="14">
        <v>0.36799999999999999</v>
      </c>
      <c r="AQ44" s="14">
        <v>2.8999999999999998E-3</v>
      </c>
      <c r="AR44" s="14">
        <v>19.664400000000001</v>
      </c>
      <c r="AS44" s="14">
        <v>1.7399999999999999E-2</v>
      </c>
      <c r="AT44" s="14">
        <v>0.33629999999999999</v>
      </c>
      <c r="AU44" s="14">
        <v>2.9999999999999997E-4</v>
      </c>
      <c r="AV44" s="14">
        <v>32.289900000000003</v>
      </c>
      <c r="AW44" s="14">
        <v>2.9100000000000001E-2</v>
      </c>
      <c r="AX44" s="14">
        <v>0.39850000000000002</v>
      </c>
      <c r="AY44" s="14">
        <v>4.0000000000000002E-4</v>
      </c>
      <c r="AZ44" s="14">
        <v>3.9791258969341201E-2</v>
      </c>
      <c r="BA44" s="14">
        <v>1.184953910199227</v>
      </c>
      <c r="BB44" s="14">
        <v>8.4648884050081696E-2</v>
      </c>
      <c r="BC44" s="37"/>
      <c r="BD44" s="28"/>
    </row>
    <row r="45" spans="2:64" ht="13.5" customHeight="1" x14ac:dyDescent="0.2">
      <c r="B45" s="12">
        <v>246</v>
      </c>
      <c r="C45" s="12">
        <v>9.8130000000000006</v>
      </c>
      <c r="D45" s="12">
        <v>246.40887000000001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34.200000000000003</v>
      </c>
      <c r="Q45" s="56">
        <v>2.0299999999999998</v>
      </c>
      <c r="R45" s="56">
        <v>3.35</v>
      </c>
      <c r="S45" s="56">
        <v>44.68</v>
      </c>
      <c r="T45" s="56">
        <v>115.93</v>
      </c>
      <c r="U45" s="12">
        <v>5</v>
      </c>
      <c r="V45" s="12">
        <v>1</v>
      </c>
      <c r="W45" s="12">
        <v>3</v>
      </c>
      <c r="X45" s="12">
        <v>1</v>
      </c>
      <c r="Y45" s="12">
        <v>2</v>
      </c>
      <c r="Z45" s="12">
        <v>1</v>
      </c>
      <c r="AA45" s="12">
        <v>90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5.7366999999999999</v>
      </c>
      <c r="AK45" s="12">
        <v>0.22359999999999999</v>
      </c>
      <c r="AL45" s="14">
        <v>0.18490000000000001</v>
      </c>
      <c r="AM45" s="14">
        <v>7.1999999999999998E-3</v>
      </c>
      <c r="AN45" s="14">
        <v>3.0438999999999998</v>
      </c>
      <c r="AO45" s="14">
        <v>3.0999999999999999E-3</v>
      </c>
      <c r="AP45" s="14">
        <v>0.26889999999999997</v>
      </c>
      <c r="AQ45" s="14">
        <v>2.9999999999999997E-4</v>
      </c>
      <c r="AR45" s="14">
        <v>10.648899999999999</v>
      </c>
      <c r="AS45" s="14">
        <v>0.36030000000000001</v>
      </c>
      <c r="AT45" s="14">
        <v>0.18179999999999999</v>
      </c>
      <c r="AU45" s="14">
        <v>6.1999999999999998E-3</v>
      </c>
      <c r="AV45" s="14">
        <v>31.8094</v>
      </c>
      <c r="AW45" s="14">
        <v>1.4248000000000001</v>
      </c>
      <c r="AX45" s="14">
        <v>0.39200000000000002</v>
      </c>
      <c r="AY45" s="14">
        <v>1.7600000000000001E-2</v>
      </c>
      <c r="AZ45" s="14">
        <v>0.18626115902557125</v>
      </c>
      <c r="BA45" s="14">
        <v>2.1562156215621564</v>
      </c>
      <c r="BB45" s="14">
        <v>0.36632973161380278</v>
      </c>
      <c r="BC45" s="37"/>
      <c r="BD45" s="28"/>
    </row>
    <row r="46" spans="2:64" ht="13.5" customHeight="1" x14ac:dyDescent="0.2">
      <c r="B46" s="12">
        <v>246</v>
      </c>
      <c r="C46" s="12">
        <v>9.8209999999999997</v>
      </c>
      <c r="D46" s="12">
        <v>246.40921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34.200000000000003</v>
      </c>
      <c r="Q46" s="56">
        <v>2.0299999999999998</v>
      </c>
      <c r="R46" s="56">
        <v>3.35</v>
      </c>
      <c r="S46" s="56">
        <v>44.59</v>
      </c>
      <c r="T46" s="56">
        <v>116.04</v>
      </c>
      <c r="U46" s="12">
        <v>5</v>
      </c>
      <c r="V46" s="12">
        <v>1</v>
      </c>
      <c r="W46" s="12">
        <v>3</v>
      </c>
      <c r="X46" s="12">
        <v>1</v>
      </c>
      <c r="Y46" s="12">
        <v>2</v>
      </c>
      <c r="Z46" s="12">
        <v>1</v>
      </c>
      <c r="AA46" s="12">
        <v>90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8.1752000000000002</v>
      </c>
      <c r="AK46" s="12">
        <v>0.7944</v>
      </c>
      <c r="AL46" s="14">
        <v>0.2631</v>
      </c>
      <c r="AM46" s="14">
        <v>2.5600000000000001E-2</v>
      </c>
      <c r="AN46" s="14">
        <v>3.38</v>
      </c>
      <c r="AO46" s="14">
        <v>0.312</v>
      </c>
      <c r="AP46" s="14">
        <v>0.29809999999999998</v>
      </c>
      <c r="AQ46" s="14">
        <v>2.75E-2</v>
      </c>
      <c r="AR46" s="14">
        <v>15.134499999999999</v>
      </c>
      <c r="AS46" s="14">
        <v>1.5721000000000001</v>
      </c>
      <c r="AT46" s="14">
        <v>0.25800000000000001</v>
      </c>
      <c r="AU46" s="14">
        <v>2.6800000000000001E-2</v>
      </c>
      <c r="AV46" s="14">
        <v>26.6448</v>
      </c>
      <c r="AW46" s="14">
        <v>2.8330000000000002</v>
      </c>
      <c r="AX46" s="14">
        <v>0.32790000000000002</v>
      </c>
      <c r="AY46" s="14">
        <v>3.49E-2</v>
      </c>
      <c r="AZ46" s="14">
        <v>4.7603833865814772E-2</v>
      </c>
      <c r="BA46" s="14">
        <v>1.2709302325581395</v>
      </c>
      <c r="BB46" s="14">
        <v>0.1193036354326677</v>
      </c>
      <c r="BC46" s="37"/>
      <c r="BD46" s="28"/>
    </row>
    <row r="47" spans="2:64" ht="13.5" customHeight="1" x14ac:dyDescent="0.2">
      <c r="B47" s="12">
        <v>246</v>
      </c>
      <c r="C47" s="12">
        <v>9.83</v>
      </c>
      <c r="D47" s="12">
        <v>246.40958000000001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34.200000000000003</v>
      </c>
      <c r="Q47" s="56">
        <v>2.0299999999999998</v>
      </c>
      <c r="R47" s="56">
        <v>3.35</v>
      </c>
      <c r="S47" s="56">
        <v>44.49</v>
      </c>
      <c r="T47" s="56">
        <v>116.16</v>
      </c>
      <c r="U47" s="12">
        <v>5</v>
      </c>
      <c r="V47" s="12">
        <v>1</v>
      </c>
      <c r="W47" s="12">
        <v>3</v>
      </c>
      <c r="X47" s="12">
        <v>1</v>
      </c>
      <c r="Y47" s="12">
        <v>2</v>
      </c>
      <c r="Z47" s="12">
        <v>1</v>
      </c>
      <c r="AA47" s="12">
        <v>90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2.3424999999999998</v>
      </c>
      <c r="AK47" s="12">
        <v>0.17519999999999999</v>
      </c>
      <c r="AL47" s="14">
        <v>7.5300000000000006E-2</v>
      </c>
      <c r="AM47" s="14">
        <v>5.5999999999999999E-3</v>
      </c>
      <c r="AN47" s="14">
        <v>2.2446000000000002</v>
      </c>
      <c r="AO47" s="14">
        <v>0.13830000000000001</v>
      </c>
      <c r="AP47" s="14">
        <v>0.1976</v>
      </c>
      <c r="AQ47" s="14">
        <v>1.2200000000000001E-2</v>
      </c>
      <c r="AR47" s="14">
        <v>4.5049000000000001</v>
      </c>
      <c r="AS47" s="14">
        <v>0.39739999999999998</v>
      </c>
      <c r="AT47" s="14">
        <v>7.6700000000000004E-2</v>
      </c>
      <c r="AU47" s="14">
        <v>6.7999999999999996E-3</v>
      </c>
      <c r="AV47" s="14">
        <v>26.7072</v>
      </c>
      <c r="AW47" s="14">
        <v>1.0066999999999999</v>
      </c>
      <c r="AX47" s="14">
        <v>0.32829999999999998</v>
      </c>
      <c r="AY47" s="14">
        <v>1.24E-2</v>
      </c>
      <c r="AZ47" s="14">
        <v>0.24852633580528613</v>
      </c>
      <c r="BA47" s="14">
        <v>4.2803129074315507</v>
      </c>
      <c r="BB47" s="14">
        <v>0.62123456790123455</v>
      </c>
      <c r="BC47" s="37"/>
      <c r="BD47" s="28"/>
    </row>
    <row r="48" spans="2:64" ht="13.5" customHeight="1" x14ac:dyDescent="0.2">
      <c r="B48" s="12">
        <v>246</v>
      </c>
      <c r="C48" s="12">
        <v>9.8379999999999992</v>
      </c>
      <c r="D48" s="12">
        <v>246.40992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34.200000000000003</v>
      </c>
      <c r="Q48" s="56">
        <v>2.0299999999999998</v>
      </c>
      <c r="R48" s="56">
        <v>3.35</v>
      </c>
      <c r="S48" s="56">
        <v>44.4</v>
      </c>
      <c r="T48" s="56">
        <v>116.27</v>
      </c>
      <c r="U48" s="12">
        <v>5</v>
      </c>
      <c r="V48" s="12">
        <v>1</v>
      </c>
      <c r="W48" s="12">
        <v>3</v>
      </c>
      <c r="X48" s="12">
        <v>1</v>
      </c>
      <c r="Y48" s="12">
        <v>2</v>
      </c>
      <c r="Z48" s="12">
        <v>1</v>
      </c>
      <c r="AA48" s="12">
        <v>90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8.9379000000000008</v>
      </c>
      <c r="AK48" s="12">
        <v>7.5800000000000006E-2</v>
      </c>
      <c r="AL48" s="14">
        <v>0.28670000000000001</v>
      </c>
      <c r="AM48" s="14">
        <v>2.3999999999999998E-3</v>
      </c>
      <c r="AN48" s="14">
        <v>3.5116999999999998</v>
      </c>
      <c r="AO48" s="14">
        <v>3.8800000000000001E-2</v>
      </c>
      <c r="AP48" s="14">
        <v>0.3085</v>
      </c>
      <c r="AQ48" s="14">
        <v>3.3999999999999998E-3</v>
      </c>
      <c r="AR48" s="14">
        <v>16.711099999999998</v>
      </c>
      <c r="AS48" s="14">
        <v>6.4399999999999999E-2</v>
      </c>
      <c r="AT48" s="14">
        <v>0.28399999999999997</v>
      </c>
      <c r="AU48" s="14">
        <v>1.1000000000000001E-3</v>
      </c>
      <c r="AV48" s="14">
        <v>27.002600000000001</v>
      </c>
      <c r="AW48" s="14">
        <v>0.17469999999999999</v>
      </c>
      <c r="AX48" s="14">
        <v>0.33150000000000002</v>
      </c>
      <c r="AY48" s="14">
        <v>2.0999999999999999E-3</v>
      </c>
      <c r="AZ48" s="14">
        <v>3.5937500000000032E-2</v>
      </c>
      <c r="BA48" s="14">
        <v>1.1672535211267607</v>
      </c>
      <c r="BB48" s="14">
        <v>7.717303005686442E-2</v>
      </c>
      <c r="BC48" s="37"/>
      <c r="BD48" s="28"/>
    </row>
    <row r="49" spans="2:54" ht="13.5" customHeight="1" x14ac:dyDescent="0.2">
      <c r="B49" s="12">
        <v>246</v>
      </c>
      <c r="C49" s="12">
        <v>9.8490000000000002</v>
      </c>
      <c r="D49" s="12">
        <v>246.41038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34.200000000000003</v>
      </c>
      <c r="Q49" s="56">
        <v>2.0299999999999998</v>
      </c>
      <c r="R49" s="56">
        <v>3.35</v>
      </c>
      <c r="S49" s="56">
        <v>44.27</v>
      </c>
      <c r="T49" s="56">
        <v>116.43</v>
      </c>
      <c r="U49" s="12">
        <v>5</v>
      </c>
      <c r="V49" s="12">
        <v>1</v>
      </c>
      <c r="W49" s="12">
        <v>3</v>
      </c>
      <c r="X49" s="12">
        <v>1</v>
      </c>
      <c r="Y49" s="12">
        <v>2</v>
      </c>
      <c r="Z49" s="12">
        <v>1</v>
      </c>
      <c r="AA49" s="12">
        <v>90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4.0185000000000004</v>
      </c>
      <c r="AK49" s="12">
        <v>0.13739999999999999</v>
      </c>
      <c r="AL49" s="14">
        <v>0.12870000000000001</v>
      </c>
      <c r="AM49" s="14">
        <v>4.4000000000000003E-3</v>
      </c>
      <c r="AN49" s="14">
        <v>1.9986999999999999</v>
      </c>
      <c r="AO49" s="14">
        <v>6.8900000000000003E-2</v>
      </c>
      <c r="AP49" s="14">
        <v>0.17519999999999999</v>
      </c>
      <c r="AQ49" s="14">
        <v>6.0000000000000001E-3</v>
      </c>
      <c r="AR49" s="14">
        <v>7.4832000000000001</v>
      </c>
      <c r="AS49" s="14">
        <v>0.1663</v>
      </c>
      <c r="AT49" s="14">
        <v>0.12690000000000001</v>
      </c>
      <c r="AU49" s="14">
        <v>2.8E-3</v>
      </c>
      <c r="AV49" s="14">
        <v>19.8474</v>
      </c>
      <c r="AW49" s="14">
        <v>0.3286</v>
      </c>
      <c r="AX49" s="14">
        <v>0.24329999999999999</v>
      </c>
      <c r="AY49" s="14">
        <v>4.0000000000000001E-3</v>
      </c>
      <c r="AZ49" s="14">
        <v>0.16272401433691755</v>
      </c>
      <c r="BA49" s="14">
        <v>1.9172576832151298</v>
      </c>
      <c r="BB49" s="14">
        <v>0.31442463533225279</v>
      </c>
    </row>
    <row r="50" spans="2:54" ht="13.5" customHeight="1" x14ac:dyDescent="0.2">
      <c r="B50" s="12">
        <v>246</v>
      </c>
      <c r="C50" s="12">
        <v>9.7260000000000009</v>
      </c>
      <c r="D50" s="12">
        <v>246.40525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34.200000000000003</v>
      </c>
      <c r="Q50" s="56">
        <v>2.0299999999999998</v>
      </c>
      <c r="R50" s="56">
        <v>3.35</v>
      </c>
      <c r="S50" s="56">
        <v>45.67</v>
      </c>
      <c r="T50" s="56">
        <v>114.75</v>
      </c>
      <c r="U50" s="12">
        <v>5</v>
      </c>
      <c r="V50" s="12">
        <v>1</v>
      </c>
      <c r="W50" s="12">
        <v>3</v>
      </c>
      <c r="X50" s="12">
        <v>1</v>
      </c>
      <c r="Y50" s="12">
        <v>2</v>
      </c>
      <c r="Z50" s="12">
        <v>1</v>
      </c>
      <c r="AA50" s="12">
        <v>90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8.2457999999999991</v>
      </c>
      <c r="AK50" s="12">
        <v>8.8999999999999999E-3</v>
      </c>
      <c r="AL50" s="14">
        <v>0.27</v>
      </c>
      <c r="AM50" s="14">
        <v>2.9999999999999997E-4</v>
      </c>
      <c r="AN50" s="14">
        <v>3.2305999999999999</v>
      </c>
      <c r="AO50" s="14">
        <v>1.17E-2</v>
      </c>
      <c r="AP50" s="14">
        <v>0.29089999999999999</v>
      </c>
      <c r="AQ50" s="14">
        <v>1.1000000000000001E-3</v>
      </c>
      <c r="AR50" s="14">
        <v>15.2136</v>
      </c>
      <c r="AS50" s="14">
        <v>6.7900000000000002E-2</v>
      </c>
      <c r="AT50" s="14">
        <v>0.26390000000000002</v>
      </c>
      <c r="AU50" s="14">
        <v>1.1999999999999999E-3</v>
      </c>
      <c r="AV50" s="14">
        <v>26.014600000000002</v>
      </c>
      <c r="AW50" s="14">
        <v>2.0999999999999999E-3</v>
      </c>
      <c r="AX50" s="14">
        <v>0.32490000000000002</v>
      </c>
      <c r="AY50" s="14">
        <v>0</v>
      </c>
      <c r="AZ50" s="14">
        <v>5.5212731406300793E-2</v>
      </c>
      <c r="BA50" s="14">
        <v>1.231148162182645</v>
      </c>
      <c r="BB50" s="14">
        <v>0.10360054347826086</v>
      </c>
    </row>
    <row r="51" spans="2:54" ht="13.5" customHeight="1" x14ac:dyDescent="0.2">
      <c r="B51" s="12">
        <v>246</v>
      </c>
      <c r="C51" s="12">
        <v>9.4960000000000004</v>
      </c>
      <c r="D51" s="12">
        <v>246.39567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34.200000000000003</v>
      </c>
      <c r="Q51" s="56">
        <v>2.0299999999999998</v>
      </c>
      <c r="R51" s="56">
        <v>3.35</v>
      </c>
      <c r="S51" s="56">
        <v>48.32</v>
      </c>
      <c r="T51" s="56">
        <v>111.8</v>
      </c>
      <c r="U51" s="12">
        <v>5</v>
      </c>
      <c r="V51" s="12">
        <v>1</v>
      </c>
      <c r="W51" s="12">
        <v>3</v>
      </c>
      <c r="X51" s="12">
        <v>1</v>
      </c>
      <c r="Y51" s="12">
        <v>2</v>
      </c>
      <c r="Z51" s="12">
        <v>1</v>
      </c>
      <c r="AA51" s="12">
        <v>90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20.058</v>
      </c>
      <c r="AK51" s="55">
        <v>1.1000000000000001E-2</v>
      </c>
      <c r="AL51" s="55">
        <v>0.70699999999999996</v>
      </c>
      <c r="AM51" s="55">
        <v>5.0000000000000001E-4</v>
      </c>
      <c r="AN51" s="55">
        <v>7.2195</v>
      </c>
      <c r="AO51" s="55">
        <v>4.0000000000000001E-3</v>
      </c>
      <c r="AP51" s="55">
        <v>0.69799999999999995</v>
      </c>
      <c r="AQ51" s="55">
        <v>5.0000000000000001E-4</v>
      </c>
      <c r="AR51" s="55">
        <v>37.709000000000003</v>
      </c>
      <c r="AS51" s="55">
        <v>1.1000000000000001E-2</v>
      </c>
      <c r="AT51" s="55">
        <v>0.70650000000000002</v>
      </c>
      <c r="AU51" s="55">
        <v>0</v>
      </c>
      <c r="AV51" s="55">
        <v>49.537300000000002</v>
      </c>
      <c r="AW51" s="55">
        <v>3.3300000000000003E-2</v>
      </c>
      <c r="AX51" s="55">
        <v>0.67459999999999998</v>
      </c>
      <c r="AY51" s="55">
        <v>5.0000000000000001E-4</v>
      </c>
      <c r="AZ51" s="14">
        <v>-1.704793821943755E-2</v>
      </c>
      <c r="BA51" s="14">
        <v>23.87119603680113</v>
      </c>
      <c r="BB51" s="14">
        <v>-2.3097530953587748E-2</v>
      </c>
    </row>
    <row r="52" spans="2:54" ht="13.5" customHeight="1" x14ac:dyDescent="0.2">
      <c r="B52" s="12">
        <v>246</v>
      </c>
      <c r="C52" s="12">
        <v>9.4860000000000007</v>
      </c>
      <c r="D52" s="12">
        <v>246.39525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34.200000000000003</v>
      </c>
      <c r="Q52" s="56">
        <v>2.0299999999999998</v>
      </c>
      <c r="R52" s="56">
        <v>3.35</v>
      </c>
      <c r="S52" s="56">
        <v>48.44</v>
      </c>
      <c r="T52" s="56">
        <v>111.67</v>
      </c>
      <c r="U52" s="12">
        <v>5</v>
      </c>
      <c r="V52" s="12">
        <v>1</v>
      </c>
      <c r="W52" s="12">
        <v>3</v>
      </c>
      <c r="X52" s="12">
        <v>1</v>
      </c>
      <c r="Y52" s="12">
        <v>2</v>
      </c>
      <c r="Z52" s="12">
        <v>1</v>
      </c>
      <c r="AA52" s="12">
        <v>90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28.136199999999999</v>
      </c>
      <c r="AK52" s="12">
        <v>3.6900000000000002E-2</v>
      </c>
      <c r="AL52" s="14">
        <v>0.99490000000000001</v>
      </c>
      <c r="AM52" s="14">
        <v>1.2999999999999999E-3</v>
      </c>
      <c r="AN52" s="14">
        <v>10.2559</v>
      </c>
      <c r="AO52" s="14">
        <v>3.3E-3</v>
      </c>
      <c r="AP52" s="14">
        <v>0.99470000000000003</v>
      </c>
      <c r="AQ52" s="14">
        <v>2.9999999999999997E-4</v>
      </c>
      <c r="AR52" s="14">
        <v>52.920299999999997</v>
      </c>
      <c r="AS52" s="14">
        <v>2.92E-2</v>
      </c>
      <c r="AT52" s="14">
        <v>0.99490000000000001</v>
      </c>
      <c r="AU52" s="14">
        <v>5.0000000000000001E-4</v>
      </c>
      <c r="AV52" s="14">
        <v>72.7376</v>
      </c>
      <c r="AW52" s="14">
        <v>4.1999999999999997E-3</v>
      </c>
      <c r="AX52" s="14">
        <v>0.99470000000000003</v>
      </c>
      <c r="AY52" s="14">
        <v>1E-4</v>
      </c>
      <c r="AZ52" s="38">
        <v>0.75285052443866096</v>
      </c>
      <c r="BA52" s="38">
        <v>1.3744744455341336</v>
      </c>
      <c r="BB52" s="38">
        <v>0.15770834941535711</v>
      </c>
    </row>
    <row r="53" spans="2:54" ht="13.5" customHeight="1" x14ac:dyDescent="0.2">
      <c r="B53" s="12">
        <v>246</v>
      </c>
      <c r="C53" s="12">
        <v>9.7149999999999999</v>
      </c>
      <c r="D53" s="12">
        <v>246.40478999999999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34.200000000000003</v>
      </c>
      <c r="Q53" s="56">
        <v>2.0299999999999998</v>
      </c>
      <c r="R53" s="56">
        <v>3.35</v>
      </c>
      <c r="S53" s="56">
        <v>45.79</v>
      </c>
      <c r="T53" s="56">
        <v>114.6</v>
      </c>
      <c r="U53" s="12">
        <v>5</v>
      </c>
      <c r="V53" s="12">
        <v>1</v>
      </c>
      <c r="W53" s="12">
        <v>3</v>
      </c>
      <c r="X53" s="12">
        <v>1</v>
      </c>
      <c r="Y53" s="12">
        <v>2</v>
      </c>
      <c r="Z53" s="12">
        <v>1</v>
      </c>
      <c r="AA53" s="12">
        <v>90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30.51</v>
      </c>
      <c r="AK53" s="12">
        <v>4.3E-3</v>
      </c>
      <c r="AL53" s="14">
        <v>1.0012000000000001</v>
      </c>
      <c r="AM53" s="14">
        <v>1E-4</v>
      </c>
      <c r="AN53" s="14">
        <v>11.088800000000001</v>
      </c>
      <c r="AO53" s="14">
        <v>1.9E-3</v>
      </c>
      <c r="AP53" s="14">
        <v>1.0008999999999999</v>
      </c>
      <c r="AQ53" s="14">
        <v>2.0000000000000001E-4</v>
      </c>
      <c r="AR53" s="14">
        <v>57.598199999999999</v>
      </c>
      <c r="AS53" s="14">
        <v>4.4999999999999997E-3</v>
      </c>
      <c r="AT53" s="14">
        <v>1.0012000000000001</v>
      </c>
      <c r="AU53" s="14">
        <v>1E-4</v>
      </c>
      <c r="AV53" s="14">
        <v>80.017600000000002</v>
      </c>
      <c r="AW53" s="14">
        <v>0.1787</v>
      </c>
      <c r="AX53" s="14">
        <v>1.0008999999999999</v>
      </c>
      <c r="AY53" s="14">
        <v>2.2000000000000001E-3</v>
      </c>
      <c r="AZ53" s="38">
        <v>0.75657473020556176</v>
      </c>
      <c r="BA53" s="38">
        <v>1.3892378581275109</v>
      </c>
      <c r="BB53" s="38">
        <v>0.16291297946892727</v>
      </c>
    </row>
    <row r="54" spans="2:54" ht="13.5" customHeight="1" x14ac:dyDescent="0.2">
      <c r="B54" s="12">
        <v>246</v>
      </c>
      <c r="C54" s="12">
        <v>10.048</v>
      </c>
      <c r="D54" s="12">
        <v>246.41866999999999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34.200000000000003</v>
      </c>
      <c r="Q54" s="56">
        <v>2.0299999999999998</v>
      </c>
      <c r="R54" s="56">
        <v>3.35</v>
      </c>
      <c r="S54" s="56">
        <v>42.06</v>
      </c>
      <c r="T54" s="56">
        <v>119.31</v>
      </c>
      <c r="U54" s="12">
        <v>5</v>
      </c>
      <c r="V54" s="12">
        <v>1</v>
      </c>
      <c r="W54" s="12">
        <v>3</v>
      </c>
      <c r="X54" s="12">
        <v>1</v>
      </c>
      <c r="Y54" s="12">
        <v>2</v>
      </c>
      <c r="Z54" s="12">
        <v>1</v>
      </c>
      <c r="AA54" s="12">
        <v>90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32.666800000000002</v>
      </c>
      <c r="AK54" s="12">
        <v>0.99609999999999999</v>
      </c>
      <c r="AL54" s="14">
        <v>1.0094000000000001</v>
      </c>
      <c r="AM54" s="14">
        <v>3.1099999999999999E-2</v>
      </c>
      <c r="AN54" s="14">
        <v>12.0084</v>
      </c>
      <c r="AO54" s="14">
        <v>0.3725</v>
      </c>
      <c r="AP54" s="14">
        <v>1.0092000000000001</v>
      </c>
      <c r="AQ54" s="14">
        <v>3.1600000000000003E-2</v>
      </c>
      <c r="AR54" s="14">
        <v>61.650199999999998</v>
      </c>
      <c r="AS54" s="14">
        <v>1.8622000000000001</v>
      </c>
      <c r="AT54" s="14">
        <v>1.0094000000000001</v>
      </c>
      <c r="AU54" s="14">
        <v>3.0800000000000001E-2</v>
      </c>
      <c r="AV54" s="14">
        <v>84.820300000000003</v>
      </c>
      <c r="AW54" s="14">
        <v>2.6154000000000002</v>
      </c>
      <c r="AX54" s="14">
        <v>1.0092000000000001</v>
      </c>
      <c r="AY54" s="14">
        <v>3.1399999999999997E-2</v>
      </c>
      <c r="AZ54" s="38">
        <v>0.75196610095973626</v>
      </c>
      <c r="BA54" s="38">
        <v>1.3758317085751548</v>
      </c>
      <c r="BB54" s="38">
        <v>0.15818953304590347</v>
      </c>
    </row>
  </sheetData>
  <autoFilter ref="B9:BB54" xr:uid="{75FD4954-21C5-4683-95FD-C49461E799D4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C870-AD18-4A4E-9FD0-9668A2F6B17C}">
  <sheetPr codeName="Sheet51"/>
  <dimension ref="A1:BT54"/>
  <sheetViews>
    <sheetView workbookViewId="0">
      <selection activeCell="A42" sqref="A42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249</v>
      </c>
      <c r="C10" s="12">
        <v>9.5890000000000004</v>
      </c>
      <c r="D10" s="12">
        <v>249.39954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33</v>
      </c>
      <c r="Q10" s="56">
        <v>2.06</v>
      </c>
      <c r="R10" s="56">
        <v>2.97</v>
      </c>
      <c r="S10" s="56">
        <v>47.75</v>
      </c>
      <c r="T10" s="56">
        <v>114.34</v>
      </c>
      <c r="U10" s="12">
        <v>3</v>
      </c>
      <c r="V10" s="12">
        <v>0</v>
      </c>
      <c r="W10" s="12">
        <v>2</v>
      </c>
      <c r="X10" s="12">
        <v>1</v>
      </c>
      <c r="Y10" s="12">
        <v>7</v>
      </c>
      <c r="Z10" s="12">
        <v>1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1.1397999999999999</v>
      </c>
      <c r="AK10" s="12">
        <v>6.8500000000000005E-2</v>
      </c>
      <c r="AL10" s="14">
        <v>3.8199999999999998E-2</v>
      </c>
      <c r="AM10" s="14">
        <v>2.3E-3</v>
      </c>
      <c r="AN10" s="14">
        <v>2.2063000000000001</v>
      </c>
      <c r="AO10" s="14">
        <v>2.9399999999999999E-2</v>
      </c>
      <c r="AP10" s="14">
        <v>0.21310000000000001</v>
      </c>
      <c r="AQ10" s="14">
        <v>2.8E-3</v>
      </c>
      <c r="AR10" s="14">
        <v>2.1362000000000001</v>
      </c>
      <c r="AS10" s="14">
        <v>0.2137</v>
      </c>
      <c r="AT10" s="14">
        <v>3.8100000000000002E-2</v>
      </c>
      <c r="AU10" s="14">
        <v>3.8E-3</v>
      </c>
      <c r="AV10" s="14">
        <v>37.951700000000002</v>
      </c>
      <c r="AW10" s="14">
        <v>0.76959999999999995</v>
      </c>
      <c r="AX10" s="14">
        <v>0.49940000000000001</v>
      </c>
      <c r="AY10" s="14">
        <v>1.01E-2</v>
      </c>
      <c r="AZ10" s="14">
        <v>0.40182456140350875</v>
      </c>
      <c r="BA10" s="14">
        <v>13.107611548556431</v>
      </c>
      <c r="BB10" s="14">
        <v>0.85823255813953492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4.4443750000000011E-2</v>
      </c>
      <c r="BH10" s="16">
        <f>DSTDEV(PlotSort,"PhxRed",$BG$35:$BG$38)/SQRT($BF10)</f>
        <v>1.4413530934227516E-3</v>
      </c>
      <c r="BI10" s="16">
        <f>DAVERAGE(PlotSort,"PhxRedEdge",$BG$35:$BG$38)</f>
        <v>0.227121875</v>
      </c>
      <c r="BJ10" s="16">
        <f>DSTDEV(PlotSort,"PhxRedEdge",$BG$35:$BG$38)/SQRT($BF10)</f>
        <v>3.7641607211940133E-3</v>
      </c>
      <c r="BK10" s="16">
        <f>DAVERAGE(PlotSort,"TMRed",$BG$35:$BG$38)</f>
        <v>4.6603124999999995E-2</v>
      </c>
      <c r="BL10" s="16">
        <f>DSTDEV(PlotSort,"TMRed",$BG$35:$BG$38)/SQRT($BF10)</f>
        <v>1.5645485562870434E-3</v>
      </c>
      <c r="BM10" s="16">
        <f>DAVERAGE(PlotSort,"TMNIR",$BG$35:$BG$38)</f>
        <v>0.46735937499999991</v>
      </c>
      <c r="BN10" s="16">
        <f>DSTDEV(PlotSort,"TMNIR",$BG$35:$BG$38)/SQRT($BF10)</f>
        <v>8.1911215942183507E-3</v>
      </c>
      <c r="BO10" s="16">
        <f>DAVERAGE(PlotSort,"NRR",$BG$35:$BG$38)</f>
        <v>0.34505001397959933</v>
      </c>
      <c r="BP10" s="16">
        <f>DSTDEV(PlotSort,"NRR",$BG$35:$BG$38)/SQRT($BF10)</f>
        <v>7.0801170474256506E-3</v>
      </c>
      <c r="BQ10" s="16">
        <f>DAVERAGE(PlotSort,"rvi",$BG$35:$BG$38)</f>
        <v>10.38858084192611</v>
      </c>
      <c r="BR10" s="16">
        <f>DSTDEV(PlotSort,"rvi",$BG$35:$BG$38)/SQRT($BF10)</f>
        <v>0.38103241235612201</v>
      </c>
      <c r="BS10" s="17">
        <f>DAVERAGE(PlotSort,"ndvi",$BG$35:$BG$38)</f>
        <v>0.81672754366508316</v>
      </c>
      <c r="BT10" s="16">
        <f>DSTDEV(PlotSort,"ndvi",$BG$35:$BG$38)/SQRT($BF10)</f>
        <v>7.5861991881030844E-3</v>
      </c>
    </row>
    <row r="11" spans="1:72" ht="13.5" customHeight="1" x14ac:dyDescent="0.2">
      <c r="B11" s="12">
        <v>249</v>
      </c>
      <c r="C11" s="12">
        <v>9.5790000000000006</v>
      </c>
      <c r="D11" s="12">
        <v>249.39913000000001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33</v>
      </c>
      <c r="Q11" s="56">
        <v>2.06</v>
      </c>
      <c r="R11" s="56">
        <v>2.97</v>
      </c>
      <c r="S11" s="56">
        <v>47.87</v>
      </c>
      <c r="T11" s="56">
        <v>114.21</v>
      </c>
      <c r="U11" s="12">
        <v>3</v>
      </c>
      <c r="V11" s="12">
        <v>0</v>
      </c>
      <c r="W11" s="12">
        <v>2</v>
      </c>
      <c r="X11" s="12">
        <v>1</v>
      </c>
      <c r="Y11" s="12">
        <v>7</v>
      </c>
      <c r="Z11" s="12">
        <v>1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1.1852</v>
      </c>
      <c r="AK11" s="12">
        <v>3.7000000000000002E-3</v>
      </c>
      <c r="AL11" s="14">
        <v>3.9800000000000002E-2</v>
      </c>
      <c r="AM11" s="14">
        <v>1E-4</v>
      </c>
      <c r="AN11" s="14">
        <v>2.3416000000000001</v>
      </c>
      <c r="AO11" s="14">
        <v>0.1132</v>
      </c>
      <c r="AP11" s="14">
        <v>0.2268</v>
      </c>
      <c r="AQ11" s="14">
        <v>1.0999999999999999E-2</v>
      </c>
      <c r="AR11" s="14">
        <v>2.3879000000000001</v>
      </c>
      <c r="AS11" s="14">
        <v>0.26600000000000001</v>
      </c>
      <c r="AT11" s="14">
        <v>4.2799999999999998E-2</v>
      </c>
      <c r="AU11" s="14">
        <v>4.7999999999999996E-3</v>
      </c>
      <c r="AV11" s="14">
        <v>35.511800000000001</v>
      </c>
      <c r="AW11" s="14">
        <v>4.0289999999999999</v>
      </c>
      <c r="AX11" s="14">
        <v>0.46870000000000001</v>
      </c>
      <c r="AY11" s="14">
        <v>5.3199999999999997E-2</v>
      </c>
      <c r="AZ11" s="14">
        <v>0.34780733285406185</v>
      </c>
      <c r="BA11" s="14">
        <v>10.950934579439252</v>
      </c>
      <c r="BB11" s="14">
        <v>0.83264907135874888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4.1043749999999983E-2</v>
      </c>
      <c r="BH11" s="16">
        <f>DSTDEV(PlotSort,"PhxRed",$BG$31:$BG$32)/SQRT($BF11)</f>
        <v>1.0400708609673351E-3</v>
      </c>
      <c r="BI11" s="16">
        <f>DAVERAGE(PlotSort,"PhxRedEdge",$BG$31:$BG$32)</f>
        <v>0.23469374999999998</v>
      </c>
      <c r="BJ11" s="16">
        <f>DSTDEV(PlotSort,"PhxRedEdge",$BG$31:$BG$32)/SQRT($BF11)</f>
        <v>4.5856885047395012E-3</v>
      </c>
      <c r="BK11" s="16">
        <f>DAVERAGE(PlotSort,"TMRed",$BG$31:$BG$32)</f>
        <v>4.2993749999999997E-2</v>
      </c>
      <c r="BL11" s="16">
        <f>DSTDEV(PlotSort,"TMRed",$BG$31:$BG$32)/SQRT($BF11)</f>
        <v>1.3858952807361265E-3</v>
      </c>
      <c r="BM11" s="16">
        <f>DAVERAGE(PlotSort,"TMNIR",$BG$31:$BG$32)</f>
        <v>0.49581874999999997</v>
      </c>
      <c r="BN11" s="16">
        <f>DSTDEV(PlotSort,"TMNIR",$BG$31:$BG$32)/SQRT($BF11)</f>
        <v>7.4820630997851582E-3</v>
      </c>
      <c r="BO11" s="16">
        <f>DAVERAGE(PlotSort,"NRR",$BG$31:$BG$32)</f>
        <v>0.35761486793196595</v>
      </c>
      <c r="BP11" s="16">
        <f>DSTDEV(PlotSort,"NRR",$BG$31:$BG$32)/SQRT($BF11)</f>
        <v>7.3533657491024369E-3</v>
      </c>
      <c r="BQ11" s="16">
        <f>DAVERAGE(PlotSort,"rvi",$BG$31:$BG$32)</f>
        <v>11.656513686097785</v>
      </c>
      <c r="BR11" s="16">
        <f>DSTDEV(PlotSort,"rvi",$BG$31:$BG$32)/SQRT($BF11)</f>
        <v>0.30146504076754388</v>
      </c>
      <c r="BS11" s="17">
        <f>DAVERAGE(PlotSort,"ndvi",$BG$31:$BG$32)</f>
        <v>0.84041407411646729</v>
      </c>
      <c r="BT11" s="16">
        <f>DSTDEV(PlotSort,"ndvi",$BG$31:$BG$32)/SQRT($BF11)</f>
        <v>4.4162053193698408E-3</v>
      </c>
    </row>
    <row r="12" spans="1:72" ht="13.5" customHeight="1" x14ac:dyDescent="0.2">
      <c r="B12" s="12">
        <v>249</v>
      </c>
      <c r="C12" s="12">
        <v>9.5709999999999997</v>
      </c>
      <c r="D12" s="12">
        <v>249.39878999999999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33</v>
      </c>
      <c r="Q12" s="56">
        <v>2.06</v>
      </c>
      <c r="R12" s="56">
        <v>2.97</v>
      </c>
      <c r="S12" s="56">
        <v>47.96</v>
      </c>
      <c r="T12" s="56">
        <v>114.11</v>
      </c>
      <c r="U12" s="12">
        <v>3</v>
      </c>
      <c r="V12" s="12">
        <v>0</v>
      </c>
      <c r="W12" s="12">
        <v>2</v>
      </c>
      <c r="X12" s="12">
        <v>1</v>
      </c>
      <c r="Y12" s="12">
        <v>7</v>
      </c>
      <c r="Z12" s="12">
        <v>1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1.2534000000000001</v>
      </c>
      <c r="AK12" s="12">
        <v>6.59E-2</v>
      </c>
      <c r="AL12" s="14">
        <v>4.2200000000000001E-2</v>
      </c>
      <c r="AM12" s="14">
        <v>2.2000000000000001E-3</v>
      </c>
      <c r="AN12" s="14">
        <v>2.6181999999999999</v>
      </c>
      <c r="AO12" s="14">
        <v>0.12470000000000001</v>
      </c>
      <c r="AP12" s="14">
        <v>0.25430000000000003</v>
      </c>
      <c r="AQ12" s="14">
        <v>1.21E-2</v>
      </c>
      <c r="AR12" s="14">
        <v>2.4925000000000002</v>
      </c>
      <c r="AS12" s="14">
        <v>0.16139999999999999</v>
      </c>
      <c r="AT12" s="14">
        <v>4.48E-2</v>
      </c>
      <c r="AU12" s="14">
        <v>2.8999999999999998E-3</v>
      </c>
      <c r="AV12" s="14">
        <v>42.034700000000001</v>
      </c>
      <c r="AW12" s="14">
        <v>7.6999999999999999E-2</v>
      </c>
      <c r="AX12" s="14">
        <v>0.55620000000000003</v>
      </c>
      <c r="AY12" s="14">
        <v>1E-3</v>
      </c>
      <c r="AZ12" s="14">
        <v>0.37248611967921036</v>
      </c>
      <c r="BA12" s="14">
        <v>12.415178571428573</v>
      </c>
      <c r="BB12" s="14">
        <v>0.8509151414309486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4.7843749999999997E-2</v>
      </c>
      <c r="BH12" s="16">
        <f>DSTDEV(PlotSort,"PhxRed",$BH$31:$BH$32)/SQRT($BF12)</f>
        <v>2.4421126228124698E-3</v>
      </c>
      <c r="BI12" s="16">
        <f>DAVERAGE(PlotSort,"PhxRedEdge",$BH$31:$BH$32)</f>
        <v>0.21955000000000002</v>
      </c>
      <c r="BJ12" s="16">
        <f>DSTDEV(PlotSort,"PhxRedEdge",$BH$31:$BH$32)/SQRT($BF12)</f>
        <v>5.4673424379064941E-3</v>
      </c>
      <c r="BK12" s="16">
        <f>DAVERAGE(PlotSort,"TMRed",$BH$31:$BH$32)</f>
        <v>5.02125E-2</v>
      </c>
      <c r="BL12" s="16">
        <f>DSTDEV(PlotSort,"TMRed",$BH$31:$BH$32)/SQRT($BF12)</f>
        <v>2.5416345626387742E-3</v>
      </c>
      <c r="BM12" s="16">
        <f>DAVERAGE(PlotSort,"TMNIR",$BH$31:$BH$32)</f>
        <v>0.43890000000000001</v>
      </c>
      <c r="BN12" s="16">
        <f>DSTDEV(PlotSort,"TMNIR",$BH$31:$BH$32)/SQRT($BF12)</f>
        <v>1.0646646576896096E-2</v>
      </c>
      <c r="BO12" s="16">
        <f>DAVERAGE(PlotSort,"NRR",$BH$31:$BH$32)</f>
        <v>0.33248516002723261</v>
      </c>
      <c r="BP12" s="16">
        <f>DSTDEV(PlotSort,"NRR",$BH$31:$BH$32)/SQRT($BF12)</f>
        <v>1.1492341310153104E-2</v>
      </c>
      <c r="BQ12" s="16">
        <f>DAVERAGE(PlotSort,"rvi",$BH$31:$BH$32)</f>
        <v>9.120647997754439</v>
      </c>
      <c r="BR12" s="16">
        <f>DSTDEV(PlotSort,"rvi",$BH$31:$BH$32)/SQRT($BF12)</f>
        <v>0.54301555519488065</v>
      </c>
      <c r="BS12" s="17">
        <f>DAVERAGE(PlotSort,"ndvi",$BH$31:$BH$32)</f>
        <v>0.79304101321369924</v>
      </c>
      <c r="BT12" s="16">
        <f>DSTDEV(PlotSort,"ndvi",$BH$31:$BH$32)/SQRT($BF12)</f>
        <v>1.1981873622397457E-2</v>
      </c>
    </row>
    <row r="13" spans="1:72" ht="13.5" customHeight="1" x14ac:dyDescent="0.2">
      <c r="B13" s="12">
        <v>249</v>
      </c>
      <c r="C13" s="12">
        <v>9.5630000000000006</v>
      </c>
      <c r="D13" s="12">
        <v>249.39846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33</v>
      </c>
      <c r="Q13" s="56">
        <v>2.06</v>
      </c>
      <c r="R13" s="56">
        <v>2.97</v>
      </c>
      <c r="S13" s="56">
        <v>48.05</v>
      </c>
      <c r="T13" s="56">
        <v>114.01</v>
      </c>
      <c r="U13" s="12">
        <v>3</v>
      </c>
      <c r="V13" s="12">
        <v>0</v>
      </c>
      <c r="W13" s="12">
        <v>2</v>
      </c>
      <c r="X13" s="12">
        <v>1</v>
      </c>
      <c r="Y13" s="12">
        <v>7</v>
      </c>
      <c r="Z13" s="12">
        <v>1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1.4215</v>
      </c>
      <c r="AK13" s="12">
        <v>0.15529999999999999</v>
      </c>
      <c r="AL13" s="14">
        <v>4.8000000000000001E-2</v>
      </c>
      <c r="AM13" s="14">
        <v>5.1999999999999998E-3</v>
      </c>
      <c r="AN13" s="14">
        <v>2.3746999999999998</v>
      </c>
      <c r="AO13" s="14">
        <v>0.1043</v>
      </c>
      <c r="AP13" s="14">
        <v>0.23119999999999999</v>
      </c>
      <c r="AQ13" s="14">
        <v>1.0200000000000001E-2</v>
      </c>
      <c r="AR13" s="14">
        <v>2.8138999999999998</v>
      </c>
      <c r="AS13" s="14">
        <v>0.14749999999999999</v>
      </c>
      <c r="AT13" s="14">
        <v>5.0700000000000002E-2</v>
      </c>
      <c r="AU13" s="14">
        <v>2.7000000000000001E-3</v>
      </c>
      <c r="AV13" s="14">
        <v>30.561399999999999</v>
      </c>
      <c r="AW13" s="14">
        <v>0.37230000000000002</v>
      </c>
      <c r="AX13" s="14">
        <v>0.40539999999999998</v>
      </c>
      <c r="AY13" s="14">
        <v>4.8999999999999998E-3</v>
      </c>
      <c r="AZ13" s="14">
        <v>0.27364121897580901</v>
      </c>
      <c r="BA13" s="14">
        <v>7.9960552268244571</v>
      </c>
      <c r="BB13" s="14">
        <v>0.77768033326024988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4.3187499999999997E-2</v>
      </c>
      <c r="BH13" s="16">
        <f>DSTDEV(PlotSort,"PhxRed",$BJ$35:$BJ$36)/SQRT($BF13)</f>
        <v>2.0777251897894761E-3</v>
      </c>
      <c r="BI13" s="16">
        <f>DAVERAGE(PlotSort,"PhxRedEdge",$BJ$35:$BJ$36)</f>
        <v>0.22110000000000002</v>
      </c>
      <c r="BJ13" s="16">
        <f>DSTDEV(PlotSort,"PhxRedEdge",$BJ$35:$BJ$36)/SQRT($BF13)</f>
        <v>7.8607751344435296E-3</v>
      </c>
      <c r="BK13" s="16">
        <f>DAVERAGE(PlotSort,"TMRed",$BJ$35:$BJ$36)</f>
        <v>4.4674999999999999E-2</v>
      </c>
      <c r="BL13" s="16">
        <f>DSTDEV(PlotSort,"TMRed",$BJ$35:$BJ$36)/SQRT($BF13)</f>
        <v>2.4377060352482457E-3</v>
      </c>
      <c r="BM13" s="16">
        <f>DAVERAGE(PlotSort,"TMNIR",$BJ$35:$BJ$36)</f>
        <v>0.46467499999999995</v>
      </c>
      <c r="BN13" s="16">
        <f>DSTDEV(PlotSort,"TMNIR",$BJ$35:$BJ$36)/SQRT($BF13)</f>
        <v>1.4909581650737223E-2</v>
      </c>
      <c r="BO13" s="16">
        <f>DAVERAGE(PlotSort,"NRR",$BJ$35:$BJ$36)</f>
        <v>0.35512562695500671</v>
      </c>
      <c r="BP13" s="16">
        <f>DSTDEV(PlotSort,"NRR",$BJ$35:$BJ$36)/SQRT($BF13)</f>
        <v>1.2316634464326418E-2</v>
      </c>
      <c r="BQ13" s="16">
        <f>DAVERAGE(PlotSort,"rvi",$BJ$35:$BJ$36)</f>
        <v>10.618643059171852</v>
      </c>
      <c r="BR13" s="16">
        <f>DSTDEV(PlotSort,"rvi",$BJ$35:$BJ$36)/SQRT($BF13)</f>
        <v>0.65547967789327233</v>
      </c>
      <c r="BS13" s="17">
        <f>DAVERAGE(PlotSort,"ndvi",$BJ$35:$BJ$36)</f>
        <v>0.82358679860776585</v>
      </c>
      <c r="BT13" s="16">
        <f>DSTDEV(PlotSort,"ndvi",$BJ$35:$BJ$36)/SQRT($BF13)</f>
        <v>1.0980461562803689E-2</v>
      </c>
    </row>
    <row r="14" spans="1:72" ht="13.5" customHeight="1" x14ac:dyDescent="0.2">
      <c r="B14" s="12">
        <v>249</v>
      </c>
      <c r="C14" s="12">
        <v>9.5540000000000003</v>
      </c>
      <c r="D14" s="12">
        <v>249.39807999999999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33</v>
      </c>
      <c r="Q14" s="56">
        <v>2.06</v>
      </c>
      <c r="R14" s="56">
        <v>2.97</v>
      </c>
      <c r="S14" s="56">
        <v>48.16</v>
      </c>
      <c r="T14" s="56">
        <v>113.89</v>
      </c>
      <c r="U14" s="12">
        <v>3</v>
      </c>
      <c r="V14" s="12">
        <v>0</v>
      </c>
      <c r="W14" s="12">
        <v>2</v>
      </c>
      <c r="X14" s="12">
        <v>1</v>
      </c>
      <c r="Y14" s="12">
        <v>7</v>
      </c>
      <c r="Z14" s="12">
        <v>1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2.0398999999999998</v>
      </c>
      <c r="AK14" s="12">
        <v>2.07E-2</v>
      </c>
      <c r="AL14" s="14">
        <v>6.9099999999999995E-2</v>
      </c>
      <c r="AM14" s="14">
        <v>6.9999999999999999E-4</v>
      </c>
      <c r="AN14" s="14">
        <v>2.375</v>
      </c>
      <c r="AO14" s="14">
        <v>2.3099999999999999E-2</v>
      </c>
      <c r="AP14" s="14">
        <v>0.2319</v>
      </c>
      <c r="AQ14" s="14">
        <v>2.3E-3</v>
      </c>
      <c r="AR14" s="14">
        <v>3.8853</v>
      </c>
      <c r="AS14" s="14">
        <v>7.46E-2</v>
      </c>
      <c r="AT14" s="14">
        <v>7.0199999999999999E-2</v>
      </c>
      <c r="AU14" s="14">
        <v>1.2999999999999999E-3</v>
      </c>
      <c r="AV14" s="14">
        <v>28.787199999999999</v>
      </c>
      <c r="AW14" s="14">
        <v>0.45340000000000003</v>
      </c>
      <c r="AX14" s="14">
        <v>0.38290000000000002</v>
      </c>
      <c r="AY14" s="14">
        <v>6.0000000000000001E-3</v>
      </c>
      <c r="AZ14" s="14">
        <v>0.24560832791151596</v>
      </c>
      <c r="BA14" s="14">
        <v>5.4544159544159552</v>
      </c>
      <c r="BB14" s="14">
        <v>0.69013462811741344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4.2931249999999997E-2</v>
      </c>
      <c r="BH14" s="16">
        <f>DSTDEV(PlotSort,"PhxRed",$BK$35:$BK$36)/SQRT($BF14)</f>
        <v>2.0123932425100298E-3</v>
      </c>
      <c r="BI14" s="16">
        <f>DAVERAGE(PlotSort,"PhxRedEdge",$BK$35:$BK$36)</f>
        <v>0.21939374999999997</v>
      </c>
      <c r="BJ14" s="16">
        <f>DSTDEV(PlotSort,"PhxRedEdge",$BK$35:$BK$36)/SQRT($BF14)</f>
        <v>3.509231501221695E-3</v>
      </c>
      <c r="BK14" s="16">
        <f>DAVERAGE(PlotSort,"TMRed",$BK$35:$BK$36)</f>
        <v>4.4681249999999992E-2</v>
      </c>
      <c r="BL14" s="16">
        <f>DSTDEV(PlotSort,"TMRed",$BK$35:$BK$36)/SQRT($BF14)</f>
        <v>2.1415379744084313E-3</v>
      </c>
      <c r="BM14" s="16">
        <f>DAVERAGE(PlotSort,"TMNIR",$BK$35:$BK$36)</f>
        <v>0.45818750000000003</v>
      </c>
      <c r="BN14" s="16">
        <f>DSTDEV(PlotSort,"TMNIR",$BK$35:$BK$36)/SQRT($BF14)</f>
        <v>9.8824586810840418E-3</v>
      </c>
      <c r="BO14" s="16">
        <f>DAVERAGE(PlotSort,"NRR",$BK$35:$BK$36)</f>
        <v>0.35108663453630912</v>
      </c>
      <c r="BP14" s="16">
        <f>DSTDEV(PlotSort,"NRR",$BK$35:$BK$36)/SQRT($BF14)</f>
        <v>9.9921514319783276E-3</v>
      </c>
      <c r="BQ14" s="16">
        <f>DAVERAGE(PlotSort,"rvi",$BK$35:$BK$36)</f>
        <v>10.628963899846191</v>
      </c>
      <c r="BR14" s="16">
        <f>DSTDEV(PlotSort,"rvi",$BK$35:$BK$36)/SQRT($BF14)</f>
        <v>0.55459679384549876</v>
      </c>
      <c r="BS14" s="17">
        <f>DAVERAGE(PlotSort,"ndvi",$BK$35:$BK$36)</f>
        <v>0.82033873897368903</v>
      </c>
      <c r="BT14" s="16">
        <f>DSTDEV(PlotSort,"ndvi",$BK$35:$BK$36)/SQRT($BF14)</f>
        <v>1.0948443928536595E-2</v>
      </c>
    </row>
    <row r="15" spans="1:72" ht="13.5" customHeight="1" x14ac:dyDescent="0.2">
      <c r="B15" s="12">
        <v>249</v>
      </c>
      <c r="C15" s="12">
        <v>9.5459999999999994</v>
      </c>
      <c r="D15" s="12">
        <v>249.39775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33</v>
      </c>
      <c r="Q15" s="56">
        <v>2.06</v>
      </c>
      <c r="R15" s="56">
        <v>2.97</v>
      </c>
      <c r="S15" s="56">
        <v>48.25</v>
      </c>
      <c r="T15" s="56">
        <v>113.79</v>
      </c>
      <c r="U15" s="12">
        <v>3</v>
      </c>
      <c r="V15" s="12">
        <v>0</v>
      </c>
      <c r="W15" s="12">
        <v>2</v>
      </c>
      <c r="X15" s="12">
        <v>1</v>
      </c>
      <c r="Y15" s="12">
        <v>7</v>
      </c>
      <c r="Z15" s="12">
        <v>1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1.2221</v>
      </c>
      <c r="AK15" s="12">
        <v>0.124</v>
      </c>
      <c r="AL15" s="14">
        <v>4.1500000000000002E-2</v>
      </c>
      <c r="AM15" s="14">
        <v>4.1999999999999997E-3</v>
      </c>
      <c r="AN15" s="14">
        <v>2.1404999999999998</v>
      </c>
      <c r="AO15" s="14">
        <v>0.19750000000000001</v>
      </c>
      <c r="AP15" s="14">
        <v>0.20949999999999999</v>
      </c>
      <c r="AQ15" s="14">
        <v>1.9300000000000001E-2</v>
      </c>
      <c r="AR15" s="14">
        <v>2.2787999999999999</v>
      </c>
      <c r="AS15" s="14">
        <v>0.27129999999999999</v>
      </c>
      <c r="AT15" s="14">
        <v>4.1300000000000003E-2</v>
      </c>
      <c r="AU15" s="14">
        <v>4.8999999999999998E-3</v>
      </c>
      <c r="AV15" s="14">
        <v>30.426200000000001</v>
      </c>
      <c r="AW15" s="14">
        <v>2.9994000000000001</v>
      </c>
      <c r="AX15" s="14">
        <v>0.40570000000000001</v>
      </c>
      <c r="AY15" s="14">
        <v>0.04</v>
      </c>
      <c r="AZ15" s="14">
        <v>0.31892067620286091</v>
      </c>
      <c r="BA15" s="14">
        <v>9.8232445520581102</v>
      </c>
      <c r="BB15" s="14">
        <v>0.81521252796420585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4.8724999999999997E-2</v>
      </c>
      <c r="BH15" s="16">
        <f>DSTDEV(PlotSort,"PhxRed",$BL$35:$BL$36)/SQRT($BF15)</f>
        <v>3.4104225754086918E-3</v>
      </c>
      <c r="BI15" s="16">
        <f>DAVERAGE(PlotSort,"PhxRedEdge",$BL$35:$BL$36)</f>
        <v>0.24859999999999996</v>
      </c>
      <c r="BJ15" s="16">
        <f>DSTDEV(PlotSort,"PhxRedEdge",$BL$35:$BL$36)/SQRT($BF15)</f>
        <v>6.9481755056376394E-3</v>
      </c>
      <c r="BK15" s="16">
        <f>DAVERAGE(PlotSort,"TMRed",$BL$35:$BL$36)</f>
        <v>5.2374999999999998E-2</v>
      </c>
      <c r="BL15" s="16">
        <f>DSTDEV(PlotSort,"TMRed",$BL$35:$BL$36)/SQRT($BF15)</f>
        <v>3.3790716180631649E-3</v>
      </c>
      <c r="BM15" s="16">
        <f>DAVERAGE(PlotSort,"TMNIR",$BL$35:$BL$36)</f>
        <v>0.48838750000000003</v>
      </c>
      <c r="BN15" s="16">
        <f>DSTDEV(PlotSort,"TMNIR",$BL$35:$BL$36)/SQRT($BF15)</f>
        <v>2.1434688487022846E-2</v>
      </c>
      <c r="BO15" s="16">
        <f>DAVERAGE(PlotSort,"NRR",$BL$35:$BL$36)</f>
        <v>0.32290115989077223</v>
      </c>
      <c r="BP15" s="16">
        <f>DSTDEV(PlotSort,"NRR",$BL$35:$BL$36)/SQRT($BF15)</f>
        <v>1.4607819479398019E-2</v>
      </c>
      <c r="BQ15" s="16">
        <f>DAVERAGE(PlotSort,"rvi",$BL$35:$BL$36)</f>
        <v>9.6777525088402161</v>
      </c>
      <c r="BR15" s="16">
        <f>DSTDEV(PlotSort,"rvi",$BL$35:$BL$36)/SQRT($BF15)</f>
        <v>0.85309099897742768</v>
      </c>
      <c r="BS15" s="17">
        <f>DAVERAGE(PlotSort,"ndvi",$BL$35:$BL$36)</f>
        <v>0.80264589810518927</v>
      </c>
      <c r="BT15" s="16">
        <f>DSTDEV(PlotSort,"ndvi",$BL$35:$BL$36)/SQRT($BF15)</f>
        <v>1.8611754263305372E-2</v>
      </c>
    </row>
    <row r="16" spans="1:72" ht="13.5" customHeight="1" x14ac:dyDescent="0.2">
      <c r="B16" s="12">
        <v>249</v>
      </c>
      <c r="C16" s="12">
        <v>9.5380000000000003</v>
      </c>
      <c r="D16" s="12">
        <v>249.39742000000001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33</v>
      </c>
      <c r="Q16" s="56">
        <v>2.06</v>
      </c>
      <c r="R16" s="56">
        <v>2.97</v>
      </c>
      <c r="S16" s="56">
        <v>48.34</v>
      </c>
      <c r="T16" s="56">
        <v>113.69</v>
      </c>
      <c r="U16" s="12">
        <v>3</v>
      </c>
      <c r="V16" s="12">
        <v>0</v>
      </c>
      <c r="W16" s="12">
        <v>2</v>
      </c>
      <c r="X16" s="12">
        <v>1</v>
      </c>
      <c r="Y16" s="12">
        <v>7</v>
      </c>
      <c r="Z16" s="12">
        <v>1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1.3180000000000001</v>
      </c>
      <c r="AK16" s="12">
        <v>9.8500000000000004E-2</v>
      </c>
      <c r="AL16" s="14">
        <v>4.4900000000000002E-2</v>
      </c>
      <c r="AM16" s="14">
        <v>3.3999999999999998E-3</v>
      </c>
      <c r="AN16" s="14">
        <v>2.2364000000000002</v>
      </c>
      <c r="AO16" s="14">
        <v>8.8200000000000001E-2</v>
      </c>
      <c r="AP16" s="14">
        <v>0.21940000000000001</v>
      </c>
      <c r="AQ16" s="14">
        <v>8.6999999999999994E-3</v>
      </c>
      <c r="AR16" s="14">
        <v>2.5916999999999999</v>
      </c>
      <c r="AS16" s="14">
        <v>0.39650000000000002</v>
      </c>
      <c r="AT16" s="14">
        <v>4.7100000000000003E-2</v>
      </c>
      <c r="AU16" s="14">
        <v>7.1999999999999998E-3</v>
      </c>
      <c r="AV16" s="14">
        <v>32.643500000000003</v>
      </c>
      <c r="AW16" s="14">
        <v>0.52829999999999999</v>
      </c>
      <c r="AX16" s="14">
        <v>0.43630000000000002</v>
      </c>
      <c r="AY16" s="14">
        <v>7.1000000000000004E-3</v>
      </c>
      <c r="AZ16" s="14">
        <v>0.33079152051242944</v>
      </c>
      <c r="BA16" s="14">
        <v>9.2632696390658165</v>
      </c>
      <c r="BB16" s="14">
        <v>0.80513032685146868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4.8037499999999983E-2</v>
      </c>
      <c r="BH16" s="16">
        <f>DSTDEV(PlotSort,"PhxRed",$BI$31:$BI$32)/SQRT($BF16)</f>
        <v>2.4743159829200118E-3</v>
      </c>
      <c r="BI16" s="16">
        <f>DAVERAGE(PlotSort,"PhxRedEdge",$BI$31:$BI$32)</f>
        <v>0.23421249999999993</v>
      </c>
      <c r="BJ16" s="16">
        <f>DSTDEV(PlotSort,"PhxRedEdge",$BI$31:$BI$32)/SQRT($BF16)</f>
        <v>5.2197291995530444E-3</v>
      </c>
      <c r="BK16" s="16">
        <f>DAVERAGE(PlotSort,"TMRed",$BI$31:$BI$32)</f>
        <v>5.1212500000000001E-2</v>
      </c>
      <c r="BL16" s="16">
        <f>DSTDEV(PlotSort,"TMRed",$BI$31:$BI$32)/SQRT($BF16)</f>
        <v>2.4973631927828737E-3</v>
      </c>
      <c r="BM16" s="16">
        <f>DAVERAGE(PlotSort,"TMNIR",$BI$31:$BI$32)</f>
        <v>0.45176875000000005</v>
      </c>
      <c r="BN16" s="16">
        <f>DSTDEV(PlotSort,"TMNIR",$BI$31:$BI$32)/SQRT($BF16)</f>
        <v>1.0873054303912647E-2</v>
      </c>
      <c r="BO16" s="16">
        <f>DAVERAGE(PlotSort,"NRR",$BI$31:$BI$32)</f>
        <v>0.31654722399828178</v>
      </c>
      <c r="BP16" s="16">
        <f>DSTDEV(PlotSort,"NRR",$BI$31:$BI$32)/SQRT($BF16)</f>
        <v>7.213668549140486E-3</v>
      </c>
      <c r="BQ16" s="16">
        <f>DAVERAGE(PlotSort,"rvi",$BI$31:$BI$32)</f>
        <v>9.1918994544028294</v>
      </c>
      <c r="BR16" s="16">
        <f>DSTDEV(PlotSort,"rvi",$BI$31:$BI$32)/SQRT($BF16)</f>
        <v>0.53787207111546786</v>
      </c>
      <c r="BS16" s="17">
        <f>DAVERAGE(PlotSort,"ndvi",$BI$31:$BI$32)</f>
        <v>0.79432329935989043</v>
      </c>
      <c r="BT16" s="16">
        <f>DSTDEV(PlotSort,"ndvi",$BI$31:$BI$32)/SQRT($BF16)</f>
        <v>1.2179795865807063E-2</v>
      </c>
    </row>
    <row r="17" spans="2:72" ht="13.5" customHeight="1" x14ac:dyDescent="0.2">
      <c r="B17" s="12">
        <v>249</v>
      </c>
      <c r="C17" s="12">
        <v>9.5299999999999994</v>
      </c>
      <c r="D17" s="12">
        <v>249.39707999999999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33</v>
      </c>
      <c r="Q17" s="56">
        <v>2.06</v>
      </c>
      <c r="R17" s="56">
        <v>2.97</v>
      </c>
      <c r="S17" s="56">
        <v>48.43</v>
      </c>
      <c r="T17" s="56">
        <v>113.59</v>
      </c>
      <c r="U17" s="12">
        <v>3</v>
      </c>
      <c r="V17" s="12">
        <v>0</v>
      </c>
      <c r="W17" s="12">
        <v>2</v>
      </c>
      <c r="X17" s="12">
        <v>1</v>
      </c>
      <c r="Y17" s="12">
        <v>7</v>
      </c>
      <c r="Z17" s="12">
        <v>1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1.1641999999999999</v>
      </c>
      <c r="AK17" s="12">
        <v>6.1800000000000001E-2</v>
      </c>
      <c r="AL17" s="14">
        <v>3.9699999999999999E-2</v>
      </c>
      <c r="AM17" s="14">
        <v>2.0999999999999999E-3</v>
      </c>
      <c r="AN17" s="14">
        <v>2.3447</v>
      </c>
      <c r="AO17" s="14">
        <v>9.5000000000000001E-2</v>
      </c>
      <c r="AP17" s="14">
        <v>0.23069999999999999</v>
      </c>
      <c r="AQ17" s="14">
        <v>9.2999999999999992E-3</v>
      </c>
      <c r="AR17" s="14">
        <v>2.2833000000000001</v>
      </c>
      <c r="AS17" s="14">
        <v>0.2016</v>
      </c>
      <c r="AT17" s="14">
        <v>4.1599999999999998E-2</v>
      </c>
      <c r="AU17" s="14">
        <v>3.7000000000000002E-3</v>
      </c>
      <c r="AV17" s="14">
        <v>37.128</v>
      </c>
      <c r="AW17" s="14">
        <v>1.04</v>
      </c>
      <c r="AX17" s="14">
        <v>0.4975</v>
      </c>
      <c r="AY17" s="14">
        <v>1.3899999999999999E-2</v>
      </c>
      <c r="AZ17" s="14">
        <v>0.36638286185113988</v>
      </c>
      <c r="BA17" s="14">
        <v>11.959134615384617</v>
      </c>
      <c r="BB17" s="14">
        <v>0.8456687071044332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4.0849999999999997E-2</v>
      </c>
      <c r="BH17" s="16">
        <f>DSTDEV(PlotSort,"PhxRed",$BJ$31:$BJ$32)/SQRT($BF17)</f>
        <v>8.6182944948522166E-4</v>
      </c>
      <c r="BI17" s="16">
        <f>DAVERAGE(PlotSort,"PhxRedEdge",$BJ$31:$BJ$32)</f>
        <v>0.22003125000000004</v>
      </c>
      <c r="BJ17" s="16">
        <f>DSTDEV(PlotSort,"PhxRedEdge",$BJ$31:$BJ$32)/SQRT($BF17)</f>
        <v>4.9614154461369861E-3</v>
      </c>
      <c r="BK17" s="16">
        <f>DAVERAGE(PlotSort,"TMRed",$BJ$31:$BJ$32)</f>
        <v>4.1993749999999996E-2</v>
      </c>
      <c r="BL17" s="16">
        <f>DSTDEV(PlotSort,"TMRed",$BJ$31:$BJ$32)/SQRT($BF17)</f>
        <v>1.0236970885797551E-3</v>
      </c>
      <c r="BM17" s="16">
        <f>DAVERAGE(PlotSort,"TMNIR",$BJ$31:$BJ$32)</f>
        <v>0.48294999999999999</v>
      </c>
      <c r="BN17" s="16">
        <f>DSTDEV(PlotSort,"TMNIR",$BJ$31:$BJ$32)/SQRT($BF17)</f>
        <v>1.1255731873139128E-2</v>
      </c>
      <c r="BO17" s="16">
        <f>DAVERAGE(PlotSort,"NRR",$BJ$31:$BJ$32)</f>
        <v>0.37355280396091678</v>
      </c>
      <c r="BP17" s="16">
        <f>DSTDEV(PlotSort,"NRR",$BJ$31:$BJ$32)/SQRT($BF17)</f>
        <v>6.8438112025119438E-3</v>
      </c>
      <c r="BQ17" s="16">
        <f>DAVERAGE(PlotSort,"rvi",$BJ$31:$BJ$32)</f>
        <v>11.585262229449395</v>
      </c>
      <c r="BR17" s="16">
        <f>DSTDEV(PlotSort,"rvi",$BJ$31:$BJ$32)/SQRT($BF17)</f>
        <v>0.34620082752715603</v>
      </c>
      <c r="BS17" s="17">
        <f>DAVERAGE(PlotSort,"ndvi",$BJ$31:$BJ$32)</f>
        <v>0.83913178797027599</v>
      </c>
      <c r="BT17" s="16">
        <f>DSTDEV(PlotSort,"ndvi",$BJ$31:$BJ$32)/SQRT($BF17)</f>
        <v>4.754045209245274E-3</v>
      </c>
    </row>
    <row r="18" spans="2:72" ht="13.5" customHeight="1" x14ac:dyDescent="0.2">
      <c r="B18" s="12">
        <v>249</v>
      </c>
      <c r="C18" s="12">
        <v>9.6029999999999998</v>
      </c>
      <c r="D18" s="12">
        <v>249.40012999999999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33</v>
      </c>
      <c r="Q18" s="56">
        <v>2.06</v>
      </c>
      <c r="R18" s="56">
        <v>2.97</v>
      </c>
      <c r="S18" s="56">
        <v>47.59</v>
      </c>
      <c r="T18" s="56">
        <v>114.52</v>
      </c>
      <c r="U18" s="12">
        <v>3</v>
      </c>
      <c r="V18" s="12">
        <v>0</v>
      </c>
      <c r="W18" s="12">
        <v>2</v>
      </c>
      <c r="X18" s="12">
        <v>1</v>
      </c>
      <c r="Y18" s="12">
        <v>7</v>
      </c>
      <c r="Z18" s="12">
        <v>1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1.5803</v>
      </c>
      <c r="AK18" s="12">
        <v>7.7999999999999996E-3</v>
      </c>
      <c r="AL18" s="14">
        <v>5.2699999999999997E-2</v>
      </c>
      <c r="AM18" s="14">
        <v>2.9999999999999997E-4</v>
      </c>
      <c r="AN18" s="14">
        <v>2.7696000000000001</v>
      </c>
      <c r="AO18" s="14">
        <v>0.13739999999999999</v>
      </c>
      <c r="AP18" s="14">
        <v>0.26629999999999998</v>
      </c>
      <c r="AQ18" s="14">
        <v>1.32E-2</v>
      </c>
      <c r="AR18" s="14">
        <v>3.2841</v>
      </c>
      <c r="AS18" s="14">
        <v>8.4900000000000003E-2</v>
      </c>
      <c r="AT18" s="14">
        <v>5.8400000000000001E-2</v>
      </c>
      <c r="AU18" s="14">
        <v>1.5E-3</v>
      </c>
      <c r="AV18" s="14">
        <v>37.369300000000003</v>
      </c>
      <c r="AW18" s="14">
        <v>1.9386000000000001</v>
      </c>
      <c r="AX18" s="14">
        <v>0.48970000000000002</v>
      </c>
      <c r="AY18" s="14">
        <v>2.5399999999999999E-2</v>
      </c>
      <c r="AZ18" s="14">
        <v>0.29550264550264554</v>
      </c>
      <c r="BA18" s="14">
        <v>8.3852739726027394</v>
      </c>
      <c r="BB18" s="14">
        <v>0.78690020069330413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4.3881250000000004E-2</v>
      </c>
      <c r="BH18" s="16">
        <f>DSTDEV(PlotSort,"PhxRed",$BH$35:$BH$36)/SQRT($BF18)</f>
        <v>2.1653371321420809E-3</v>
      </c>
      <c r="BI18" s="16">
        <f>DAVERAGE(PlotSort,"PhxRedEdge",$BH$35:$BH$36)</f>
        <v>0.22506874999999998</v>
      </c>
      <c r="BJ18" s="16">
        <f>DSTDEV(PlotSort,"PhxRedEdge",$BH$35:$BH$36)/SQRT($BF18)</f>
        <v>4.4872571313108404E-3</v>
      </c>
      <c r="BK18" s="16">
        <f>DAVERAGE(PlotSort,"TMRed",$BH$35:$BH$36)</f>
        <v>4.58625E-2</v>
      </c>
      <c r="BL18" s="16">
        <f>DSTDEV(PlotSort,"TMRed",$BH$35:$BH$36)/SQRT($BF18)</f>
        <v>2.3015370769697984E-3</v>
      </c>
      <c r="BM18" s="16">
        <f>DAVERAGE(PlotSort,"TMNIR",$BH$35:$BH$36)</f>
        <v>0.45844999999999991</v>
      </c>
      <c r="BN18" s="16">
        <f>DSTDEV(PlotSort,"TMNIR",$BH$35:$BH$36)/SQRT($BF18)</f>
        <v>1.1301861940995977E-2</v>
      </c>
      <c r="BO18" s="16">
        <f>DAVERAGE(PlotSort,"NRR",$BH$35:$BH$36)</f>
        <v>0.34004677567895714</v>
      </c>
      <c r="BP18" s="16">
        <f>DSTDEV(PlotSort,"NRR",$BH$35:$BH$36)/SQRT($BF18)</f>
        <v>1.0959953136357663E-2</v>
      </c>
      <c r="BQ18" s="16">
        <f>DAVERAGE(PlotSort,"rvi",$BH$35:$BH$36)</f>
        <v>10.393193461574739</v>
      </c>
      <c r="BR18" s="16">
        <f>DSTDEV(PlotSort,"rvi",$BH$35:$BH$36)/SQRT($BF18)</f>
        <v>0.57500890133858751</v>
      </c>
      <c r="BS18" s="17">
        <f>DAVERAGE(PlotSort,"ndvi",$BH$35:$BH$36)</f>
        <v>0.81612032942556623</v>
      </c>
      <c r="BT18" s="16">
        <f>DSTDEV(PlotSort,"ndvi",$BH$35:$BH$36)/SQRT($BF18)</f>
        <v>1.1352601920423469E-2</v>
      </c>
    </row>
    <row r="19" spans="2:72" ht="13.5" customHeight="1" x14ac:dyDescent="0.2">
      <c r="B19" s="12">
        <v>249</v>
      </c>
      <c r="C19" s="12">
        <v>9.61</v>
      </c>
      <c r="D19" s="12">
        <v>249.40042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33</v>
      </c>
      <c r="Q19" s="56">
        <v>2.06</v>
      </c>
      <c r="R19" s="56">
        <v>2.97</v>
      </c>
      <c r="S19" s="56">
        <v>47.51</v>
      </c>
      <c r="T19" s="56">
        <v>114.61</v>
      </c>
      <c r="U19" s="12">
        <v>3</v>
      </c>
      <c r="V19" s="12">
        <v>0</v>
      </c>
      <c r="W19" s="12">
        <v>2</v>
      </c>
      <c r="X19" s="12">
        <v>1</v>
      </c>
      <c r="Y19" s="12">
        <v>7</v>
      </c>
      <c r="Z19" s="12">
        <v>1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0.98880000000000001</v>
      </c>
      <c r="AK19" s="12">
        <v>6.4999999999999997E-3</v>
      </c>
      <c r="AL19" s="14">
        <v>3.2899999999999999E-2</v>
      </c>
      <c r="AM19" s="14">
        <v>2.0000000000000001E-4</v>
      </c>
      <c r="AN19" s="14">
        <v>2.0017</v>
      </c>
      <c r="AO19" s="14">
        <v>0.1172</v>
      </c>
      <c r="AP19" s="14">
        <v>0.19209999999999999</v>
      </c>
      <c r="AQ19" s="14">
        <v>1.12E-2</v>
      </c>
      <c r="AR19" s="14">
        <v>1.885</v>
      </c>
      <c r="AS19" s="14">
        <v>9.6600000000000005E-2</v>
      </c>
      <c r="AT19" s="14">
        <v>3.3399999999999999E-2</v>
      </c>
      <c r="AU19" s="14">
        <v>1.6999999999999999E-3</v>
      </c>
      <c r="AV19" s="14">
        <v>34.532200000000003</v>
      </c>
      <c r="AW19" s="14">
        <v>1.7846</v>
      </c>
      <c r="AX19" s="14">
        <v>0.4516</v>
      </c>
      <c r="AY19" s="14">
        <v>2.3300000000000001E-2</v>
      </c>
      <c r="AZ19" s="14">
        <v>0.40313810781419923</v>
      </c>
      <c r="BA19" s="14">
        <v>13.520958083832335</v>
      </c>
      <c r="BB19" s="14">
        <v>0.86226804123711343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4.5006249999999998E-2</v>
      </c>
      <c r="BH19" s="16">
        <f>DSTDEV(PlotSort,"PhxRed",$BI$35:$BI$36)/SQRT($BF19)</f>
        <v>1.9637011982054113E-3</v>
      </c>
      <c r="BI19" s="16">
        <f>DAVERAGE(PlotSort,"PhxRedEdge",$BI$35:$BI$36)</f>
        <v>0.22917499999999999</v>
      </c>
      <c r="BJ19" s="16">
        <f>DSTDEV(PlotSort,"PhxRedEdge",$BI$35:$BI$36)/SQRT($BF19)</f>
        <v>6.1536405214041362E-3</v>
      </c>
      <c r="BK19" s="16">
        <f>DAVERAGE(PlotSort,"TMRed",$BI$35:$BI$36)</f>
        <v>4.7343750000000004E-2</v>
      </c>
      <c r="BL19" s="16">
        <f>DSTDEV(PlotSort,"TMRed",$BI$35:$BI$36)/SQRT($BF19)</f>
        <v>2.1788561362559018E-3</v>
      </c>
      <c r="BM19" s="16">
        <f>DAVERAGE(PlotSort,"TMNIR",$BI$35:$BI$36)</f>
        <v>0.47626875000000002</v>
      </c>
      <c r="BN19" s="16">
        <f>DSTDEV(PlotSort,"TMNIR",$BI$35:$BI$36)/SQRT($BF19)</f>
        <v>1.179017146733527E-2</v>
      </c>
      <c r="BO19" s="16">
        <f>DAVERAGE(PlotSort,"NRR",$BI$35:$BI$36)</f>
        <v>0.35005325228024142</v>
      </c>
      <c r="BP19" s="16">
        <f>DSTDEV(PlotSort,"NRR",$BI$35:$BI$36)/SQRT($BF19)</f>
        <v>9.15083304358001E-3</v>
      </c>
      <c r="BQ19" s="16">
        <f>DAVERAGE(PlotSort,"rvi",$BI$35:$BI$36)</f>
        <v>10.383968222277485</v>
      </c>
      <c r="BR19" s="16">
        <f>DSTDEV(PlotSort,"rvi",$BI$35:$BI$36)/SQRT($BF19)</f>
        <v>0.51909808017933712</v>
      </c>
      <c r="BS19" s="17">
        <f>DAVERAGE(PlotSort,"ndvi",$BI$35:$BI$36)</f>
        <v>0.8173347579046002</v>
      </c>
      <c r="BT19" s="16">
        <f>DSTDEV(PlotSort,"ndvi",$BI$35:$BI$36)/SQRT($BF19)</f>
        <v>1.0437640058360323E-2</v>
      </c>
    </row>
    <row r="20" spans="2:72" ht="13.5" customHeight="1" x14ac:dyDescent="0.2">
      <c r="B20" s="12">
        <v>249</v>
      </c>
      <c r="C20" s="12">
        <v>9.6189999999999998</v>
      </c>
      <c r="D20" s="12">
        <v>249.40079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33</v>
      </c>
      <c r="Q20" s="56">
        <v>2.06</v>
      </c>
      <c r="R20" s="56">
        <v>2.97</v>
      </c>
      <c r="S20" s="56">
        <v>47.41</v>
      </c>
      <c r="T20" s="56">
        <v>114.73</v>
      </c>
      <c r="U20" s="12">
        <v>3</v>
      </c>
      <c r="V20" s="12">
        <v>0</v>
      </c>
      <c r="W20" s="12">
        <v>2</v>
      </c>
      <c r="X20" s="12">
        <v>1</v>
      </c>
      <c r="Y20" s="12">
        <v>7</v>
      </c>
      <c r="Z20" s="12">
        <v>1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1.2541</v>
      </c>
      <c r="AK20" s="12">
        <v>0.1469</v>
      </c>
      <c r="AL20" s="14">
        <v>4.1599999999999998E-2</v>
      </c>
      <c r="AM20" s="14">
        <v>4.8999999999999998E-3</v>
      </c>
      <c r="AN20" s="14">
        <v>2.4220000000000002</v>
      </c>
      <c r="AO20" s="14">
        <v>9.5699999999999993E-2</v>
      </c>
      <c r="AP20" s="14">
        <v>0.23169999999999999</v>
      </c>
      <c r="AQ20" s="14">
        <v>9.1999999999999998E-3</v>
      </c>
      <c r="AR20" s="14">
        <v>2.4116</v>
      </c>
      <c r="AS20" s="14">
        <v>0.186</v>
      </c>
      <c r="AT20" s="14">
        <v>4.2599999999999999E-2</v>
      </c>
      <c r="AU20" s="14">
        <v>3.3E-3</v>
      </c>
      <c r="AV20" s="14">
        <v>37.847700000000003</v>
      </c>
      <c r="AW20" s="14">
        <v>3.3300000000000003E-2</v>
      </c>
      <c r="AX20" s="14">
        <v>0.49359999999999998</v>
      </c>
      <c r="AY20" s="14">
        <v>4.0000000000000002E-4</v>
      </c>
      <c r="AZ20" s="14">
        <v>0.36109196194678073</v>
      </c>
      <c r="BA20" s="14">
        <v>11.586854460093896</v>
      </c>
      <c r="BB20" s="14">
        <v>0.84110406564714646</v>
      </c>
      <c r="BC20" s="15"/>
    </row>
    <row r="21" spans="2:72" ht="13.5" customHeight="1" x14ac:dyDescent="0.2">
      <c r="B21" s="12">
        <v>249</v>
      </c>
      <c r="C21" s="12">
        <v>9.6270000000000007</v>
      </c>
      <c r="D21" s="12">
        <v>249.40112999999999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33</v>
      </c>
      <c r="Q21" s="56">
        <v>2.06</v>
      </c>
      <c r="R21" s="56">
        <v>2.97</v>
      </c>
      <c r="S21" s="56">
        <v>47.32</v>
      </c>
      <c r="T21" s="56">
        <v>114.83</v>
      </c>
      <c r="U21" s="12">
        <v>3</v>
      </c>
      <c r="V21" s="12">
        <v>0</v>
      </c>
      <c r="W21" s="12">
        <v>2</v>
      </c>
      <c r="X21" s="12">
        <v>1</v>
      </c>
      <c r="Y21" s="12">
        <v>7</v>
      </c>
      <c r="Z21" s="12">
        <v>1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1.3418000000000001</v>
      </c>
      <c r="AK21" s="12">
        <v>1.6E-2</v>
      </c>
      <c r="AL21" s="14">
        <v>4.4400000000000002E-2</v>
      </c>
      <c r="AM21" s="14">
        <v>5.0000000000000001E-4</v>
      </c>
      <c r="AN21" s="14">
        <v>2.3075999999999999</v>
      </c>
      <c r="AO21" s="14">
        <v>7.3200000000000001E-2</v>
      </c>
      <c r="AP21" s="14">
        <v>0.2203</v>
      </c>
      <c r="AQ21" s="14">
        <v>7.0000000000000001E-3</v>
      </c>
      <c r="AR21" s="14">
        <v>2.7414999999999998</v>
      </c>
      <c r="AS21" s="14">
        <v>8.8499999999999995E-2</v>
      </c>
      <c r="AT21" s="14">
        <v>4.8300000000000003E-2</v>
      </c>
      <c r="AU21" s="14">
        <v>1.6000000000000001E-3</v>
      </c>
      <c r="AV21" s="14">
        <v>33.022100000000002</v>
      </c>
      <c r="AW21" s="14">
        <v>0.79869999999999997</v>
      </c>
      <c r="AX21" s="14">
        <v>0.42959999999999998</v>
      </c>
      <c r="AY21" s="14">
        <v>1.04E-2</v>
      </c>
      <c r="AZ21" s="14">
        <v>0.32204954608401293</v>
      </c>
      <c r="BA21" s="14">
        <v>8.8944099378881987</v>
      </c>
      <c r="BB21" s="14">
        <v>0.79786566227244193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0.26679999999999998</v>
      </c>
      <c r="BH21" s="16"/>
      <c r="BI21" s="16">
        <f>DAVERAGE(PlotSort2,"PhxRedEdge",$BM$31:$BM$32)</f>
        <v>0.28989999999999999</v>
      </c>
      <c r="BJ21" s="16"/>
      <c r="BK21" s="16">
        <f>DAVERAGE(PlotSort2,"TMRed",$BM$31:$BM$32)</f>
        <v>0.26419999999999999</v>
      </c>
      <c r="BL21" s="16"/>
      <c r="BM21" s="16">
        <f>DAVERAGE(PlotSort2,"TMNIR",$BM$31:$BM$32)</f>
        <v>0.3196</v>
      </c>
      <c r="BN21" s="16"/>
      <c r="BO21" s="16">
        <f>DAVERAGE(PlotSort2,"NRR",$BM$31:$BM$32)</f>
        <v>4.8728465955701405E-2</v>
      </c>
      <c r="BP21" s="16"/>
      <c r="BQ21" s="16">
        <f>DAVERAGE(PlotSort2,"rvi",$BM$31:$BM$32)</f>
        <v>1.2096896290688872</v>
      </c>
      <c r="BR21" s="16"/>
      <c r="BS21" s="17">
        <f>DAVERAGE(PlotSort2,"ndvi",$BM$31:$BM$32)</f>
        <v>9.4895512161699225E-2</v>
      </c>
      <c r="BT21" s="16"/>
    </row>
    <row r="22" spans="2:72" ht="13.5" customHeight="1" x14ac:dyDescent="0.2">
      <c r="B22" s="12">
        <v>249</v>
      </c>
      <c r="C22" s="12">
        <v>9.6349999999999998</v>
      </c>
      <c r="D22" s="12">
        <v>249.40145999999999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33</v>
      </c>
      <c r="Q22" s="56">
        <v>2.06</v>
      </c>
      <c r="R22" s="56">
        <v>2.97</v>
      </c>
      <c r="S22" s="56">
        <v>47.23</v>
      </c>
      <c r="T22" s="56">
        <v>114.94</v>
      </c>
      <c r="U22" s="12">
        <v>3</v>
      </c>
      <c r="V22" s="12">
        <v>0</v>
      </c>
      <c r="W22" s="12">
        <v>2</v>
      </c>
      <c r="X22" s="12">
        <v>1</v>
      </c>
      <c r="Y22" s="12">
        <v>7</v>
      </c>
      <c r="Z22" s="12">
        <v>1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1.2398</v>
      </c>
      <c r="AK22" s="12">
        <v>4.2299999999999997E-2</v>
      </c>
      <c r="AL22" s="14">
        <v>4.0899999999999999E-2</v>
      </c>
      <c r="AM22" s="14">
        <v>1.4E-3</v>
      </c>
      <c r="AN22" s="14">
        <v>2.2725</v>
      </c>
      <c r="AO22" s="14">
        <v>0.1033</v>
      </c>
      <c r="AP22" s="14">
        <v>0.21640000000000001</v>
      </c>
      <c r="AQ22" s="14">
        <v>9.7999999999999997E-3</v>
      </c>
      <c r="AR22" s="14">
        <v>2.2153</v>
      </c>
      <c r="AS22" s="14">
        <v>0.3241</v>
      </c>
      <c r="AT22" s="14">
        <v>3.8899999999999997E-2</v>
      </c>
      <c r="AU22" s="14">
        <v>5.7000000000000002E-3</v>
      </c>
      <c r="AV22" s="14">
        <v>37.184199999999997</v>
      </c>
      <c r="AW22" s="14">
        <v>1.0213000000000001</v>
      </c>
      <c r="AX22" s="14">
        <v>0.48259999999999997</v>
      </c>
      <c r="AY22" s="14">
        <v>1.3299999999999999E-2</v>
      </c>
      <c r="AZ22" s="14">
        <v>0.38082975679542203</v>
      </c>
      <c r="BA22" s="14">
        <v>12.406169665809768</v>
      </c>
      <c r="BB22" s="14">
        <v>0.85081495685522535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0.33889999999999998</v>
      </c>
      <c r="BH22" s="16">
        <f>DSTDEV(PlotSort2,"PhxRed",$BN$31:$BN$32)/SQRT($BF22)</f>
        <v>3.2000000000000084E-3</v>
      </c>
      <c r="BI22" s="16">
        <f>DAVERAGE(PlotSort2,"PhxRedEdge",$BN$31:$BN$32)</f>
        <v>0.36204999999999998</v>
      </c>
      <c r="BJ22" s="16">
        <f>DSTDEV(PlotSort2,"PhxRedEdge",$BN$31:$BN$32)/SQRT($BF22)</f>
        <v>3.1500000000000135E-3</v>
      </c>
      <c r="BK22" s="16">
        <f>DAVERAGE(PlotSort2,"TMRed",$BN$31:$BN$32)</f>
        <v>0.33309999999999995</v>
      </c>
      <c r="BL22" s="16">
        <f>DSTDEV(PlotSort2,"TMRed",$BN$31:$BN$32)/SQRT($BF22)</f>
        <v>2.7999999999999969E-3</v>
      </c>
      <c r="BM22" s="16">
        <f>DAVERAGE(PlotSort2,"TMNIR",$BN$31:$BN$32)</f>
        <v>0.38985000000000003</v>
      </c>
      <c r="BN22" s="16">
        <f>DSTDEV(PlotSort2,"TMNIR",$BN$31:$BN$32)/SQRT($BF22)</f>
        <v>2.8499999999999914E-3</v>
      </c>
      <c r="BO22" s="16">
        <f>DAVERAGE(PlotSort2,"NRR",$BN$31:$BN$32)</f>
        <v>3.6978540258103751E-2</v>
      </c>
      <c r="BP22" s="16">
        <f>DSTDEV(PlotSort2,"NRR",$BN$31:$BN$32)/SQRT($BF22)</f>
        <v>6.9407001136939303E-4</v>
      </c>
      <c r="BQ22" s="16">
        <f>DAVERAGE(PlotSort2,"rvi",$BN$31:$BN$32)</f>
        <v>1.1703800355789036</v>
      </c>
      <c r="BR22" s="16">
        <f>DSTDEV(PlotSort2,"rvi",$BN$31:$BN$32)/SQRT($BF22)</f>
        <v>1.2820897616960814E-3</v>
      </c>
      <c r="BS22" s="17">
        <f>DAVERAGE(PlotSort2,"ndvi",$BN$31:$BN$32)</f>
        <v>7.8502075619146905E-2</v>
      </c>
      <c r="BT22" s="16">
        <f>DSTDEV(PlotSort2,"ndvi",$BN$31:$BN$32)/SQRT($BF22)</f>
        <v>5.4434847119189795E-4</v>
      </c>
    </row>
    <row r="23" spans="2:72" ht="13.5" customHeight="1" x14ac:dyDescent="0.2">
      <c r="B23" s="12">
        <v>249</v>
      </c>
      <c r="C23" s="12">
        <v>9.6449999999999996</v>
      </c>
      <c r="D23" s="12">
        <v>249.40187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33</v>
      </c>
      <c r="Q23" s="56">
        <v>2.06</v>
      </c>
      <c r="R23" s="56">
        <v>2.97</v>
      </c>
      <c r="S23" s="56">
        <v>47.11</v>
      </c>
      <c r="T23" s="56">
        <v>115.07</v>
      </c>
      <c r="U23" s="12">
        <v>3</v>
      </c>
      <c r="V23" s="12">
        <v>0</v>
      </c>
      <c r="W23" s="12">
        <v>2</v>
      </c>
      <c r="X23" s="12">
        <v>1</v>
      </c>
      <c r="Y23" s="12">
        <v>7</v>
      </c>
      <c r="Z23" s="12">
        <v>1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1.6044</v>
      </c>
      <c r="AK23" s="12">
        <v>0.1244</v>
      </c>
      <c r="AL23" s="14">
        <v>5.28E-2</v>
      </c>
      <c r="AM23" s="14">
        <v>4.1000000000000003E-3</v>
      </c>
      <c r="AN23" s="14">
        <v>2.2199</v>
      </c>
      <c r="AO23" s="14">
        <v>3.1899999999999998E-2</v>
      </c>
      <c r="AP23" s="14">
        <v>0.2107</v>
      </c>
      <c r="AQ23" s="14">
        <v>3.0000000000000001E-3</v>
      </c>
      <c r="AR23" s="14">
        <v>3.1781999999999999</v>
      </c>
      <c r="AS23" s="14">
        <v>0.29189999999999999</v>
      </c>
      <c r="AT23" s="14">
        <v>5.57E-2</v>
      </c>
      <c r="AU23" s="14">
        <v>5.1000000000000004E-3</v>
      </c>
      <c r="AV23" s="14">
        <v>31.834399999999999</v>
      </c>
      <c r="AW23" s="14">
        <v>0.19339999999999999</v>
      </c>
      <c r="AX23" s="14">
        <v>0.41199999999999998</v>
      </c>
      <c r="AY23" s="14">
        <v>2.5000000000000001E-3</v>
      </c>
      <c r="AZ23" s="14">
        <v>0.32326963224666766</v>
      </c>
      <c r="BA23" s="14">
        <v>7.3967684021543985</v>
      </c>
      <c r="BB23" s="14">
        <v>0.76181312807355128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0.17760000000000001</v>
      </c>
      <c r="BH23" s="16">
        <f>DSTDEV(PlotSort2,"PhxRed",$BR$31:$BR$32)/SQRT($BF23)</f>
        <v>2.0000000000000018E-3</v>
      </c>
      <c r="BI23" s="16">
        <f>DAVERAGE(PlotSort2,"PhxRedEdge",$BR$31:$BR$32)</f>
        <v>0.26190000000000002</v>
      </c>
      <c r="BJ23" s="16">
        <f>DSTDEV(PlotSort2,"PhxRedEdge",$BR$31:$BR$32)/SQRT($BF23)</f>
        <v>2.6000000000000185E-3</v>
      </c>
      <c r="BK23" s="16">
        <f>DAVERAGE(PlotSort2,"TMRed",$BR$31:$BR$32)</f>
        <v>0.17580000000000001</v>
      </c>
      <c r="BL23" s="16">
        <f>DSTDEV(PlotSort2,"TMRed",$BR$31:$BR$32)/SQRT($BF23)</f>
        <v>3.3000000000000108E-3</v>
      </c>
      <c r="BM23" s="16">
        <f>DAVERAGE(PlotSort2,"TMNIR",$BR$31:$BR$32)</f>
        <v>0.37554999999999999</v>
      </c>
      <c r="BN23" s="16">
        <f>DSTDEV(PlotSort2,"TMNIR",$BR$31:$BR$32)/SQRT($BF23)</f>
        <v>3.8500000000000196E-3</v>
      </c>
      <c r="BO23" s="16">
        <f>DAVERAGE(PlotSort2,"NRR",$BR$31:$BR$32)</f>
        <v>0.17828690509915188</v>
      </c>
      <c r="BP23" s="16">
        <f>DSTDEV(PlotSort2,"NRR",$BR$31:$BR$32)/SQRT($BF23)</f>
        <v>1.5695264273349327E-4</v>
      </c>
      <c r="BQ23" s="16">
        <f>DAVERAGE(PlotSort2,"rvi",$BR$31:$BR$32)</f>
        <v>2.136576117301483</v>
      </c>
      <c r="BR23" s="16">
        <f>DSTDEV(PlotSort2,"rvi",$BR$31:$BR$32)/SQRT($BF23)</f>
        <v>1.8206491394168856E-2</v>
      </c>
      <c r="BS23" s="17">
        <f>DAVERAGE(PlotSort2,"ndvi",$BR$31:$BR$32)</f>
        <v>0.36234055426855083</v>
      </c>
      <c r="BT23" s="16">
        <f>DSTDEV(PlotSort2,"ndvi",$BR$31:$BR$32)/SQRT($BF23)</f>
        <v>3.7013420930808445E-3</v>
      </c>
    </row>
    <row r="24" spans="2:72" ht="13.5" customHeight="1" x14ac:dyDescent="0.2">
      <c r="B24" s="12">
        <v>249</v>
      </c>
      <c r="C24" s="12">
        <v>9.6530000000000005</v>
      </c>
      <c r="D24" s="12">
        <v>249.40221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33</v>
      </c>
      <c r="Q24" s="56">
        <v>2.06</v>
      </c>
      <c r="R24" s="56">
        <v>2.97</v>
      </c>
      <c r="S24" s="56">
        <v>47.02</v>
      </c>
      <c r="T24" s="56">
        <v>115.18</v>
      </c>
      <c r="U24" s="12">
        <v>3</v>
      </c>
      <c r="V24" s="12">
        <v>0</v>
      </c>
      <c r="W24" s="12">
        <v>2</v>
      </c>
      <c r="X24" s="12">
        <v>1</v>
      </c>
      <c r="Y24" s="12">
        <v>7</v>
      </c>
      <c r="Z24" s="12">
        <v>1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1.0974999999999999</v>
      </c>
      <c r="AK24" s="12">
        <v>5.7200000000000001E-2</v>
      </c>
      <c r="AL24" s="14">
        <v>3.5999999999999997E-2</v>
      </c>
      <c r="AM24" s="14">
        <v>1.9E-3</v>
      </c>
      <c r="AN24" s="14">
        <v>2.488</v>
      </c>
      <c r="AO24" s="14">
        <v>2.29E-2</v>
      </c>
      <c r="AP24" s="14">
        <v>0.2356</v>
      </c>
      <c r="AQ24" s="14">
        <v>2.2000000000000001E-3</v>
      </c>
      <c r="AR24" s="14">
        <v>2.2743000000000002</v>
      </c>
      <c r="AS24" s="14">
        <v>8.9800000000000005E-2</v>
      </c>
      <c r="AT24" s="14">
        <v>3.9800000000000002E-2</v>
      </c>
      <c r="AU24" s="14">
        <v>1.6000000000000001E-3</v>
      </c>
      <c r="AV24" s="14">
        <v>36.439500000000002</v>
      </c>
      <c r="AW24" s="14">
        <v>1.1003000000000001</v>
      </c>
      <c r="AX24" s="14">
        <v>0.47039999999999998</v>
      </c>
      <c r="AY24" s="14">
        <v>1.4200000000000001E-2</v>
      </c>
      <c r="AZ24" s="14">
        <v>0.33257790368271956</v>
      </c>
      <c r="BA24" s="14">
        <v>11.819095477386934</v>
      </c>
      <c r="BB24" s="14">
        <v>0.84398275186201488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0.70699999999999996</v>
      </c>
      <c r="BH24" s="16"/>
      <c r="BI24" s="16">
        <f>DAVERAGE(PlotSort2,"PhxRedEdge",$BP$31:$BP$32)</f>
        <v>0.69650000000000001</v>
      </c>
      <c r="BJ24" s="16"/>
      <c r="BK24" s="16">
        <f>DAVERAGE(PlotSort2,"TMRed",$BP$31:$BP$32)</f>
        <v>0.70450000000000002</v>
      </c>
      <c r="BL24" s="16"/>
      <c r="BM24" s="16">
        <f>DAVERAGE(PlotSort2,"TMNIR",$BP$31:$BP$32)</f>
        <v>0.6734</v>
      </c>
      <c r="BN24" s="16"/>
      <c r="BO24" s="16">
        <f>DAVERAGE(PlotSort2,"NRR",$BP$31:$BP$32)</f>
        <v>-1.6862544711292803E-2</v>
      </c>
      <c r="BP24" s="16"/>
      <c r="BQ24" s="16">
        <f>DAVERAGE(PlotSort2,"rvi",$BP$31:$BP$32)</f>
        <v>23.896380411639463</v>
      </c>
      <c r="BR24" s="16"/>
      <c r="BS24" s="17">
        <f>DAVERAGE(PlotSort2,"ndvi",$BP$31:$BP$32)</f>
        <v>-2.2570578416430814E-2</v>
      </c>
      <c r="BT24" s="16"/>
    </row>
    <row r="25" spans="2:72" ht="13.5" customHeight="1" x14ac:dyDescent="0.2">
      <c r="B25" s="12">
        <v>249</v>
      </c>
      <c r="C25" s="12">
        <v>9.6609999999999996</v>
      </c>
      <c r="D25" s="12">
        <v>249.40253999999999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33</v>
      </c>
      <c r="Q25" s="56">
        <v>2.06</v>
      </c>
      <c r="R25" s="56">
        <v>2.97</v>
      </c>
      <c r="S25" s="56">
        <v>46.93</v>
      </c>
      <c r="T25" s="56">
        <v>115.28</v>
      </c>
      <c r="U25" s="12">
        <v>3</v>
      </c>
      <c r="V25" s="12">
        <v>0</v>
      </c>
      <c r="W25" s="12">
        <v>2</v>
      </c>
      <c r="X25" s="12">
        <v>1</v>
      </c>
      <c r="Y25" s="12">
        <v>7</v>
      </c>
      <c r="Z25" s="12">
        <v>1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1.1405000000000001</v>
      </c>
      <c r="AK25" s="12">
        <v>5.4399999999999997E-2</v>
      </c>
      <c r="AL25" s="14">
        <v>3.7400000000000003E-2</v>
      </c>
      <c r="AM25" s="14">
        <v>1.8E-3</v>
      </c>
      <c r="AN25" s="14">
        <v>2.2345999999999999</v>
      </c>
      <c r="AO25" s="14">
        <v>0.19700000000000001</v>
      </c>
      <c r="AP25" s="14">
        <v>0.21110000000000001</v>
      </c>
      <c r="AQ25" s="14">
        <v>1.8599999999999998E-2</v>
      </c>
      <c r="AR25" s="14">
        <v>2.3025000000000002</v>
      </c>
      <c r="AS25" s="14">
        <v>7.9600000000000004E-2</v>
      </c>
      <c r="AT25" s="14">
        <v>4.0099999999999997E-2</v>
      </c>
      <c r="AU25" s="14">
        <v>1.4E-3</v>
      </c>
      <c r="AV25" s="14">
        <v>35.220599999999997</v>
      </c>
      <c r="AW25" s="14">
        <v>1.1045</v>
      </c>
      <c r="AX25" s="14">
        <v>0.4536</v>
      </c>
      <c r="AY25" s="14">
        <v>1.4200000000000001E-2</v>
      </c>
      <c r="AZ25" s="14">
        <v>0.36482623740033093</v>
      </c>
      <c r="BA25" s="14">
        <v>11.311720698254366</v>
      </c>
      <c r="BB25" s="14">
        <v>0.83755316994125983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1.0000333333333333</v>
      </c>
      <c r="BH25" s="16">
        <f>DSTDEV(PlotSort2,"PhxRed",$BQ$31:$BQ$32)/SQRT($BF25)</f>
        <v>3.9926321031509325E-3</v>
      </c>
      <c r="BI25" s="16">
        <f>DAVERAGE(PlotSort2,"PhxRedEdge",$BQ$31:$BQ$32)</f>
        <v>0.99979999999999991</v>
      </c>
      <c r="BJ25" s="16">
        <f>DSTDEV(PlotSort2,"PhxRedEdge",$BQ$31:$BQ$32)/SQRT($BF25)</f>
        <v>4.020364825899899E-3</v>
      </c>
      <c r="BK25" s="16">
        <f>DAVERAGE(PlotSort2,"TMRed",$BQ$31:$BQ$32)</f>
        <v>1.0000333333333333</v>
      </c>
      <c r="BL25" s="16">
        <f>DSTDEV(PlotSort2,"TMRed",$BQ$31:$BQ$32)/SQRT($BF25)</f>
        <v>3.9926321031509325E-3</v>
      </c>
      <c r="BM25" s="16">
        <f>DAVERAGE(PlotSort2,"TMNIR",$BQ$31:$BQ$32)</f>
        <v>0.99979999999999991</v>
      </c>
      <c r="BN25" s="16">
        <f>DSTDEV(PlotSort2,"TMNIR",$BQ$31:$BQ$32)/SQRT($BF25)</f>
        <v>4.020364825899899E-3</v>
      </c>
      <c r="BO25" s="16">
        <f>DAVERAGE(PlotSort2,"NRR",$BQ$31:$BQ$32)</f>
        <v>0.75957613811290647</v>
      </c>
      <c r="BP25" s="16">
        <f>DSTDEV(PlotSort2,"NRR",$BQ$31:$BQ$32)/SQRT($BF25)</f>
        <v>5.9096767410228633E-4</v>
      </c>
      <c r="BQ25" s="16">
        <f>DAVERAGE(PlotSort2,"rvi",$BQ$31:$BQ$32)</f>
        <v>1.3565256700974375</v>
      </c>
      <c r="BR25" s="16">
        <f>DSTDEV(PlotSort2,"rvi",$BQ$31:$BQ$32)/SQRT($BF25)</f>
        <v>2.6235699069064485E-3</v>
      </c>
      <c r="BS25" s="17">
        <f>DAVERAGE(PlotSort2,"ndvi",$BQ$31:$BQ$32)</f>
        <v>0.15129082428956164</v>
      </c>
      <c r="BT25" s="16">
        <f>DSTDEV(PlotSort2,"ndvi",$BQ$31:$BQ$32)/SQRT($BF25)</f>
        <v>9.4508856642351233E-4</v>
      </c>
    </row>
    <row r="26" spans="2:72" ht="13.5" customHeight="1" x14ac:dyDescent="0.2">
      <c r="B26" s="12">
        <v>249</v>
      </c>
      <c r="C26" s="12">
        <v>9.8960000000000008</v>
      </c>
      <c r="D26" s="12">
        <v>249.41233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33</v>
      </c>
      <c r="Q26" s="56">
        <v>2.06</v>
      </c>
      <c r="R26" s="56">
        <v>2.97</v>
      </c>
      <c r="S26" s="56">
        <v>44.3</v>
      </c>
      <c r="T26" s="56">
        <v>118.52</v>
      </c>
      <c r="U26" s="12">
        <v>3</v>
      </c>
      <c r="V26" s="12">
        <v>0</v>
      </c>
      <c r="W26" s="12">
        <v>2</v>
      </c>
      <c r="X26" s="12">
        <v>1</v>
      </c>
      <c r="Y26" s="12">
        <v>7</v>
      </c>
      <c r="Z26" s="12">
        <v>1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1.879</v>
      </c>
      <c r="AK26" s="12">
        <v>0.14319999999999999</v>
      </c>
      <c r="AL26" s="14">
        <v>5.4600000000000003E-2</v>
      </c>
      <c r="AM26" s="14">
        <v>4.1999999999999997E-3</v>
      </c>
      <c r="AN26" s="14">
        <v>2.4239999999999999</v>
      </c>
      <c r="AO26" s="14">
        <v>6.4799999999999996E-2</v>
      </c>
      <c r="AP26" s="14">
        <v>0.2014</v>
      </c>
      <c r="AQ26" s="14">
        <v>5.4000000000000003E-3</v>
      </c>
      <c r="AR26" s="14">
        <v>3.7498999999999998</v>
      </c>
      <c r="AS26" s="14">
        <v>0.35220000000000001</v>
      </c>
      <c r="AT26" s="14">
        <v>5.79E-2</v>
      </c>
      <c r="AU26" s="14">
        <v>5.4000000000000003E-3</v>
      </c>
      <c r="AV26" s="14">
        <v>33.650199999999998</v>
      </c>
      <c r="AW26" s="14">
        <v>1.5558000000000001</v>
      </c>
      <c r="AX26" s="14">
        <v>0.38329999999999997</v>
      </c>
      <c r="AY26" s="14">
        <v>1.77E-2</v>
      </c>
      <c r="AZ26" s="14">
        <v>0.31109970925260816</v>
      </c>
      <c r="BA26" s="14">
        <v>6.6200345423143343</v>
      </c>
      <c r="BB26" s="14">
        <v>0.73753399818676335</v>
      </c>
      <c r="BC26" s="15"/>
    </row>
    <row r="27" spans="2:72" ht="13.5" customHeight="1" x14ac:dyDescent="0.2">
      <c r="B27" s="12">
        <v>249</v>
      </c>
      <c r="C27" s="12">
        <v>9.8800000000000008</v>
      </c>
      <c r="D27" s="12">
        <v>249.41166999999999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33</v>
      </c>
      <c r="Q27" s="56">
        <v>2.06</v>
      </c>
      <c r="R27" s="56">
        <v>2.97</v>
      </c>
      <c r="S27" s="56">
        <v>44.48</v>
      </c>
      <c r="T27" s="56">
        <v>118.29</v>
      </c>
      <c r="U27" s="12">
        <v>3</v>
      </c>
      <c r="V27" s="12">
        <v>0</v>
      </c>
      <c r="W27" s="12">
        <v>2</v>
      </c>
      <c r="X27" s="12">
        <v>1</v>
      </c>
      <c r="Y27" s="12">
        <v>7</v>
      </c>
      <c r="Z27" s="12">
        <v>1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1.3274999999999999</v>
      </c>
      <c r="AK27" s="12">
        <v>4.7999999999999996E-3</v>
      </c>
      <c r="AL27" s="14">
        <v>3.8899999999999997E-2</v>
      </c>
      <c r="AM27" s="14">
        <v>1E-4</v>
      </c>
      <c r="AN27" s="14">
        <v>2.8113999999999999</v>
      </c>
      <c r="AO27" s="14">
        <v>9.8699999999999996E-2</v>
      </c>
      <c r="AP27" s="14">
        <v>0.23569999999999999</v>
      </c>
      <c r="AQ27" s="14">
        <v>8.3000000000000001E-3</v>
      </c>
      <c r="AR27" s="14">
        <v>2.4943</v>
      </c>
      <c r="AS27" s="14">
        <v>2.9899999999999999E-2</v>
      </c>
      <c r="AT27" s="14">
        <v>3.8800000000000001E-2</v>
      </c>
      <c r="AU27" s="14">
        <v>5.0000000000000001E-4</v>
      </c>
      <c r="AV27" s="14">
        <v>41.2256</v>
      </c>
      <c r="AW27" s="14">
        <v>1.0025999999999999</v>
      </c>
      <c r="AX27" s="14">
        <v>0.47360000000000002</v>
      </c>
      <c r="AY27" s="14">
        <v>1.15E-2</v>
      </c>
      <c r="AZ27" s="14">
        <v>0.33540109967573667</v>
      </c>
      <c r="BA27" s="14">
        <v>12.20618556701031</v>
      </c>
      <c r="BB27" s="14">
        <v>0.84855581576893058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0.17760000000000001</v>
      </c>
      <c r="BH27" s="16">
        <f>DSTDEV(PlotSort2,"PhxRed",$BR$31:$BR$32)/SQRT($BF27)</f>
        <v>2.0000000000000018E-3</v>
      </c>
      <c r="BI27" s="16">
        <f>DAVERAGE(PlotSort2,"PhxRedEdge",$BR$31:$BR$32)</f>
        <v>0.26190000000000002</v>
      </c>
      <c r="BJ27" s="16">
        <f>DSTDEV(PlotSort2,"PhxRedEdge",$BR$31:$BR$32)/SQRT($BF27)</f>
        <v>2.6000000000000185E-3</v>
      </c>
      <c r="BK27" s="16">
        <f>DAVERAGE(PlotSort2,"TMRed",$BR$31:$BR$32)</f>
        <v>0.17580000000000001</v>
      </c>
      <c r="BL27" s="16">
        <f>DSTDEV(PlotSort2,"TMRed",$BR$31:$BR$32)/SQRT($BF27)</f>
        <v>3.3000000000000108E-3</v>
      </c>
      <c r="BM27" s="16">
        <f>DAVERAGE(PlotSort2,"TMNIR",$BR$31:$BR$32)</f>
        <v>0.37554999999999999</v>
      </c>
      <c r="BN27" s="16">
        <f>DSTDEV(PlotSort2,"TMNIR",$BR$31:$BR$32)/SQRT($BF27)</f>
        <v>3.8500000000000196E-3</v>
      </c>
      <c r="BO27" s="16">
        <f>DAVERAGE(PlotSort2,"NRR",$BR$31:$BR$32)</f>
        <v>0.17828690509915188</v>
      </c>
      <c r="BP27" s="16">
        <f>DSTDEV(PlotSort2,"NRR",$BR$31:$BR$32)/SQRT($BF27)</f>
        <v>1.5695264273349327E-4</v>
      </c>
      <c r="BQ27" s="16">
        <f>DAVERAGE(PlotSort2,"rvi",$BR$31:$BR$32)</f>
        <v>2.136576117301483</v>
      </c>
      <c r="BR27" s="16">
        <f>DSTDEV(PlotSort2,"rvi",$BR$31:$BR$32)/SQRT($BF27)</f>
        <v>1.8206491394168856E-2</v>
      </c>
      <c r="BS27" s="17">
        <f>DAVERAGE(PlotSort2,"ndvi",$BR$31:$BR$32)</f>
        <v>0.36234055426855083</v>
      </c>
      <c r="BT27" s="16">
        <f>DSTDEV(PlotSort2,"ndvi",$BR$31:$BR$32)/SQRT($BF27)</f>
        <v>3.7013420930808445E-3</v>
      </c>
    </row>
    <row r="28" spans="2:72" ht="13.5" customHeight="1" x14ac:dyDescent="0.2">
      <c r="B28" s="12">
        <v>249</v>
      </c>
      <c r="C28" s="12">
        <v>9.8719999999999999</v>
      </c>
      <c r="D28" s="12">
        <v>249.41132999999999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33</v>
      </c>
      <c r="Q28" s="56">
        <v>2.06</v>
      </c>
      <c r="R28" s="56">
        <v>2.97</v>
      </c>
      <c r="S28" s="56">
        <v>44.57</v>
      </c>
      <c r="T28" s="56">
        <v>118.17</v>
      </c>
      <c r="U28" s="12">
        <v>3</v>
      </c>
      <c r="V28" s="12">
        <v>0</v>
      </c>
      <c r="W28" s="12">
        <v>2</v>
      </c>
      <c r="X28" s="12">
        <v>1</v>
      </c>
      <c r="Y28" s="12">
        <v>7</v>
      </c>
      <c r="Z28" s="12">
        <v>1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1.6093999999999999</v>
      </c>
      <c r="AK28" s="12">
        <v>9.0899999999999995E-2</v>
      </c>
      <c r="AL28" s="14">
        <v>4.7399999999999998E-2</v>
      </c>
      <c r="AM28" s="14">
        <v>2.7000000000000001E-3</v>
      </c>
      <c r="AN28" s="14">
        <v>3.0049000000000001</v>
      </c>
      <c r="AO28" s="14">
        <v>9.4200000000000006E-2</v>
      </c>
      <c r="AP28" s="14">
        <v>0.25309999999999999</v>
      </c>
      <c r="AQ28" s="14">
        <v>7.9000000000000008E-3</v>
      </c>
      <c r="AR28" s="14">
        <v>3.2926000000000002</v>
      </c>
      <c r="AS28" s="14">
        <v>0.21590000000000001</v>
      </c>
      <c r="AT28" s="14">
        <v>5.1499999999999997E-2</v>
      </c>
      <c r="AU28" s="14">
        <v>3.3999999999999998E-3</v>
      </c>
      <c r="AV28" s="14">
        <v>40.888599999999997</v>
      </c>
      <c r="AW28" s="14">
        <v>0.32029999999999997</v>
      </c>
      <c r="AX28" s="14">
        <v>0.4718</v>
      </c>
      <c r="AY28" s="14">
        <v>3.7000000000000002E-3</v>
      </c>
      <c r="AZ28" s="14">
        <v>0.30169678576355363</v>
      </c>
      <c r="BA28" s="14">
        <v>9.1611650485436904</v>
      </c>
      <c r="BB28" s="14">
        <v>0.80317217657175621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8.3550000000000013E-2</v>
      </c>
      <c r="BH28" s="16">
        <f>DSTDEV(PlotSort2,"PhxRed",$BS$31:$BS$32)/SQRT($BF28)</f>
        <v>5.3500000000000006E-3</v>
      </c>
      <c r="BI28" s="16">
        <f>DAVERAGE(PlotSort2,"PhxRedEdge",$BS$31:$BS$32)</f>
        <v>0.24164999999999998</v>
      </c>
      <c r="BJ28" s="16">
        <f>DSTDEV(PlotSort2,"PhxRedEdge",$BS$31:$BS$32)/SQRT($BF28)</f>
        <v>2.6499999999999996E-3</v>
      </c>
      <c r="BK28" s="16">
        <f>DAVERAGE(PlotSort2,"TMRed",$BS$31:$BS$32)</f>
        <v>8.4449999999999997E-2</v>
      </c>
      <c r="BL28" s="16">
        <f>DSTDEV(PlotSort2,"TMRed",$BS$31:$BS$32)/SQRT($BF28)</f>
        <v>4.3499999999999997E-3</v>
      </c>
      <c r="BM28" s="16">
        <f>DAVERAGE(PlotSort2,"TMNIR",$BS$31:$BS$32)</f>
        <v>0.43459999999999999</v>
      </c>
      <c r="BN28" s="16">
        <f>DSTDEV(PlotSort2,"TMNIR",$BS$31:$BS$32)/SQRT($BF28)</f>
        <v>3.2000000000000001E-2</v>
      </c>
      <c r="BO28" s="16">
        <f>DAVERAGE(PlotSort2,"NRR",$BS$31:$BS$32)</f>
        <v>0.28384486982010448</v>
      </c>
      <c r="BP28" s="16">
        <f>DSTDEV(PlotSort2,"NRR",$BS$31:$BS$32)/SQRT($BF28)</f>
        <v>2.8857338648034293E-2</v>
      </c>
      <c r="BQ28" s="16">
        <f>DAVERAGE(PlotSort2,"rvi",$BS$31:$BS$32)</f>
        <v>5.1795011303438265</v>
      </c>
      <c r="BR28" s="16">
        <f>DSTDEV(PlotSort2,"rvi",$BS$31:$BS$32)/SQRT($BF28)</f>
        <v>0.64571734656004343</v>
      </c>
      <c r="BS28" s="17">
        <f>DAVERAGE(PlotSort2,"ndvi",$BS$31:$BS$32)</f>
        <v>0.6727763629172081</v>
      </c>
      <c r="BT28" s="16">
        <f>DSTDEV(PlotSort2,"ndvi",$BS$31:$BS$32)/SQRT($BF28)</f>
        <v>3.4192724333569402E-2</v>
      </c>
    </row>
    <row r="29" spans="2:72" ht="13.5" customHeight="1" x14ac:dyDescent="0.2">
      <c r="B29" s="12">
        <v>249</v>
      </c>
      <c r="C29" s="12">
        <v>9.8610000000000007</v>
      </c>
      <c r="D29" s="12">
        <v>249.41087999999999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33</v>
      </c>
      <c r="Q29" s="56">
        <v>2.06</v>
      </c>
      <c r="R29" s="56">
        <v>2.97</v>
      </c>
      <c r="S29" s="56">
        <v>44.69</v>
      </c>
      <c r="T29" s="56">
        <v>118.02</v>
      </c>
      <c r="U29" s="12">
        <v>3</v>
      </c>
      <c r="V29" s="12">
        <v>0</v>
      </c>
      <c r="W29" s="12">
        <v>2</v>
      </c>
      <c r="X29" s="12">
        <v>1</v>
      </c>
      <c r="Y29" s="12">
        <v>7</v>
      </c>
      <c r="Z29" s="12">
        <v>1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1.2966</v>
      </c>
      <c r="AK29" s="12">
        <v>0.1734</v>
      </c>
      <c r="AL29" s="14">
        <v>3.8399999999999997E-2</v>
      </c>
      <c r="AM29" s="14">
        <v>5.1000000000000004E-3</v>
      </c>
      <c r="AN29" s="14">
        <v>2.8043999999999998</v>
      </c>
      <c r="AO29" s="14">
        <v>0.33189999999999997</v>
      </c>
      <c r="AP29" s="14">
        <v>0.23769999999999999</v>
      </c>
      <c r="AQ29" s="14">
        <v>2.81E-2</v>
      </c>
      <c r="AR29" s="14">
        <v>2.5697999999999999</v>
      </c>
      <c r="AS29" s="14">
        <v>0.28160000000000002</v>
      </c>
      <c r="AT29" s="14">
        <v>4.0399999999999998E-2</v>
      </c>
      <c r="AU29" s="14">
        <v>4.4000000000000003E-3</v>
      </c>
      <c r="AV29" s="14">
        <v>39.994199999999999</v>
      </c>
      <c r="AW29" s="14">
        <v>3.4902000000000002</v>
      </c>
      <c r="AX29" s="14">
        <v>0.4642</v>
      </c>
      <c r="AY29" s="14">
        <v>4.0500000000000001E-2</v>
      </c>
      <c r="AZ29" s="14">
        <v>0.32269554067530992</v>
      </c>
      <c r="BA29" s="14">
        <v>11.490099009900991</v>
      </c>
      <c r="BB29" s="14">
        <v>0.83987316686484337</v>
      </c>
      <c r="BC29" s="15"/>
      <c r="BD29" s="28"/>
    </row>
    <row r="30" spans="2:72" ht="13.5" customHeight="1" x14ac:dyDescent="0.2">
      <c r="B30" s="12">
        <v>249</v>
      </c>
      <c r="C30" s="12">
        <v>9.8529999999999998</v>
      </c>
      <c r="D30" s="12">
        <v>249.41054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33</v>
      </c>
      <c r="Q30" s="56">
        <v>2.06</v>
      </c>
      <c r="R30" s="56">
        <v>2.97</v>
      </c>
      <c r="S30" s="56">
        <v>44.78</v>
      </c>
      <c r="T30" s="56">
        <v>117.91</v>
      </c>
      <c r="U30" s="12">
        <v>3</v>
      </c>
      <c r="V30" s="12">
        <v>0</v>
      </c>
      <c r="W30" s="12">
        <v>2</v>
      </c>
      <c r="X30" s="12">
        <v>1</v>
      </c>
      <c r="Y30" s="12">
        <v>7</v>
      </c>
      <c r="Z30" s="12">
        <v>1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1.3239000000000001</v>
      </c>
      <c r="AK30" s="12">
        <v>2.6599999999999999E-2</v>
      </c>
      <c r="AL30" s="14">
        <v>3.9300000000000002E-2</v>
      </c>
      <c r="AM30" s="14">
        <v>8.0000000000000004E-4</v>
      </c>
      <c r="AN30" s="14">
        <v>2.6553</v>
      </c>
      <c r="AO30" s="14">
        <v>3.8899999999999997E-2</v>
      </c>
      <c r="AP30" s="14">
        <v>0.2261</v>
      </c>
      <c r="AQ30" s="14">
        <v>3.3E-3</v>
      </c>
      <c r="AR30" s="14">
        <v>2.8729</v>
      </c>
      <c r="AS30" s="14">
        <v>0.1171</v>
      </c>
      <c r="AT30" s="14">
        <v>4.5400000000000003E-2</v>
      </c>
      <c r="AU30" s="14">
        <v>1.8E-3</v>
      </c>
      <c r="AV30" s="14">
        <v>39.632300000000001</v>
      </c>
      <c r="AW30" s="14">
        <v>0.32450000000000001</v>
      </c>
      <c r="AX30" s="14">
        <v>0.46200000000000002</v>
      </c>
      <c r="AY30" s="14">
        <v>3.8E-3</v>
      </c>
      <c r="AZ30" s="14">
        <v>0.34282807731434384</v>
      </c>
      <c r="BA30" s="14">
        <v>10.176211453744493</v>
      </c>
      <c r="BB30" s="14">
        <v>0.82104848245959783</v>
      </c>
      <c r="BC30" s="15"/>
      <c r="BD30" s="28"/>
      <c r="BF30" s="29" t="s">
        <v>175</v>
      </c>
    </row>
    <row r="31" spans="2:72" ht="13.5" customHeight="1" x14ac:dyDescent="0.2">
      <c r="B31" s="12">
        <v>249</v>
      </c>
      <c r="C31" s="12">
        <v>9.8450000000000006</v>
      </c>
      <c r="D31" s="12">
        <v>249.41021000000001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33</v>
      </c>
      <c r="Q31" s="56">
        <v>2.06</v>
      </c>
      <c r="R31" s="56">
        <v>2.97</v>
      </c>
      <c r="S31" s="56">
        <v>44.87</v>
      </c>
      <c r="T31" s="56">
        <v>117.79</v>
      </c>
      <c r="U31" s="12">
        <v>3</v>
      </c>
      <c r="V31" s="12">
        <v>0</v>
      </c>
      <c r="W31" s="12">
        <v>2</v>
      </c>
      <c r="X31" s="12">
        <v>1</v>
      </c>
      <c r="Y31" s="12">
        <v>7</v>
      </c>
      <c r="Z31" s="12">
        <v>1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1.4427000000000001</v>
      </c>
      <c r="AK31" s="12">
        <v>5.7200000000000001E-2</v>
      </c>
      <c r="AL31" s="14">
        <v>4.3099999999999999E-2</v>
      </c>
      <c r="AM31" s="14">
        <v>1.6999999999999999E-3</v>
      </c>
      <c r="AN31" s="14">
        <v>2.7799</v>
      </c>
      <c r="AO31" s="14">
        <v>4.6300000000000001E-2</v>
      </c>
      <c r="AP31" s="14">
        <v>0.23780000000000001</v>
      </c>
      <c r="AQ31" s="14">
        <v>4.0000000000000001E-3</v>
      </c>
      <c r="AR31" s="14">
        <v>3.0247999999999999</v>
      </c>
      <c r="AS31" s="14">
        <v>9.3899999999999997E-2</v>
      </c>
      <c r="AT31" s="14">
        <v>4.8000000000000001E-2</v>
      </c>
      <c r="AU31" s="14">
        <v>1.5E-3</v>
      </c>
      <c r="AV31" s="14">
        <v>40.578699999999998</v>
      </c>
      <c r="AW31" s="14">
        <v>0.84660000000000002</v>
      </c>
      <c r="AX31" s="14">
        <v>0.47510000000000002</v>
      </c>
      <c r="AY31" s="14">
        <v>9.9000000000000008E-3</v>
      </c>
      <c r="AZ31" s="14">
        <v>0.33286575957357273</v>
      </c>
      <c r="BA31" s="14">
        <v>9.8979166666666671</v>
      </c>
      <c r="BB31" s="14">
        <v>0.8164786847639075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249</v>
      </c>
      <c r="C32" s="12">
        <v>9.8369999999999997</v>
      </c>
      <c r="D32" s="12">
        <v>249.40987000000001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33</v>
      </c>
      <c r="Q32" s="56">
        <v>2.06</v>
      </c>
      <c r="R32" s="56">
        <v>2.97</v>
      </c>
      <c r="S32" s="56">
        <v>44.95</v>
      </c>
      <c r="T32" s="56">
        <v>117.68</v>
      </c>
      <c r="U32" s="12">
        <v>3</v>
      </c>
      <c r="V32" s="12">
        <v>0</v>
      </c>
      <c r="W32" s="12">
        <v>2</v>
      </c>
      <c r="X32" s="12">
        <v>1</v>
      </c>
      <c r="Y32" s="12">
        <v>7</v>
      </c>
      <c r="Z32" s="12">
        <v>1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1.3594999999999999</v>
      </c>
      <c r="AK32" s="12">
        <v>7.4700000000000003E-2</v>
      </c>
      <c r="AL32" s="14">
        <v>4.0800000000000003E-2</v>
      </c>
      <c r="AM32" s="14">
        <v>2.2000000000000001E-3</v>
      </c>
      <c r="AN32" s="14">
        <v>2.3757000000000001</v>
      </c>
      <c r="AO32" s="14">
        <v>0.14799999999999999</v>
      </c>
      <c r="AP32" s="14">
        <v>0.2041</v>
      </c>
      <c r="AQ32" s="14">
        <v>1.2699999999999999E-2</v>
      </c>
      <c r="AR32" s="14">
        <v>2.5488</v>
      </c>
      <c r="AS32" s="14">
        <v>0.20960000000000001</v>
      </c>
      <c r="AT32" s="14">
        <v>4.0599999999999997E-2</v>
      </c>
      <c r="AU32" s="14">
        <v>3.3E-3</v>
      </c>
      <c r="AV32" s="14">
        <v>40.661900000000003</v>
      </c>
      <c r="AW32" s="14">
        <v>1.8408</v>
      </c>
      <c r="AX32" s="14">
        <v>0.47820000000000001</v>
      </c>
      <c r="AY32" s="14">
        <v>2.1600000000000001E-2</v>
      </c>
      <c r="AZ32" s="14">
        <v>0.4017294445258684</v>
      </c>
      <c r="BA32" s="14">
        <v>11.77832512315271</v>
      </c>
      <c r="BB32" s="14">
        <v>0.84348496530454886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249</v>
      </c>
      <c r="C33" s="12">
        <v>9.8279999999999994</v>
      </c>
      <c r="D33" s="12">
        <v>249.40950000000001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33</v>
      </c>
      <c r="Q33" s="56">
        <v>2.06</v>
      </c>
      <c r="R33" s="56">
        <v>2.97</v>
      </c>
      <c r="S33" s="56">
        <v>45.05</v>
      </c>
      <c r="T33" s="56">
        <v>117.55</v>
      </c>
      <c r="U33" s="12">
        <v>3</v>
      </c>
      <c r="V33" s="12">
        <v>0</v>
      </c>
      <c r="W33" s="12">
        <v>2</v>
      </c>
      <c r="X33" s="12">
        <v>1</v>
      </c>
      <c r="Y33" s="12">
        <v>7</v>
      </c>
      <c r="Z33" s="12">
        <v>1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1.4433</v>
      </c>
      <c r="AK33" s="12">
        <v>1.38E-2</v>
      </c>
      <c r="AL33" s="14">
        <v>4.3499999999999997E-2</v>
      </c>
      <c r="AM33" s="14">
        <v>4.0000000000000002E-4</v>
      </c>
      <c r="AN33" s="14">
        <v>2.9491000000000001</v>
      </c>
      <c r="AO33" s="14">
        <v>7.1999999999999995E-2</v>
      </c>
      <c r="AP33" s="14">
        <v>0.25469999999999998</v>
      </c>
      <c r="AQ33" s="14">
        <v>6.1999999999999998E-3</v>
      </c>
      <c r="AR33" s="14">
        <v>2.6757</v>
      </c>
      <c r="AS33" s="14">
        <v>0.11310000000000001</v>
      </c>
      <c r="AT33" s="14">
        <v>4.2799999999999998E-2</v>
      </c>
      <c r="AU33" s="14">
        <v>1.8E-3</v>
      </c>
      <c r="AV33" s="14">
        <v>46.546199999999999</v>
      </c>
      <c r="AW33" s="14">
        <v>0.21629999999999999</v>
      </c>
      <c r="AX33" s="14">
        <v>0.55010000000000003</v>
      </c>
      <c r="AY33" s="14">
        <v>2.5999999999999999E-3</v>
      </c>
      <c r="AZ33" s="14">
        <v>0.3670477137176939</v>
      </c>
      <c r="BA33" s="14">
        <v>12.852803738317759</v>
      </c>
      <c r="BB33" s="14">
        <v>0.85562489458593372</v>
      </c>
      <c r="BC33" s="15"/>
      <c r="BD33" s="28"/>
    </row>
    <row r="34" spans="2:64" ht="13.5" customHeight="1" x14ac:dyDescent="0.2">
      <c r="B34" s="12">
        <v>249</v>
      </c>
      <c r="C34" s="12">
        <v>9.9109999999999996</v>
      </c>
      <c r="D34" s="12">
        <v>249.41296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33</v>
      </c>
      <c r="Q34" s="56">
        <v>2.06</v>
      </c>
      <c r="R34" s="56">
        <v>2.97</v>
      </c>
      <c r="S34" s="56">
        <v>44.14</v>
      </c>
      <c r="T34" s="56">
        <v>118.73</v>
      </c>
      <c r="U34" s="12">
        <v>3</v>
      </c>
      <c r="V34" s="12">
        <v>0</v>
      </c>
      <c r="W34" s="12">
        <v>2</v>
      </c>
      <c r="X34" s="12">
        <v>1</v>
      </c>
      <c r="Y34" s="12">
        <v>7</v>
      </c>
      <c r="Z34" s="12">
        <v>1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1.4187000000000001</v>
      </c>
      <c r="AK34" s="12">
        <v>0.14949999999999999</v>
      </c>
      <c r="AL34" s="14">
        <v>4.0899999999999999E-2</v>
      </c>
      <c r="AM34" s="14">
        <v>4.3E-3</v>
      </c>
      <c r="AN34" s="14">
        <v>2.2305000000000001</v>
      </c>
      <c r="AO34" s="14">
        <v>4.9799999999999997E-2</v>
      </c>
      <c r="AP34" s="14">
        <v>0.18379999999999999</v>
      </c>
      <c r="AQ34" s="14">
        <v>4.1000000000000003E-3</v>
      </c>
      <c r="AR34" s="14">
        <v>2.7195</v>
      </c>
      <c r="AS34" s="14">
        <v>0.28920000000000001</v>
      </c>
      <c r="AT34" s="14">
        <v>4.1700000000000001E-2</v>
      </c>
      <c r="AU34" s="14">
        <v>4.4000000000000003E-3</v>
      </c>
      <c r="AV34" s="14">
        <v>35.732300000000002</v>
      </c>
      <c r="AW34" s="14">
        <v>0.24340000000000001</v>
      </c>
      <c r="AX34" s="14">
        <v>0.40379999999999999</v>
      </c>
      <c r="AY34" s="14">
        <v>2.7000000000000001E-3</v>
      </c>
      <c r="AZ34" s="14">
        <v>0.37440435670524164</v>
      </c>
      <c r="BA34" s="14">
        <v>9.6834532374100721</v>
      </c>
      <c r="BB34" s="14">
        <v>0.81279461279461274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249</v>
      </c>
      <c r="C35" s="12">
        <v>9.9190000000000005</v>
      </c>
      <c r="D35" s="12">
        <v>249.41328999999999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33</v>
      </c>
      <c r="Q35" s="56">
        <v>2.06</v>
      </c>
      <c r="R35" s="56">
        <v>2.97</v>
      </c>
      <c r="S35" s="56">
        <v>44.05</v>
      </c>
      <c r="T35" s="56">
        <v>118.85</v>
      </c>
      <c r="U35" s="12">
        <v>3</v>
      </c>
      <c r="V35" s="12">
        <v>0</v>
      </c>
      <c r="W35" s="12">
        <v>2</v>
      </c>
      <c r="X35" s="12">
        <v>1</v>
      </c>
      <c r="Y35" s="12">
        <v>7</v>
      </c>
      <c r="Z35" s="12">
        <v>1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1.3874</v>
      </c>
      <c r="AK35" s="12">
        <v>4.1700000000000001E-2</v>
      </c>
      <c r="AL35" s="14">
        <v>3.9800000000000002E-2</v>
      </c>
      <c r="AM35" s="14">
        <v>1.1999999999999999E-3</v>
      </c>
      <c r="AN35" s="14">
        <v>2.5165000000000002</v>
      </c>
      <c r="AO35" s="14">
        <v>5.1200000000000002E-2</v>
      </c>
      <c r="AP35" s="14">
        <v>0.20649999999999999</v>
      </c>
      <c r="AQ35" s="14">
        <v>4.1999999999999997E-3</v>
      </c>
      <c r="AR35" s="14">
        <v>2.7101999999999999</v>
      </c>
      <c r="AS35" s="14">
        <v>4.9200000000000001E-2</v>
      </c>
      <c r="AT35" s="14">
        <v>4.1300000000000003E-2</v>
      </c>
      <c r="AU35" s="14">
        <v>8.0000000000000004E-4</v>
      </c>
      <c r="AV35" s="14">
        <v>42.249000000000002</v>
      </c>
      <c r="AW35" s="14">
        <v>0.1414</v>
      </c>
      <c r="AX35" s="14">
        <v>0.47539999999999999</v>
      </c>
      <c r="AY35" s="14">
        <v>1.6000000000000001E-3</v>
      </c>
      <c r="AZ35" s="14">
        <v>0.3943393459451533</v>
      </c>
      <c r="BA35" s="14">
        <v>11.510895883777238</v>
      </c>
      <c r="BB35" s="14">
        <v>0.84013934584865502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249</v>
      </c>
      <c r="C36" s="12">
        <v>9.9269999999999996</v>
      </c>
      <c r="D36" s="12">
        <v>249.41362000000001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33</v>
      </c>
      <c r="Q36" s="56">
        <v>2.06</v>
      </c>
      <c r="R36" s="56">
        <v>2.97</v>
      </c>
      <c r="S36" s="56">
        <v>43.96</v>
      </c>
      <c r="T36" s="56">
        <v>118.97</v>
      </c>
      <c r="U36" s="12">
        <v>3</v>
      </c>
      <c r="V36" s="12">
        <v>0</v>
      </c>
      <c r="W36" s="12">
        <v>2</v>
      </c>
      <c r="X36" s="12">
        <v>1</v>
      </c>
      <c r="Y36" s="12">
        <v>7</v>
      </c>
      <c r="Z36" s="12">
        <v>1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1.5633999999999999</v>
      </c>
      <c r="AK36" s="12">
        <v>0.1153</v>
      </c>
      <c r="AL36" s="14">
        <v>4.4699999999999997E-2</v>
      </c>
      <c r="AM36" s="14">
        <v>3.3E-3</v>
      </c>
      <c r="AN36" s="14">
        <v>3.2456</v>
      </c>
      <c r="AO36" s="14">
        <v>3.5700000000000003E-2</v>
      </c>
      <c r="AP36" s="14">
        <v>0.2651</v>
      </c>
      <c r="AQ36" s="14">
        <v>2.8999999999999998E-3</v>
      </c>
      <c r="AR36" s="14">
        <v>3.2229000000000001</v>
      </c>
      <c r="AS36" s="14">
        <v>0.23830000000000001</v>
      </c>
      <c r="AT36" s="14">
        <v>4.9000000000000002E-2</v>
      </c>
      <c r="AU36" s="14">
        <v>3.5999999999999999E-3</v>
      </c>
      <c r="AV36" s="14">
        <v>47.257599999999996</v>
      </c>
      <c r="AW36" s="14">
        <v>2.2629999999999999</v>
      </c>
      <c r="AX36" s="14">
        <v>0.52949999999999997</v>
      </c>
      <c r="AY36" s="14">
        <v>2.5399999999999999E-2</v>
      </c>
      <c r="AZ36" s="14">
        <v>0.33274603574125344</v>
      </c>
      <c r="BA36" s="14">
        <v>10.806122448979592</v>
      </c>
      <c r="BB36" s="14">
        <v>0.83059636992221253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249</v>
      </c>
      <c r="C37" s="12">
        <v>9.9359999999999999</v>
      </c>
      <c r="D37" s="12">
        <v>249.41399999999999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33</v>
      </c>
      <c r="Q37" s="56">
        <v>2.06</v>
      </c>
      <c r="R37" s="56">
        <v>2.97</v>
      </c>
      <c r="S37" s="56">
        <v>43.86</v>
      </c>
      <c r="T37" s="56">
        <v>119.1</v>
      </c>
      <c r="U37" s="12">
        <v>3</v>
      </c>
      <c r="V37" s="12">
        <v>0</v>
      </c>
      <c r="W37" s="12">
        <v>2</v>
      </c>
      <c r="X37" s="12">
        <v>1</v>
      </c>
      <c r="Y37" s="12">
        <v>7</v>
      </c>
      <c r="Z37" s="12">
        <v>1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1.3602000000000001</v>
      </c>
      <c r="AK37" s="12">
        <v>0.1065</v>
      </c>
      <c r="AL37" s="14">
        <v>3.8699999999999998E-2</v>
      </c>
      <c r="AM37" s="14">
        <v>3.0000000000000001E-3</v>
      </c>
      <c r="AN37" s="14">
        <v>2.6558000000000002</v>
      </c>
      <c r="AO37" s="14">
        <v>0.1573</v>
      </c>
      <c r="AP37" s="14">
        <v>0.21590000000000001</v>
      </c>
      <c r="AQ37" s="14">
        <v>1.2800000000000001E-2</v>
      </c>
      <c r="AR37" s="14">
        <v>2.6892</v>
      </c>
      <c r="AS37" s="14">
        <v>0.21679999999999999</v>
      </c>
      <c r="AT37" s="14">
        <v>4.07E-2</v>
      </c>
      <c r="AU37" s="14">
        <v>3.3E-3</v>
      </c>
      <c r="AV37" s="14">
        <v>45.994999999999997</v>
      </c>
      <c r="AW37" s="14">
        <v>1.1253</v>
      </c>
      <c r="AX37" s="14">
        <v>0.51290000000000002</v>
      </c>
      <c r="AY37" s="14">
        <v>1.2500000000000001E-2</v>
      </c>
      <c r="AZ37" s="14">
        <v>0.40751920965971467</v>
      </c>
      <c r="BA37" s="14">
        <v>12.601965601965603</v>
      </c>
      <c r="BB37" s="14">
        <v>0.85296242774566478</v>
      </c>
      <c r="BC37" s="15"/>
      <c r="BD37" s="28"/>
      <c r="BG37" s="30">
        <v>2</v>
      </c>
    </row>
    <row r="38" spans="2:64" ht="13.5" customHeight="1" x14ac:dyDescent="0.2">
      <c r="B38" s="12">
        <v>249</v>
      </c>
      <c r="C38" s="12">
        <v>9.9450000000000003</v>
      </c>
      <c r="D38" s="12">
        <v>249.41436999999999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33</v>
      </c>
      <c r="Q38" s="56">
        <v>2.06</v>
      </c>
      <c r="R38" s="56">
        <v>2.97</v>
      </c>
      <c r="S38" s="56">
        <v>43.76</v>
      </c>
      <c r="T38" s="56">
        <v>119.23</v>
      </c>
      <c r="U38" s="12">
        <v>3</v>
      </c>
      <c r="V38" s="12">
        <v>0</v>
      </c>
      <c r="W38" s="12">
        <v>2</v>
      </c>
      <c r="X38" s="12">
        <v>1</v>
      </c>
      <c r="Y38" s="12">
        <v>7</v>
      </c>
      <c r="Z38" s="12">
        <v>1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1.9018999999999999</v>
      </c>
      <c r="AK38" s="12">
        <v>0.14710000000000001</v>
      </c>
      <c r="AL38" s="14">
        <v>5.3900000000000003E-2</v>
      </c>
      <c r="AM38" s="14">
        <v>4.1999999999999997E-3</v>
      </c>
      <c r="AN38" s="14">
        <v>3.3384</v>
      </c>
      <c r="AO38" s="14">
        <v>3.4000000000000002E-2</v>
      </c>
      <c r="AP38" s="14">
        <v>0.27010000000000001</v>
      </c>
      <c r="AQ38" s="14">
        <v>2.7000000000000001E-3</v>
      </c>
      <c r="AR38" s="14">
        <v>3.9952999999999999</v>
      </c>
      <c r="AS38" s="14">
        <v>0.41880000000000001</v>
      </c>
      <c r="AT38" s="14">
        <v>6.0100000000000001E-2</v>
      </c>
      <c r="AU38" s="14">
        <v>6.3E-3</v>
      </c>
      <c r="AV38" s="14">
        <v>45.680999999999997</v>
      </c>
      <c r="AW38" s="14">
        <v>0.13730000000000001</v>
      </c>
      <c r="AX38" s="14">
        <v>0.5071</v>
      </c>
      <c r="AY38" s="14">
        <v>1.5E-3</v>
      </c>
      <c r="AZ38" s="14">
        <v>0.30494081317550181</v>
      </c>
      <c r="BA38" s="14">
        <v>8.4376039933444265</v>
      </c>
      <c r="BB38" s="14">
        <v>0.78808180535966144</v>
      </c>
      <c r="BC38" s="15"/>
      <c r="BD38" s="28"/>
      <c r="BG38" s="30">
        <v>3</v>
      </c>
      <c r="BH38" s="34"/>
    </row>
    <row r="39" spans="2:64" ht="13.5" customHeight="1" x14ac:dyDescent="0.2">
      <c r="B39" s="12">
        <v>249</v>
      </c>
      <c r="C39" s="12">
        <v>9.9629999999999992</v>
      </c>
      <c r="D39" s="12">
        <v>249.41513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33</v>
      </c>
      <c r="Q39" s="56">
        <v>2.06</v>
      </c>
      <c r="R39" s="56">
        <v>2.97</v>
      </c>
      <c r="S39" s="56">
        <v>43.56</v>
      </c>
      <c r="T39" s="56">
        <v>119.49</v>
      </c>
      <c r="U39" s="12">
        <v>3</v>
      </c>
      <c r="V39" s="12">
        <v>0</v>
      </c>
      <c r="W39" s="12">
        <v>2</v>
      </c>
      <c r="X39" s="12">
        <v>1</v>
      </c>
      <c r="Y39" s="12">
        <v>7</v>
      </c>
      <c r="Z39" s="12">
        <v>1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1.4146000000000001</v>
      </c>
      <c r="AK39" s="12">
        <v>7.0199999999999999E-2</v>
      </c>
      <c r="AL39" s="14">
        <v>3.9699999999999999E-2</v>
      </c>
      <c r="AM39" s="14">
        <v>2E-3</v>
      </c>
      <c r="AN39" s="14">
        <v>2.7262</v>
      </c>
      <c r="AO39" s="14">
        <v>6.3899999999999998E-2</v>
      </c>
      <c r="AP39" s="14">
        <v>0.21840000000000001</v>
      </c>
      <c r="AQ39" s="14">
        <v>5.1000000000000004E-3</v>
      </c>
      <c r="AR39" s="14">
        <v>2.6431</v>
      </c>
      <c r="AS39" s="14">
        <v>0.12870000000000001</v>
      </c>
      <c r="AT39" s="14">
        <v>3.9399999999999998E-2</v>
      </c>
      <c r="AU39" s="14">
        <v>1.9E-3</v>
      </c>
      <c r="AV39" s="14">
        <v>45.337800000000001</v>
      </c>
      <c r="AW39" s="14">
        <v>1.2958000000000001</v>
      </c>
      <c r="AX39" s="14">
        <v>0.49859999999999999</v>
      </c>
      <c r="AY39" s="14">
        <v>1.43E-2</v>
      </c>
      <c r="AZ39" s="14">
        <v>0.39079497907949795</v>
      </c>
      <c r="BA39" s="14">
        <v>12.654822335025381</v>
      </c>
      <c r="BB39" s="14">
        <v>0.85353159851301108</v>
      </c>
      <c r="BC39" s="15"/>
      <c r="BD39" s="28"/>
    </row>
    <row r="40" spans="2:64" ht="13.5" customHeight="1" x14ac:dyDescent="0.2">
      <c r="B40" s="12">
        <v>249</v>
      </c>
      <c r="C40" s="12">
        <v>9.9700000000000006</v>
      </c>
      <c r="D40" s="12">
        <v>249.41542000000001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33</v>
      </c>
      <c r="Q40" s="56">
        <v>2.06</v>
      </c>
      <c r="R40" s="56">
        <v>2.97</v>
      </c>
      <c r="S40" s="56">
        <v>43.49</v>
      </c>
      <c r="T40" s="56">
        <v>119.59</v>
      </c>
      <c r="U40" s="12">
        <v>3</v>
      </c>
      <c r="V40" s="12">
        <v>0</v>
      </c>
      <c r="W40" s="12">
        <v>2</v>
      </c>
      <c r="X40" s="12">
        <v>1</v>
      </c>
      <c r="Y40" s="12">
        <v>7</v>
      </c>
      <c r="Z40" s="12">
        <v>1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1.7701</v>
      </c>
      <c r="AK40" s="12">
        <v>8.9599999999999999E-2</v>
      </c>
      <c r="AL40" s="14">
        <v>4.9500000000000002E-2</v>
      </c>
      <c r="AM40" s="14">
        <v>2.5000000000000001E-3</v>
      </c>
      <c r="AN40" s="14">
        <v>3.0430999999999999</v>
      </c>
      <c r="AO40" s="14">
        <v>0.25580000000000003</v>
      </c>
      <c r="AP40" s="14">
        <v>0.2429</v>
      </c>
      <c r="AQ40" s="14">
        <v>2.0400000000000001E-2</v>
      </c>
      <c r="AR40" s="14">
        <v>3.4316</v>
      </c>
      <c r="AS40" s="14">
        <v>0.23069999999999999</v>
      </c>
      <c r="AT40" s="14">
        <v>5.0999999999999997E-2</v>
      </c>
      <c r="AU40" s="14">
        <v>3.3999999999999998E-3</v>
      </c>
      <c r="AV40" s="14">
        <v>48.364199999999997</v>
      </c>
      <c r="AW40" s="14">
        <v>4.9711999999999996</v>
      </c>
      <c r="AX40" s="14">
        <v>0.53</v>
      </c>
      <c r="AY40" s="14">
        <v>5.45E-2</v>
      </c>
      <c r="AZ40" s="14">
        <v>0.37145814465001942</v>
      </c>
      <c r="BA40" s="14">
        <v>10.392156862745098</v>
      </c>
      <c r="BB40" s="14">
        <v>0.82444061962134252</v>
      </c>
      <c r="BC40" s="15"/>
      <c r="BD40" s="28"/>
    </row>
    <row r="41" spans="2:64" ht="13.5" customHeight="1" x14ac:dyDescent="0.2">
      <c r="B41" s="12">
        <v>249</v>
      </c>
      <c r="C41" s="12">
        <v>9.98</v>
      </c>
      <c r="D41" s="12">
        <v>249.41583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33</v>
      </c>
      <c r="Q41" s="56">
        <v>2.06</v>
      </c>
      <c r="R41" s="56">
        <v>2.97</v>
      </c>
      <c r="S41" s="56">
        <v>43.38</v>
      </c>
      <c r="T41" s="56">
        <v>119.74</v>
      </c>
      <c r="U41" s="12">
        <v>3</v>
      </c>
      <c r="V41" s="12">
        <v>0</v>
      </c>
      <c r="W41" s="12">
        <v>2</v>
      </c>
      <c r="X41" s="12">
        <v>1</v>
      </c>
      <c r="Y41" s="12">
        <v>7</v>
      </c>
      <c r="Z41" s="12">
        <v>1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2.4007999999999998</v>
      </c>
      <c r="AK41" s="12">
        <v>0.42920000000000003</v>
      </c>
      <c r="AL41" s="14">
        <v>6.6900000000000001E-2</v>
      </c>
      <c r="AM41" s="14">
        <v>1.2E-2</v>
      </c>
      <c r="AN41" s="14">
        <v>2.6888999999999998</v>
      </c>
      <c r="AO41" s="14">
        <v>0.15679999999999999</v>
      </c>
      <c r="AP41" s="14">
        <v>0.2135</v>
      </c>
      <c r="AQ41" s="14">
        <v>1.24E-2</v>
      </c>
      <c r="AR41" s="14">
        <v>4.6559999999999997</v>
      </c>
      <c r="AS41" s="14">
        <v>0.78720000000000001</v>
      </c>
      <c r="AT41" s="14">
        <v>6.8900000000000003E-2</v>
      </c>
      <c r="AU41" s="14">
        <v>1.1599999999999999E-2</v>
      </c>
      <c r="AV41" s="14">
        <v>37.117600000000003</v>
      </c>
      <c r="AW41" s="14">
        <v>0.50129999999999997</v>
      </c>
      <c r="AX41" s="14">
        <v>0.4047</v>
      </c>
      <c r="AY41" s="14">
        <v>5.4999999999999997E-3</v>
      </c>
      <c r="AZ41" s="14">
        <v>0.30928502102879329</v>
      </c>
      <c r="BA41" s="14">
        <v>5.8737300435413644</v>
      </c>
      <c r="BB41" s="14">
        <v>0.70903716216216206</v>
      </c>
      <c r="BC41" s="15"/>
      <c r="BD41" s="28"/>
    </row>
    <row r="42" spans="2:64" ht="13.5" customHeight="1" x14ac:dyDescent="0.2">
      <c r="B42" s="12">
        <v>249</v>
      </c>
      <c r="C42" s="12">
        <v>9.7509999999999994</v>
      </c>
      <c r="D42" s="12">
        <v>249.40629000000001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33</v>
      </c>
      <c r="Q42" s="56">
        <v>2.06</v>
      </c>
      <c r="R42" s="56">
        <v>2.97</v>
      </c>
      <c r="S42" s="56">
        <v>45.92</v>
      </c>
      <c r="T42" s="56">
        <v>116.49</v>
      </c>
      <c r="U42" s="12">
        <v>3</v>
      </c>
      <c r="V42" s="12">
        <v>0</v>
      </c>
      <c r="W42" s="12">
        <v>2</v>
      </c>
      <c r="X42" s="12">
        <v>1</v>
      </c>
      <c r="Y42" s="12">
        <v>7</v>
      </c>
      <c r="Z42" s="12">
        <v>1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5.4993999999999996</v>
      </c>
      <c r="AK42" s="12">
        <v>8.9899999999999994E-2</v>
      </c>
      <c r="AL42" s="14">
        <v>0.17280000000000001</v>
      </c>
      <c r="AM42" s="14">
        <v>2.8E-3</v>
      </c>
      <c r="AN42" s="14">
        <v>2.2277999999999998</v>
      </c>
      <c r="AO42" s="14">
        <v>1.8100000000000002E-2</v>
      </c>
      <c r="AP42" s="14">
        <v>0.2014</v>
      </c>
      <c r="AQ42" s="14">
        <v>1.6000000000000001E-3</v>
      </c>
      <c r="AR42" s="14">
        <v>10.220700000000001</v>
      </c>
      <c r="AS42" s="14">
        <v>0.10009999999999999</v>
      </c>
      <c r="AT42" s="14">
        <v>0.17080000000000001</v>
      </c>
      <c r="AU42" s="14">
        <v>1.6999999999999999E-3</v>
      </c>
      <c r="AV42" s="14">
        <v>17.455400000000001</v>
      </c>
      <c r="AW42" s="14">
        <v>0.21629999999999999</v>
      </c>
      <c r="AX42" s="14">
        <v>0.2155</v>
      </c>
      <c r="AY42" s="14">
        <v>2.7000000000000001E-3</v>
      </c>
      <c r="AZ42" s="14">
        <v>3.3821060206284483E-2</v>
      </c>
      <c r="BA42" s="14">
        <v>1.2617096018735363</v>
      </c>
      <c r="BB42" s="14">
        <v>0.11571317628785915</v>
      </c>
      <c r="BC42" s="37"/>
      <c r="BD42" s="28"/>
    </row>
    <row r="43" spans="2:64" ht="13.5" customHeight="1" x14ac:dyDescent="0.2">
      <c r="B43" s="12">
        <v>249</v>
      </c>
      <c r="C43" s="12">
        <v>9.7590000000000003</v>
      </c>
      <c r="D43" s="12">
        <v>249.40663000000001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33</v>
      </c>
      <c r="Q43" s="56">
        <v>2.06</v>
      </c>
      <c r="R43" s="56">
        <v>2.97</v>
      </c>
      <c r="S43" s="56">
        <v>45.83</v>
      </c>
      <c r="T43" s="56">
        <v>116.6</v>
      </c>
      <c r="U43" s="12">
        <v>3</v>
      </c>
      <c r="V43" s="12">
        <v>0</v>
      </c>
      <c r="W43" s="12">
        <v>2</v>
      </c>
      <c r="X43" s="12">
        <v>1</v>
      </c>
      <c r="Y43" s="12">
        <v>7</v>
      </c>
      <c r="Z43" s="12">
        <v>1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2.4992999999999999</v>
      </c>
      <c r="AK43" s="12">
        <v>9.4799999999999995E-2</v>
      </c>
      <c r="AL43" s="14">
        <v>7.8200000000000006E-2</v>
      </c>
      <c r="AM43" s="14">
        <v>3.0000000000000001E-3</v>
      </c>
      <c r="AN43" s="14">
        <v>2.7153999999999998</v>
      </c>
      <c r="AO43" s="14">
        <v>0.189</v>
      </c>
      <c r="AP43" s="14">
        <v>0.24429999999999999</v>
      </c>
      <c r="AQ43" s="14">
        <v>1.7000000000000001E-2</v>
      </c>
      <c r="AR43" s="14">
        <v>4.8146000000000004</v>
      </c>
      <c r="AS43" s="14">
        <v>0.17430000000000001</v>
      </c>
      <c r="AT43" s="14">
        <v>8.0100000000000005E-2</v>
      </c>
      <c r="AU43" s="14">
        <v>2.8999999999999998E-3</v>
      </c>
      <c r="AV43" s="14">
        <v>37.96</v>
      </c>
      <c r="AW43" s="14">
        <v>1.9884999999999999</v>
      </c>
      <c r="AX43" s="14">
        <v>0.46660000000000001</v>
      </c>
      <c r="AY43" s="14">
        <v>2.4400000000000002E-2</v>
      </c>
      <c r="AZ43" s="14">
        <v>0.31270220846813901</v>
      </c>
      <c r="BA43" s="14">
        <v>5.8252184769038697</v>
      </c>
      <c r="BB43" s="14">
        <v>0.70696908725077745</v>
      </c>
      <c r="BC43" s="37"/>
      <c r="BD43" s="28"/>
    </row>
    <row r="44" spans="2:64" ht="13.5" customHeight="1" x14ac:dyDescent="0.2">
      <c r="B44" s="12">
        <v>249</v>
      </c>
      <c r="C44" s="12">
        <v>9.7669999999999995</v>
      </c>
      <c r="D44" s="12">
        <v>249.40696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33</v>
      </c>
      <c r="Q44" s="56">
        <v>2.06</v>
      </c>
      <c r="R44" s="56">
        <v>2.97</v>
      </c>
      <c r="S44" s="56">
        <v>45.74</v>
      </c>
      <c r="T44" s="56">
        <v>116.71</v>
      </c>
      <c r="U44" s="12">
        <v>3</v>
      </c>
      <c r="V44" s="12">
        <v>0</v>
      </c>
      <c r="W44" s="12">
        <v>2</v>
      </c>
      <c r="X44" s="12">
        <v>1</v>
      </c>
      <c r="Y44" s="12">
        <v>7</v>
      </c>
      <c r="Z44" s="12">
        <v>1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10.9847</v>
      </c>
      <c r="AK44" s="12">
        <v>0.13930000000000001</v>
      </c>
      <c r="AL44" s="14">
        <v>0.34210000000000002</v>
      </c>
      <c r="AM44" s="14">
        <v>4.3E-3</v>
      </c>
      <c r="AN44" s="14">
        <v>4.0792999999999999</v>
      </c>
      <c r="AO44" s="14">
        <v>5.3199999999999997E-2</v>
      </c>
      <c r="AP44" s="14">
        <v>0.36520000000000002</v>
      </c>
      <c r="AQ44" s="14">
        <v>4.7999999999999996E-3</v>
      </c>
      <c r="AR44" s="14">
        <v>20.288399999999999</v>
      </c>
      <c r="AS44" s="14">
        <v>0.35</v>
      </c>
      <c r="AT44" s="14">
        <v>0.33589999999999998</v>
      </c>
      <c r="AU44" s="14">
        <v>5.7999999999999996E-3</v>
      </c>
      <c r="AV44" s="14">
        <v>32.098599999999998</v>
      </c>
      <c r="AW44" s="14">
        <v>0.5242</v>
      </c>
      <c r="AX44" s="14">
        <v>0.39269999999999999</v>
      </c>
      <c r="AY44" s="14">
        <v>6.4000000000000003E-3</v>
      </c>
      <c r="AZ44" s="14">
        <v>3.6284470246734354E-2</v>
      </c>
      <c r="BA44" s="14">
        <v>1.1690979458172075</v>
      </c>
      <c r="BB44" s="14">
        <v>7.7957727147955014E-2</v>
      </c>
      <c r="BC44" s="37"/>
      <c r="BD44" s="28"/>
    </row>
    <row r="45" spans="2:64" ht="13.5" customHeight="1" x14ac:dyDescent="0.2">
      <c r="B45" s="12">
        <v>249</v>
      </c>
      <c r="C45" s="12">
        <v>9.7759999999999998</v>
      </c>
      <c r="D45" s="12">
        <v>249.40733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33</v>
      </c>
      <c r="Q45" s="56">
        <v>2.06</v>
      </c>
      <c r="R45" s="56">
        <v>2.97</v>
      </c>
      <c r="S45" s="56">
        <v>45.64</v>
      </c>
      <c r="T45" s="56">
        <v>116.83</v>
      </c>
      <c r="U45" s="12">
        <v>3</v>
      </c>
      <c r="V45" s="12">
        <v>0</v>
      </c>
      <c r="W45" s="12">
        <v>2</v>
      </c>
      <c r="X45" s="12">
        <v>1</v>
      </c>
      <c r="Y45" s="12">
        <v>7</v>
      </c>
      <c r="Z45" s="12">
        <v>1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5.7972000000000001</v>
      </c>
      <c r="AK45" s="12">
        <v>0.71909999999999996</v>
      </c>
      <c r="AL45" s="14">
        <v>0.17960000000000001</v>
      </c>
      <c r="AM45" s="14">
        <v>2.23E-2</v>
      </c>
      <c r="AN45" s="14">
        <v>2.9701</v>
      </c>
      <c r="AO45" s="14">
        <v>9.2499999999999999E-2</v>
      </c>
      <c r="AP45" s="14">
        <v>0.26450000000000001</v>
      </c>
      <c r="AQ45" s="14">
        <v>8.2000000000000007E-3</v>
      </c>
      <c r="AR45" s="14">
        <v>10.8733</v>
      </c>
      <c r="AS45" s="14">
        <v>1.1613</v>
      </c>
      <c r="AT45" s="14">
        <v>0.17910000000000001</v>
      </c>
      <c r="AU45" s="14">
        <v>1.9099999999999999E-2</v>
      </c>
      <c r="AV45" s="14">
        <v>31.1709</v>
      </c>
      <c r="AW45" s="14">
        <v>0.74460000000000004</v>
      </c>
      <c r="AX45" s="14">
        <v>0.37940000000000002</v>
      </c>
      <c r="AY45" s="14">
        <v>9.1000000000000004E-3</v>
      </c>
      <c r="AZ45" s="14">
        <v>0.17844385774188537</v>
      </c>
      <c r="BA45" s="14">
        <v>2.1183696259073144</v>
      </c>
      <c r="BB45" s="14">
        <v>0.35863921217547001</v>
      </c>
      <c r="BC45" s="37"/>
      <c r="BD45" s="28"/>
    </row>
    <row r="46" spans="2:64" ht="13.5" customHeight="1" x14ac:dyDescent="0.2">
      <c r="B46" s="12">
        <v>249</v>
      </c>
      <c r="C46" s="12">
        <v>9.7850000000000001</v>
      </c>
      <c r="D46" s="12">
        <v>249.40771000000001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33</v>
      </c>
      <c r="Q46" s="56">
        <v>2.06</v>
      </c>
      <c r="R46" s="56">
        <v>2.97</v>
      </c>
      <c r="S46" s="56">
        <v>45.53</v>
      </c>
      <c r="T46" s="56">
        <v>116.96</v>
      </c>
      <c r="U46" s="12">
        <v>3</v>
      </c>
      <c r="V46" s="12">
        <v>0</v>
      </c>
      <c r="W46" s="12">
        <v>2</v>
      </c>
      <c r="X46" s="12">
        <v>1</v>
      </c>
      <c r="Y46" s="12">
        <v>7</v>
      </c>
      <c r="Z46" s="12">
        <v>1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4.3021000000000003</v>
      </c>
      <c r="AK46" s="12">
        <v>3.1300000000000001E-2</v>
      </c>
      <c r="AL46" s="14">
        <v>0.1326</v>
      </c>
      <c r="AM46" s="14">
        <v>1E-3</v>
      </c>
      <c r="AN46" s="14">
        <v>1.5690999999999999</v>
      </c>
      <c r="AO46" s="14">
        <v>3.5200000000000002E-2</v>
      </c>
      <c r="AP46" s="14">
        <v>0.13900000000000001</v>
      </c>
      <c r="AQ46" s="14">
        <v>3.0999999999999999E-3</v>
      </c>
      <c r="AR46" s="14">
        <v>8.0016999999999996</v>
      </c>
      <c r="AS46" s="14">
        <v>3.49E-2</v>
      </c>
      <c r="AT46" s="14">
        <v>0.13120000000000001</v>
      </c>
      <c r="AU46" s="14">
        <v>5.9999999999999995E-4</v>
      </c>
      <c r="AV46" s="14">
        <v>9.2996999999999996</v>
      </c>
      <c r="AW46" s="14">
        <v>0.4597</v>
      </c>
      <c r="AX46" s="14">
        <v>0.11260000000000001</v>
      </c>
      <c r="AY46" s="14">
        <v>5.5999999999999999E-3</v>
      </c>
      <c r="AZ46" s="14">
        <v>-0.10492845786963435</v>
      </c>
      <c r="BA46" s="14">
        <v>0.8582317073170731</v>
      </c>
      <c r="BB46" s="14">
        <v>-7.6292042657916337E-2</v>
      </c>
      <c r="BC46" s="37"/>
      <c r="BD46" s="28"/>
    </row>
    <row r="47" spans="2:64" ht="13.5" customHeight="1" x14ac:dyDescent="0.2">
      <c r="B47" s="12">
        <v>249</v>
      </c>
      <c r="C47" s="12">
        <v>9.7959999999999994</v>
      </c>
      <c r="D47" s="12">
        <v>249.40817000000001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33</v>
      </c>
      <c r="Q47" s="56">
        <v>2.06</v>
      </c>
      <c r="R47" s="56">
        <v>2.97</v>
      </c>
      <c r="S47" s="56">
        <v>45.41</v>
      </c>
      <c r="T47" s="56">
        <v>117.11</v>
      </c>
      <c r="U47" s="12">
        <v>3</v>
      </c>
      <c r="V47" s="12">
        <v>0</v>
      </c>
      <c r="W47" s="12">
        <v>2</v>
      </c>
      <c r="X47" s="12">
        <v>1</v>
      </c>
      <c r="Y47" s="12">
        <v>7</v>
      </c>
      <c r="Z47" s="12">
        <v>1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2.9016999999999999</v>
      </c>
      <c r="AK47" s="12">
        <v>0.1711</v>
      </c>
      <c r="AL47" s="14">
        <v>8.8900000000000007E-2</v>
      </c>
      <c r="AM47" s="14">
        <v>5.1999999999999998E-3</v>
      </c>
      <c r="AN47" s="14">
        <v>2.7160000000000002</v>
      </c>
      <c r="AO47" s="14">
        <v>3.9899999999999998E-2</v>
      </c>
      <c r="AP47" s="14">
        <v>0.23899999999999999</v>
      </c>
      <c r="AQ47" s="14">
        <v>3.5000000000000001E-3</v>
      </c>
      <c r="AR47" s="14">
        <v>5.4516</v>
      </c>
      <c r="AS47" s="14">
        <v>0.3679</v>
      </c>
      <c r="AT47" s="14">
        <v>8.8800000000000004E-2</v>
      </c>
      <c r="AU47" s="14">
        <v>6.0000000000000001E-3</v>
      </c>
      <c r="AV47" s="14">
        <v>33.454700000000003</v>
      </c>
      <c r="AW47" s="14">
        <v>0.1082</v>
      </c>
      <c r="AX47" s="14">
        <v>0.40260000000000001</v>
      </c>
      <c r="AY47" s="14">
        <v>1.2999999999999999E-3</v>
      </c>
      <c r="AZ47" s="14">
        <v>0.2549875311720699</v>
      </c>
      <c r="BA47" s="14">
        <v>4.5337837837837833</v>
      </c>
      <c r="BB47" s="14">
        <v>0.63858363858363865</v>
      </c>
      <c r="BC47" s="37"/>
      <c r="BD47" s="28"/>
    </row>
    <row r="48" spans="2:64" ht="13.5" customHeight="1" x14ac:dyDescent="0.2">
      <c r="B48" s="12">
        <v>249</v>
      </c>
      <c r="C48" s="12">
        <v>9.8040000000000003</v>
      </c>
      <c r="D48" s="12">
        <v>249.4085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33</v>
      </c>
      <c r="Q48" s="56">
        <v>2.06</v>
      </c>
      <c r="R48" s="56">
        <v>2.97</v>
      </c>
      <c r="S48" s="56">
        <v>45.32</v>
      </c>
      <c r="T48" s="56">
        <v>117.22</v>
      </c>
      <c r="U48" s="12">
        <v>3</v>
      </c>
      <c r="V48" s="12">
        <v>0</v>
      </c>
      <c r="W48" s="12">
        <v>2</v>
      </c>
      <c r="X48" s="12">
        <v>1</v>
      </c>
      <c r="Y48" s="12">
        <v>7</v>
      </c>
      <c r="Z48" s="12">
        <v>1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11.0024</v>
      </c>
      <c r="AK48" s="12">
        <v>0.1164</v>
      </c>
      <c r="AL48" s="14">
        <v>0.3357</v>
      </c>
      <c r="AM48" s="14">
        <v>3.5999999999999999E-3</v>
      </c>
      <c r="AN48" s="14">
        <v>4.0980999999999996</v>
      </c>
      <c r="AO48" s="14">
        <v>5.9400000000000001E-2</v>
      </c>
      <c r="AP48" s="14">
        <v>0.3589</v>
      </c>
      <c r="AQ48" s="14">
        <v>5.1999999999999998E-3</v>
      </c>
      <c r="AR48" s="14">
        <v>20.360800000000001</v>
      </c>
      <c r="AS48" s="14">
        <v>0.1658</v>
      </c>
      <c r="AT48" s="14">
        <v>0.33029999999999998</v>
      </c>
      <c r="AU48" s="14">
        <v>2.7000000000000001E-3</v>
      </c>
      <c r="AV48" s="14">
        <v>32.302399999999999</v>
      </c>
      <c r="AW48" s="14">
        <v>0.37859999999999999</v>
      </c>
      <c r="AX48" s="14">
        <v>0.38700000000000001</v>
      </c>
      <c r="AY48" s="14">
        <v>4.4999999999999997E-3</v>
      </c>
      <c r="AZ48" s="14">
        <v>3.767261026947314E-2</v>
      </c>
      <c r="BA48" s="14">
        <v>1.1716621253405997</v>
      </c>
      <c r="BB48" s="14">
        <v>7.904642409033881E-2</v>
      </c>
      <c r="BC48" s="37"/>
      <c r="BD48" s="28"/>
    </row>
    <row r="49" spans="2:54" ht="13.5" customHeight="1" x14ac:dyDescent="0.2">
      <c r="B49" s="12">
        <v>249</v>
      </c>
      <c r="C49" s="12">
        <v>9.8119999999999994</v>
      </c>
      <c r="D49" s="12">
        <v>249.40882999999999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33</v>
      </c>
      <c r="Q49" s="56">
        <v>2.06</v>
      </c>
      <c r="R49" s="56">
        <v>2.97</v>
      </c>
      <c r="S49" s="56">
        <v>45.23</v>
      </c>
      <c r="T49" s="56">
        <v>117.33</v>
      </c>
      <c r="U49" s="12">
        <v>3</v>
      </c>
      <c r="V49" s="12">
        <v>0</v>
      </c>
      <c r="W49" s="12">
        <v>2</v>
      </c>
      <c r="X49" s="12">
        <v>1</v>
      </c>
      <c r="Y49" s="12">
        <v>7</v>
      </c>
      <c r="Z49" s="12">
        <v>1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5.7794999999999996</v>
      </c>
      <c r="AK49" s="12">
        <v>5.9400000000000001E-2</v>
      </c>
      <c r="AL49" s="14">
        <v>0.17560000000000001</v>
      </c>
      <c r="AM49" s="14">
        <v>1.8E-3</v>
      </c>
      <c r="AN49" s="14">
        <v>2.9750000000000001</v>
      </c>
      <c r="AO49" s="14">
        <v>4.5199999999999997E-2</v>
      </c>
      <c r="AP49" s="14">
        <v>0.25929999999999997</v>
      </c>
      <c r="AQ49" s="14">
        <v>3.8999999999999998E-3</v>
      </c>
      <c r="AR49" s="14">
        <v>10.6797</v>
      </c>
      <c r="AS49" s="14">
        <v>0.12559999999999999</v>
      </c>
      <c r="AT49" s="14">
        <v>0.17249999999999999</v>
      </c>
      <c r="AU49" s="14">
        <v>2E-3</v>
      </c>
      <c r="AV49" s="14">
        <v>31.172999999999998</v>
      </c>
      <c r="AW49" s="14">
        <v>1.587</v>
      </c>
      <c r="AX49" s="14">
        <v>0.37169999999999997</v>
      </c>
      <c r="AY49" s="14">
        <v>1.89E-2</v>
      </c>
      <c r="AZ49" s="14">
        <v>0.17812995245641838</v>
      </c>
      <c r="BA49" s="14">
        <v>2.1547826086956521</v>
      </c>
      <c r="BB49" s="14">
        <v>0.3660418963616317</v>
      </c>
    </row>
    <row r="50" spans="2:54" ht="13.5" customHeight="1" x14ac:dyDescent="0.2">
      <c r="B50" s="12">
        <v>249</v>
      </c>
      <c r="C50" s="12">
        <v>9.7080000000000002</v>
      </c>
      <c r="D50" s="12">
        <v>249.40450000000001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33</v>
      </c>
      <c r="Q50" s="56">
        <v>2.06</v>
      </c>
      <c r="R50" s="56">
        <v>2.97</v>
      </c>
      <c r="S50" s="56">
        <v>46.4</v>
      </c>
      <c r="T50" s="56">
        <v>115.91</v>
      </c>
      <c r="U50" s="12">
        <v>3</v>
      </c>
      <c r="V50" s="12">
        <v>0</v>
      </c>
      <c r="W50" s="12">
        <v>2</v>
      </c>
      <c r="X50" s="12">
        <v>1</v>
      </c>
      <c r="Y50" s="12">
        <v>7</v>
      </c>
      <c r="Z50" s="12">
        <v>1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8.2859999999999996</v>
      </c>
      <c r="AK50" s="12">
        <v>5.4000000000000003E-3</v>
      </c>
      <c r="AL50" s="14">
        <v>0.26679999999999998</v>
      </c>
      <c r="AM50" s="14">
        <v>2.0000000000000001E-4</v>
      </c>
      <c r="AN50" s="14">
        <v>3.1229</v>
      </c>
      <c r="AO50" s="14">
        <v>1.6999999999999999E-3</v>
      </c>
      <c r="AP50" s="14">
        <v>0.28989999999999999</v>
      </c>
      <c r="AQ50" s="14">
        <v>2.0000000000000001E-4</v>
      </c>
      <c r="AR50" s="14">
        <v>15.4278</v>
      </c>
      <c r="AS50" s="14">
        <v>2.46E-2</v>
      </c>
      <c r="AT50" s="14">
        <v>0.26419999999999999</v>
      </c>
      <c r="AU50" s="14">
        <v>4.0000000000000002E-4</v>
      </c>
      <c r="AV50" s="14">
        <v>25.238700000000001</v>
      </c>
      <c r="AW50" s="14">
        <v>0.14560000000000001</v>
      </c>
      <c r="AX50" s="14">
        <v>0.3196</v>
      </c>
      <c r="AY50" s="14">
        <v>1.8E-3</v>
      </c>
      <c r="AZ50" s="14">
        <v>4.8728465955701405E-2</v>
      </c>
      <c r="BA50" s="14">
        <v>1.2096896290688872</v>
      </c>
      <c r="BB50" s="14">
        <v>9.4895512161699225E-2</v>
      </c>
    </row>
    <row r="51" spans="2:54" ht="13.5" customHeight="1" x14ac:dyDescent="0.2">
      <c r="B51" s="12">
        <v>249</v>
      </c>
      <c r="C51" s="12">
        <v>9.4870000000000001</v>
      </c>
      <c r="D51" s="12">
        <v>249.39528999999999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33</v>
      </c>
      <c r="Q51" s="56">
        <v>2.06</v>
      </c>
      <c r="R51" s="56">
        <v>2.97</v>
      </c>
      <c r="S51" s="56">
        <v>48.93</v>
      </c>
      <c r="T51" s="56">
        <v>113.05</v>
      </c>
      <c r="U51" s="12">
        <v>3</v>
      </c>
      <c r="V51" s="12">
        <v>0</v>
      </c>
      <c r="W51" s="12">
        <v>2</v>
      </c>
      <c r="X51" s="12">
        <v>1</v>
      </c>
      <c r="Y51" s="12">
        <v>7</v>
      </c>
      <c r="Z51" s="12">
        <v>1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20.418500000000002</v>
      </c>
      <c r="AK51" s="55">
        <v>1.95E-2</v>
      </c>
      <c r="AL51" s="55">
        <v>0.70699999999999996</v>
      </c>
      <c r="AM51" s="55">
        <v>5.0000000000000001E-4</v>
      </c>
      <c r="AN51" s="55">
        <v>6.9855</v>
      </c>
      <c r="AO51" s="55">
        <v>4.4999999999999997E-3</v>
      </c>
      <c r="AP51" s="55">
        <v>0.69650000000000001</v>
      </c>
      <c r="AQ51" s="55">
        <v>5.0000000000000001E-4</v>
      </c>
      <c r="AR51" s="55">
        <v>38.140500000000003</v>
      </c>
      <c r="AS51" s="55">
        <v>2.7000000000000003E-2</v>
      </c>
      <c r="AT51" s="55">
        <v>0.70450000000000002</v>
      </c>
      <c r="AU51" s="55">
        <v>5.0000000000000001E-4</v>
      </c>
      <c r="AV51" s="55">
        <v>49.595500000000001</v>
      </c>
      <c r="AW51" s="55">
        <v>2.9100000000000001E-2</v>
      </c>
      <c r="AX51" s="55">
        <v>0.6734</v>
      </c>
      <c r="AY51" s="55">
        <v>4.0000000000000002E-4</v>
      </c>
      <c r="AZ51" s="14">
        <v>-1.6862544711292803E-2</v>
      </c>
      <c r="BA51" s="14">
        <v>23.896380411639463</v>
      </c>
      <c r="BB51" s="14">
        <v>-2.2570578416430814E-2</v>
      </c>
    </row>
    <row r="52" spans="2:54" ht="13.5" customHeight="1" x14ac:dyDescent="0.2">
      <c r="B52" s="12">
        <v>249</v>
      </c>
      <c r="C52" s="12">
        <v>9.4749999999999996</v>
      </c>
      <c r="D52" s="12">
        <v>249.39479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33</v>
      </c>
      <c r="Q52" s="56">
        <v>2.06</v>
      </c>
      <c r="R52" s="56">
        <v>2.97</v>
      </c>
      <c r="S52" s="56">
        <v>49.07</v>
      </c>
      <c r="T52" s="56">
        <v>112.9</v>
      </c>
      <c r="U52" s="12">
        <v>3</v>
      </c>
      <c r="V52" s="12">
        <v>0</v>
      </c>
      <c r="W52" s="12">
        <v>2</v>
      </c>
      <c r="X52" s="12">
        <v>1</v>
      </c>
      <c r="Y52" s="12">
        <v>7</v>
      </c>
      <c r="Z52" s="12">
        <v>1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28.581099999999999</v>
      </c>
      <c r="AK52" s="12">
        <v>8.6999999999999994E-3</v>
      </c>
      <c r="AL52" s="14">
        <v>0.99339999999999995</v>
      </c>
      <c r="AM52" s="14">
        <v>2.9999999999999997E-4</v>
      </c>
      <c r="AN52" s="14">
        <v>9.9198000000000004</v>
      </c>
      <c r="AO52" s="14">
        <v>2.8E-3</v>
      </c>
      <c r="AP52" s="14">
        <v>0.99309999999999998</v>
      </c>
      <c r="AQ52" s="14">
        <v>2.9999999999999997E-4</v>
      </c>
      <c r="AR52" s="14">
        <v>53.541699999999999</v>
      </c>
      <c r="AS52" s="14">
        <v>3.8199999999999998E-2</v>
      </c>
      <c r="AT52" s="14">
        <v>0.99339999999999995</v>
      </c>
      <c r="AU52" s="14">
        <v>6.9999999999999999E-4</v>
      </c>
      <c r="AV52" s="14">
        <v>72.864500000000007</v>
      </c>
      <c r="AW52" s="14">
        <v>5.6599999999999998E-2</v>
      </c>
      <c r="AX52" s="14">
        <v>0.99309999999999998</v>
      </c>
      <c r="AY52" s="14">
        <v>8.0000000000000004E-4</v>
      </c>
      <c r="AZ52" s="38">
        <v>0.76034586268169213</v>
      </c>
      <c r="BA52" s="38">
        <v>1.3608925379657353</v>
      </c>
      <c r="BB52" s="38">
        <v>0.15286275514966835</v>
      </c>
    </row>
    <row r="53" spans="2:54" ht="13.5" customHeight="1" x14ac:dyDescent="0.2">
      <c r="B53" s="12">
        <v>249</v>
      </c>
      <c r="C53" s="12">
        <v>9.6980000000000004</v>
      </c>
      <c r="D53" s="12">
        <v>249.40407999999999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33</v>
      </c>
      <c r="Q53" s="56">
        <v>2.06</v>
      </c>
      <c r="R53" s="56">
        <v>2.97</v>
      </c>
      <c r="S53" s="56">
        <v>46.51</v>
      </c>
      <c r="T53" s="56">
        <v>115.77</v>
      </c>
      <c r="U53" s="12">
        <v>3</v>
      </c>
      <c r="V53" s="12">
        <v>0</v>
      </c>
      <c r="W53" s="12">
        <v>2</v>
      </c>
      <c r="X53" s="12">
        <v>1</v>
      </c>
      <c r="Y53" s="12">
        <v>7</v>
      </c>
      <c r="Z53" s="12">
        <v>1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30.862100000000002</v>
      </c>
      <c r="AK53" s="12">
        <v>4.3E-3</v>
      </c>
      <c r="AL53" s="14">
        <v>0.99950000000000006</v>
      </c>
      <c r="AM53" s="14">
        <v>1E-4</v>
      </c>
      <c r="AN53" s="14">
        <v>10.6967</v>
      </c>
      <c r="AO53" s="14">
        <v>1.9E-3</v>
      </c>
      <c r="AP53" s="14">
        <v>0.99929999999999997</v>
      </c>
      <c r="AQ53" s="14">
        <v>2.0000000000000001E-4</v>
      </c>
      <c r="AR53" s="14">
        <v>58.0184</v>
      </c>
      <c r="AS53" s="14">
        <v>1.7899999999999999E-2</v>
      </c>
      <c r="AT53" s="14">
        <v>0.99950000000000006</v>
      </c>
      <c r="AU53" s="14">
        <v>2.9999999999999997E-4</v>
      </c>
      <c r="AV53" s="14">
        <v>78.430599999999998</v>
      </c>
      <c r="AW53" s="14">
        <v>3.95E-2</v>
      </c>
      <c r="AX53" s="14">
        <v>0.99929999999999997</v>
      </c>
      <c r="AY53" s="14">
        <v>5.0000000000000001E-4</v>
      </c>
      <c r="AZ53" s="38">
        <v>0.75996804570541254</v>
      </c>
      <c r="BA53" s="38">
        <v>1.3518228699860733</v>
      </c>
      <c r="BB53" s="38">
        <v>0.14959581968354474</v>
      </c>
    </row>
    <row r="54" spans="2:54" ht="13.5" customHeight="1" x14ac:dyDescent="0.2">
      <c r="B54" s="12">
        <v>249</v>
      </c>
      <c r="C54" s="12">
        <v>10.006</v>
      </c>
      <c r="D54" s="12">
        <v>249.41692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33</v>
      </c>
      <c r="Q54" s="56">
        <v>2.06</v>
      </c>
      <c r="R54" s="56">
        <v>2.97</v>
      </c>
      <c r="S54" s="56">
        <v>43.1</v>
      </c>
      <c r="T54" s="56">
        <v>120.13</v>
      </c>
      <c r="U54" s="12">
        <v>3</v>
      </c>
      <c r="V54" s="12">
        <v>0</v>
      </c>
      <c r="W54" s="12">
        <v>2</v>
      </c>
      <c r="X54" s="12">
        <v>1</v>
      </c>
      <c r="Y54" s="12">
        <v>7</v>
      </c>
      <c r="Z54" s="12">
        <v>1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36.625</v>
      </c>
      <c r="AK54" s="12">
        <v>2.0999999999999999E-3</v>
      </c>
      <c r="AL54" s="14">
        <v>1.0072000000000001</v>
      </c>
      <c r="AM54" s="14">
        <v>1E-4</v>
      </c>
      <c r="AN54" s="14">
        <v>12.8584</v>
      </c>
      <c r="AO54" s="14">
        <v>1.4E-3</v>
      </c>
      <c r="AP54" s="14">
        <v>1.0069999999999999</v>
      </c>
      <c r="AQ54" s="14">
        <v>1E-4</v>
      </c>
      <c r="AR54" s="14">
        <v>68.976600000000005</v>
      </c>
      <c r="AS54" s="14">
        <v>1.55E-2</v>
      </c>
      <c r="AT54" s="14">
        <v>1.0072000000000001</v>
      </c>
      <c r="AU54" s="14">
        <v>2.0000000000000001E-4</v>
      </c>
      <c r="AV54" s="14">
        <v>93.591700000000003</v>
      </c>
      <c r="AW54" s="14">
        <v>2.8899999999999999E-2</v>
      </c>
      <c r="AX54" s="14">
        <v>1.0069999999999999</v>
      </c>
      <c r="AY54" s="14">
        <v>2.9999999999999997E-4</v>
      </c>
      <c r="AZ54" s="38">
        <v>0.75841450595161486</v>
      </c>
      <c r="BA54" s="38">
        <v>1.3568616023405038</v>
      </c>
      <c r="BB54" s="38">
        <v>0.15141389803547184</v>
      </c>
    </row>
  </sheetData>
  <autoFilter ref="B9:BB54" xr:uid="{367F1227-962F-4ABE-A70B-48A809F6945A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772B-189E-4531-905C-1010AA374A3E}">
  <sheetPr codeName="Sheet52"/>
  <dimension ref="A1:BT54"/>
  <sheetViews>
    <sheetView workbookViewId="0">
      <selection activeCell="A45" sqref="A45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253</v>
      </c>
      <c r="C10" s="12">
        <v>9.5809999999999995</v>
      </c>
      <c r="D10" s="12">
        <v>253.39921000000001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27.5</v>
      </c>
      <c r="Q10" s="56">
        <v>2.57</v>
      </c>
      <c r="R10" s="56">
        <v>1.1000000000000001</v>
      </c>
      <c r="S10" s="56">
        <v>48.56</v>
      </c>
      <c r="T10" s="56">
        <v>116.07</v>
      </c>
      <c r="U10" s="12">
        <v>5</v>
      </c>
      <c r="V10" s="12">
        <v>0</v>
      </c>
      <c r="W10" s="12">
        <v>2</v>
      </c>
      <c r="X10" s="12">
        <v>2</v>
      </c>
      <c r="Y10" s="12">
        <v>5</v>
      </c>
      <c r="Z10" s="12">
        <v>2</v>
      </c>
      <c r="AA10" s="12">
        <v>90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0.60650000000000004</v>
      </c>
      <c r="AK10" s="12">
        <v>5.5100000000000003E-2</v>
      </c>
      <c r="AL10" s="14">
        <v>2.3E-2</v>
      </c>
      <c r="AM10" s="14">
        <v>2.0999999999999999E-3</v>
      </c>
      <c r="AN10" s="14">
        <v>1.4693000000000001</v>
      </c>
      <c r="AO10" s="14">
        <v>0.22789999999999999</v>
      </c>
      <c r="AP10" s="14">
        <v>0.16120000000000001</v>
      </c>
      <c r="AQ10" s="14">
        <v>2.5000000000000001E-2</v>
      </c>
      <c r="AR10" s="14">
        <v>1.2985</v>
      </c>
      <c r="AS10" s="14">
        <v>4.9200000000000001E-2</v>
      </c>
      <c r="AT10" s="14">
        <v>2.6200000000000001E-2</v>
      </c>
      <c r="AU10" s="14">
        <v>1E-3</v>
      </c>
      <c r="AV10" s="14">
        <v>25.665099999999999</v>
      </c>
      <c r="AW10" s="14">
        <v>3.6295999999999999</v>
      </c>
      <c r="AX10" s="14">
        <v>0.38369999999999999</v>
      </c>
      <c r="AY10" s="14">
        <v>5.4300000000000001E-2</v>
      </c>
      <c r="AZ10" s="14">
        <v>0.4083318040007341</v>
      </c>
      <c r="BA10" s="14">
        <v>14.64503816793893</v>
      </c>
      <c r="BB10" s="14">
        <v>0.87216394242498174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3.2143749999999999E-2</v>
      </c>
      <c r="BH10" s="16">
        <f>DSTDEV(PlotSort,"PhxRed",$BG$35:$BG$38)/SQRT($BF10)</f>
        <v>1.1554825264588036E-3</v>
      </c>
      <c r="BI10" s="16">
        <f>DAVERAGE(PlotSort,"PhxRedEdge",$BG$35:$BG$38)</f>
        <v>0.21839375000000003</v>
      </c>
      <c r="BJ10" s="16">
        <f>DSTDEV(PlotSort,"PhxRedEdge",$BG$35:$BG$38)/SQRT($BF10)</f>
        <v>8.055390323010286E-3</v>
      </c>
      <c r="BK10" s="16">
        <f>DAVERAGE(PlotSort,"TMRed",$BG$35:$BG$38)</f>
        <v>3.5081249999999994E-2</v>
      </c>
      <c r="BL10" s="16">
        <f>DSTDEV(PlotSort,"TMRed",$BG$35:$BG$38)/SQRT($BF10)</f>
        <v>1.3129122816373567E-3</v>
      </c>
      <c r="BM10" s="16">
        <f>DAVERAGE(PlotSort,"TMNIR",$BG$35:$BG$38)</f>
        <v>0.44263437499999997</v>
      </c>
      <c r="BN10" s="16">
        <f>DSTDEV(PlotSort,"TMNIR",$BG$35:$BG$38)/SQRT($BF10)</f>
        <v>1.6550536372615582E-2</v>
      </c>
      <c r="BO10" s="16">
        <f>DAVERAGE(PlotSort,"NRR",$BG$35:$BG$38)</f>
        <v>0.33789015924736221</v>
      </c>
      <c r="BP10" s="16">
        <f>DSTDEV(PlotSort,"NRR",$BG$35:$BG$38)/SQRT($BF10)</f>
        <v>8.5550777993729041E-3</v>
      </c>
      <c r="BQ10" s="16">
        <f>DAVERAGE(PlotSort,"rvi",$BG$35:$BG$38)</f>
        <v>12.803687229011754</v>
      </c>
      <c r="BR10" s="16">
        <f>DSTDEV(PlotSort,"rvi",$BG$35:$BG$38)/SQRT($BF10)</f>
        <v>0.40349223158021841</v>
      </c>
      <c r="BS10" s="17">
        <f>DAVERAGE(PlotSort,"ndvi",$BG$35:$BG$38)</f>
        <v>0.85067221945187899</v>
      </c>
      <c r="BT10" s="16">
        <f>DSTDEV(PlotSort,"ndvi",$BG$35:$BG$38)/SQRT($BF10)</f>
        <v>5.0077000789831988E-3</v>
      </c>
    </row>
    <row r="11" spans="1:72" ht="13.5" customHeight="1" x14ac:dyDescent="0.2">
      <c r="B11" s="12">
        <v>253</v>
      </c>
      <c r="C11" s="12">
        <v>9.5719999999999992</v>
      </c>
      <c r="D11" s="12">
        <v>253.39883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27.5</v>
      </c>
      <c r="Q11" s="56">
        <v>2.57</v>
      </c>
      <c r="R11" s="56">
        <v>1.1000000000000001</v>
      </c>
      <c r="S11" s="56">
        <v>48.66</v>
      </c>
      <c r="T11" s="56">
        <v>115.95</v>
      </c>
      <c r="U11" s="12">
        <v>5</v>
      </c>
      <c r="V11" s="12">
        <v>0</v>
      </c>
      <c r="W11" s="12">
        <v>2</v>
      </c>
      <c r="X11" s="12">
        <v>2</v>
      </c>
      <c r="Y11" s="12">
        <v>5</v>
      </c>
      <c r="Z11" s="12">
        <v>2</v>
      </c>
      <c r="AA11" s="12">
        <v>90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0.87460000000000004</v>
      </c>
      <c r="AK11" s="12">
        <v>5.1400000000000001E-2</v>
      </c>
      <c r="AL11" s="14">
        <v>3.3000000000000002E-2</v>
      </c>
      <c r="AM11" s="14">
        <v>1.9E-3</v>
      </c>
      <c r="AN11" s="14">
        <v>2.1892999999999998</v>
      </c>
      <c r="AO11" s="14">
        <v>0.1605</v>
      </c>
      <c r="AP11" s="14">
        <v>0.23880000000000001</v>
      </c>
      <c r="AQ11" s="14">
        <v>1.7500000000000002E-2</v>
      </c>
      <c r="AR11" s="14">
        <v>1.8089999999999999</v>
      </c>
      <c r="AS11" s="14">
        <v>0.28070000000000001</v>
      </c>
      <c r="AT11" s="14">
        <v>3.6299999999999999E-2</v>
      </c>
      <c r="AU11" s="14">
        <v>5.5999999999999999E-3</v>
      </c>
      <c r="AV11" s="14">
        <v>33.712600000000002</v>
      </c>
      <c r="AW11" s="14">
        <v>3.8271999999999999</v>
      </c>
      <c r="AX11" s="14">
        <v>0.50090000000000001</v>
      </c>
      <c r="AY11" s="14">
        <v>5.6899999999999999E-2</v>
      </c>
      <c r="AZ11" s="14">
        <v>0.35433283763687978</v>
      </c>
      <c r="BA11" s="14">
        <v>13.798898071625345</v>
      </c>
      <c r="BB11" s="14">
        <v>0.86485480268056592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3.1350000000000003E-2</v>
      </c>
      <c r="BH11" s="16">
        <f>DSTDEV(PlotSort,"PhxRed",$BG$31:$BG$32)/SQRT($BF11)</f>
        <v>1.339558384941346E-3</v>
      </c>
      <c r="BI11" s="16">
        <f>DAVERAGE(PlotSort,"PhxRedEdge",$BG$31:$BG$32)</f>
        <v>0.22992500000000002</v>
      </c>
      <c r="BJ11" s="16">
        <f>DSTDEV(PlotSort,"PhxRedEdge",$BG$31:$BG$32)/SQRT($BF11)</f>
        <v>1.0263375419422169E-2</v>
      </c>
      <c r="BK11" s="16">
        <f>DAVERAGE(PlotSort,"TMRed",$BG$31:$BG$32)</f>
        <v>3.4887500000000002E-2</v>
      </c>
      <c r="BL11" s="16">
        <f>DSTDEV(PlotSort,"TMRed",$BG$31:$BG$32)/SQRT($BF11)</f>
        <v>1.5729980663264226E-3</v>
      </c>
      <c r="BM11" s="16">
        <f>DAVERAGE(PlotSort,"TMNIR",$BG$31:$BG$32)</f>
        <v>0.48463124999999996</v>
      </c>
      <c r="BN11" s="16">
        <f>DSTDEV(PlotSort,"TMNIR",$BG$31:$BG$32)/SQRT($BF11)</f>
        <v>1.9431247855687783E-2</v>
      </c>
      <c r="BO11" s="16">
        <f>DAVERAGE(PlotSort,"NRR",$BG$31:$BG$32)</f>
        <v>0.35757213650246339</v>
      </c>
      <c r="BP11" s="16">
        <f>DSTDEV(PlotSort,"NRR",$BG$31:$BG$32)/SQRT($BF11)</f>
        <v>8.7564744310144778E-3</v>
      </c>
      <c r="BQ11" s="16">
        <f>DAVERAGE(PlotSort,"rvi",$BG$31:$BG$32)</f>
        <v>14.011477492957411</v>
      </c>
      <c r="BR11" s="16">
        <f>DSTDEV(PlotSort,"rvi",$BG$31:$BG$32)/SQRT($BF11)</f>
        <v>0.33939251839213985</v>
      </c>
      <c r="BS11" s="17">
        <f>DAVERAGE(PlotSort,"ndvi",$BG$31:$BG$32)</f>
        <v>0.86567600712633519</v>
      </c>
      <c r="BT11" s="16">
        <f>DSTDEV(PlotSort,"ndvi",$BG$31:$BG$32)/SQRT($BF11)</f>
        <v>3.247707508510909E-3</v>
      </c>
    </row>
    <row r="12" spans="1:72" ht="13.5" customHeight="1" x14ac:dyDescent="0.2">
      <c r="B12" s="12">
        <v>253</v>
      </c>
      <c r="C12" s="12">
        <v>9.5630000000000006</v>
      </c>
      <c r="D12" s="12">
        <v>253.39846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27.5</v>
      </c>
      <c r="Q12" s="56">
        <v>2.57</v>
      </c>
      <c r="R12" s="56">
        <v>1.1000000000000001</v>
      </c>
      <c r="S12" s="56">
        <v>48.76</v>
      </c>
      <c r="T12" s="56">
        <v>115.84</v>
      </c>
      <c r="U12" s="12">
        <v>5</v>
      </c>
      <c r="V12" s="12">
        <v>0</v>
      </c>
      <c r="W12" s="12">
        <v>2</v>
      </c>
      <c r="X12" s="12">
        <v>2</v>
      </c>
      <c r="Y12" s="12">
        <v>5</v>
      </c>
      <c r="Z12" s="12">
        <v>2</v>
      </c>
      <c r="AA12" s="12">
        <v>90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1.0113000000000001</v>
      </c>
      <c r="AK12" s="12">
        <v>2.6599999999999999E-2</v>
      </c>
      <c r="AL12" s="14">
        <v>3.7900000000000003E-2</v>
      </c>
      <c r="AM12" s="14">
        <v>1E-3</v>
      </c>
      <c r="AN12" s="14">
        <v>2.6183999999999998</v>
      </c>
      <c r="AO12" s="14">
        <v>5.2600000000000001E-2</v>
      </c>
      <c r="AP12" s="14">
        <v>0.28389999999999999</v>
      </c>
      <c r="AQ12" s="14">
        <v>5.7000000000000002E-3</v>
      </c>
      <c r="AR12" s="14">
        <v>2.2233999999999998</v>
      </c>
      <c r="AS12" s="14">
        <v>1.21E-2</v>
      </c>
      <c r="AT12" s="14">
        <v>4.4299999999999999E-2</v>
      </c>
      <c r="AU12" s="14">
        <v>2.0000000000000001E-4</v>
      </c>
      <c r="AV12" s="14">
        <v>41.847499999999997</v>
      </c>
      <c r="AW12" s="14">
        <v>0.74260000000000004</v>
      </c>
      <c r="AX12" s="14">
        <v>0.6179</v>
      </c>
      <c r="AY12" s="14">
        <v>1.0999999999999999E-2</v>
      </c>
      <c r="AZ12" s="14">
        <v>0.37037037037037041</v>
      </c>
      <c r="BA12" s="14">
        <v>13.948081264108353</v>
      </c>
      <c r="BB12" s="14">
        <v>0.86620356387798247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3.2937500000000001E-2</v>
      </c>
      <c r="BH12" s="16">
        <f>DSTDEV(PlotSort,"PhxRed",$BH$31:$BH$32)/SQRT($BF12)</f>
        <v>1.9079193510208965E-3</v>
      </c>
      <c r="BI12" s="16">
        <f>DAVERAGE(PlotSort,"PhxRedEdge",$BH$31:$BH$32)</f>
        <v>0.20686249999999998</v>
      </c>
      <c r="BJ12" s="16">
        <f>DSTDEV(PlotSort,"PhxRedEdge",$BH$31:$BH$32)/SQRT($BF12)</f>
        <v>1.2047530435044944E-2</v>
      </c>
      <c r="BK12" s="16">
        <f>DAVERAGE(PlotSort,"TMRed",$BH$31:$BH$32)</f>
        <v>3.5275000000000001E-2</v>
      </c>
      <c r="BL12" s="16">
        <f>DSTDEV(PlotSort,"TMRed",$BH$31:$BH$32)/SQRT($BF12)</f>
        <v>2.1553325342817367E-3</v>
      </c>
      <c r="BM12" s="16">
        <f>DAVERAGE(PlotSort,"TMNIR",$BH$31:$BH$32)</f>
        <v>0.40063749999999998</v>
      </c>
      <c r="BN12" s="16">
        <f>DSTDEV(PlotSort,"TMNIR",$BH$31:$BH$32)/SQRT($BF12)</f>
        <v>2.2791781916223001E-2</v>
      </c>
      <c r="BO12" s="16">
        <f>DAVERAGE(PlotSort,"NRR",$BH$31:$BH$32)</f>
        <v>0.31820818199226092</v>
      </c>
      <c r="BP12" s="16">
        <f>DSTDEV(PlotSort,"NRR",$BH$31:$BH$32)/SQRT($BF12)</f>
        <v>1.319808561181077E-2</v>
      </c>
      <c r="BQ12" s="16">
        <f>DAVERAGE(PlotSort,"rvi",$BH$31:$BH$32)</f>
        <v>11.595896965066091</v>
      </c>
      <c r="BR12" s="16">
        <f>DSTDEV(PlotSort,"rvi",$BH$31:$BH$32)/SQRT($BF12)</f>
        <v>0.60269654897270653</v>
      </c>
      <c r="BS12" s="17">
        <f>DAVERAGE(PlotSort,"ndvi",$BH$31:$BH$32)</f>
        <v>0.83566843177742289</v>
      </c>
      <c r="BT12" s="16">
        <f>DSTDEV(PlotSort,"ndvi",$BH$31:$BH$32)/SQRT($BF12)</f>
        <v>7.9428641977232137E-3</v>
      </c>
    </row>
    <row r="13" spans="1:72" ht="13.5" customHeight="1" x14ac:dyDescent="0.2">
      <c r="B13" s="12">
        <v>253</v>
      </c>
      <c r="C13" s="12">
        <v>9.5540000000000003</v>
      </c>
      <c r="D13" s="12">
        <v>253.39807999999999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27.5</v>
      </c>
      <c r="Q13" s="56">
        <v>2.57</v>
      </c>
      <c r="R13" s="56">
        <v>1.1000000000000001</v>
      </c>
      <c r="S13" s="56">
        <v>48.86</v>
      </c>
      <c r="T13" s="56">
        <v>115.72</v>
      </c>
      <c r="U13" s="12">
        <v>5</v>
      </c>
      <c r="V13" s="12">
        <v>0</v>
      </c>
      <c r="W13" s="12">
        <v>2</v>
      </c>
      <c r="X13" s="12">
        <v>2</v>
      </c>
      <c r="Y13" s="12">
        <v>5</v>
      </c>
      <c r="Z13" s="12">
        <v>2</v>
      </c>
      <c r="AA13" s="12">
        <v>90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0.95669999999999999</v>
      </c>
      <c r="AK13" s="12">
        <v>4.0599999999999997E-2</v>
      </c>
      <c r="AL13" s="14">
        <v>3.5700000000000003E-2</v>
      </c>
      <c r="AM13" s="14">
        <v>1.5E-3</v>
      </c>
      <c r="AN13" s="14">
        <v>2.1547999999999998</v>
      </c>
      <c r="AO13" s="14">
        <v>0.12609999999999999</v>
      </c>
      <c r="AP13" s="14">
        <v>0.23230000000000001</v>
      </c>
      <c r="AQ13" s="14">
        <v>1.3599999999999999E-2</v>
      </c>
      <c r="AR13" s="14">
        <v>2.0118999999999998</v>
      </c>
      <c r="AS13" s="14">
        <v>3.3099999999999997E-2</v>
      </c>
      <c r="AT13" s="14">
        <v>3.9899999999999998E-2</v>
      </c>
      <c r="AU13" s="14">
        <v>6.9999999999999999E-4</v>
      </c>
      <c r="AV13" s="14">
        <v>27.822099999999999</v>
      </c>
      <c r="AW13" s="14">
        <v>0.84450000000000003</v>
      </c>
      <c r="AX13" s="14">
        <v>0.40820000000000001</v>
      </c>
      <c r="AY13" s="14">
        <v>1.24E-2</v>
      </c>
      <c r="AZ13" s="14">
        <v>0.27462919594067131</v>
      </c>
      <c r="BA13" s="14">
        <v>10.230576441102757</v>
      </c>
      <c r="BB13" s="14">
        <v>0.8219147511716135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2.9499999999999998E-2</v>
      </c>
      <c r="BH13" s="16">
        <f>DSTDEV(PlotSort,"PhxRed",$BJ$35:$BJ$36)/SQRT($BF13)</f>
        <v>2.4069838862301172E-3</v>
      </c>
      <c r="BI13" s="16">
        <f>DAVERAGE(PlotSort,"PhxRedEdge",$BJ$35:$BJ$36)</f>
        <v>0.2006125</v>
      </c>
      <c r="BJ13" s="16">
        <f>DSTDEV(PlotSort,"PhxRedEdge",$BJ$35:$BJ$36)/SQRT($BF13)</f>
        <v>1.7918002095857189E-2</v>
      </c>
      <c r="BK13" s="16">
        <f>DAVERAGE(PlotSort,"TMRed",$BJ$35:$BJ$36)</f>
        <v>3.1787500000000003E-2</v>
      </c>
      <c r="BL13" s="16">
        <f>DSTDEV(PlotSort,"TMRed",$BJ$35:$BJ$36)/SQRT($BF13)</f>
        <v>2.3172826990125357E-3</v>
      </c>
      <c r="BM13" s="16">
        <f>DAVERAGE(PlotSort,"TMNIR",$BJ$35:$BJ$36)</f>
        <v>0.41422499999999995</v>
      </c>
      <c r="BN13" s="16">
        <f>DSTDEV(PlotSort,"TMNIR",$BJ$35:$BJ$36)/SQRT($BF13)</f>
        <v>3.3461554431914876E-2</v>
      </c>
      <c r="BO13" s="16">
        <f>DAVERAGE(PlotSort,"NRR",$BJ$35:$BJ$36)</f>
        <v>0.34731786350248783</v>
      </c>
      <c r="BP13" s="16">
        <f>DSTDEV(PlotSort,"NRR",$BJ$35:$BJ$36)/SQRT($BF13)</f>
        <v>1.4840034512948873E-2</v>
      </c>
      <c r="BQ13" s="16">
        <f>DAVERAGE(PlotSort,"rvi",$BJ$35:$BJ$36)</f>
        <v>13.00013033789029</v>
      </c>
      <c r="BR13" s="16">
        <f>DSTDEV(PlotSort,"rvi",$BJ$35:$BJ$36)/SQRT($BF13)</f>
        <v>0.59353893381317924</v>
      </c>
      <c r="BS13" s="17">
        <f>DAVERAGE(PlotSort,"ndvi",$BJ$35:$BJ$36)</f>
        <v>0.85501321992104795</v>
      </c>
      <c r="BT13" s="16">
        <f>DSTDEV(PlotSort,"ndvi",$BJ$35:$BJ$36)/SQRT($BF13)</f>
        <v>7.2303772444408448E-3</v>
      </c>
    </row>
    <row r="14" spans="1:72" ht="13.5" customHeight="1" x14ac:dyDescent="0.2">
      <c r="B14" s="12">
        <v>253</v>
      </c>
      <c r="C14" s="12">
        <v>9.5459999999999994</v>
      </c>
      <c r="D14" s="12">
        <v>253.39775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27.5</v>
      </c>
      <c r="Q14" s="56">
        <v>2.57</v>
      </c>
      <c r="R14" s="56">
        <v>1.1000000000000001</v>
      </c>
      <c r="S14" s="56">
        <v>48.95</v>
      </c>
      <c r="T14" s="56">
        <v>115.62</v>
      </c>
      <c r="U14" s="12">
        <v>5</v>
      </c>
      <c r="V14" s="12">
        <v>0</v>
      </c>
      <c r="W14" s="12">
        <v>2</v>
      </c>
      <c r="X14" s="12">
        <v>2</v>
      </c>
      <c r="Y14" s="12">
        <v>5</v>
      </c>
      <c r="Z14" s="12">
        <v>2</v>
      </c>
      <c r="AA14" s="12">
        <v>90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1.2452000000000001</v>
      </c>
      <c r="AK14" s="12">
        <v>4.0000000000000002E-4</v>
      </c>
      <c r="AL14" s="14">
        <v>4.6199999999999998E-2</v>
      </c>
      <c r="AM14" s="14">
        <v>0</v>
      </c>
      <c r="AN14" s="14">
        <v>2.3113999999999999</v>
      </c>
      <c r="AO14" s="14">
        <v>2.5000000000000001E-3</v>
      </c>
      <c r="AP14" s="14">
        <v>0.24790000000000001</v>
      </c>
      <c r="AQ14" s="14">
        <v>2.9999999999999997E-4</v>
      </c>
      <c r="AR14" s="14">
        <v>2.6753</v>
      </c>
      <c r="AS14" s="14">
        <v>0.23330000000000001</v>
      </c>
      <c r="AT14" s="14">
        <v>5.28E-2</v>
      </c>
      <c r="AU14" s="14">
        <v>4.5999999999999999E-3</v>
      </c>
      <c r="AV14" s="14">
        <v>26.470099999999999</v>
      </c>
      <c r="AW14" s="14">
        <v>0.89439999999999997</v>
      </c>
      <c r="AX14" s="14">
        <v>0.38629999999999998</v>
      </c>
      <c r="AY14" s="14">
        <v>1.3100000000000001E-2</v>
      </c>
      <c r="AZ14" s="14">
        <v>0.21822768842636386</v>
      </c>
      <c r="BA14" s="14">
        <v>7.316287878787878</v>
      </c>
      <c r="BB14" s="14">
        <v>0.75950808471874287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3.2643750000000006E-2</v>
      </c>
      <c r="BH14" s="16">
        <f>DSTDEV(PlotSort,"PhxRed",$BK$35:$BK$36)/SQRT($BF14)</f>
        <v>1.1877488774287828E-3</v>
      </c>
      <c r="BI14" s="16">
        <f>DAVERAGE(PlotSort,"PhxRedEdge",$BK$35:$BK$36)</f>
        <v>0.22251874999999996</v>
      </c>
      <c r="BJ14" s="16">
        <f>DSTDEV(PlotSort,"PhxRedEdge",$BK$35:$BK$36)/SQRT($BF14)</f>
        <v>9.0047636409384731E-3</v>
      </c>
      <c r="BK14" s="16">
        <f>DAVERAGE(PlotSort,"TMRed",$BK$35:$BK$36)</f>
        <v>3.5325000000000002E-2</v>
      </c>
      <c r="BL14" s="16">
        <f>DSTDEV(PlotSort,"TMRed",$BK$35:$BK$36)/SQRT($BF14)</f>
        <v>1.3305857106302222E-3</v>
      </c>
      <c r="BM14" s="16">
        <f>DAVERAGE(PlotSort,"TMNIR",$BK$35:$BK$36)</f>
        <v>0.46271874999999996</v>
      </c>
      <c r="BN14" s="16">
        <f>DSTDEV(PlotSort,"TMNIR",$BK$35:$BK$36)/SQRT($BF14)</f>
        <v>1.9467490462199716E-2</v>
      </c>
      <c r="BO14" s="16">
        <f>DAVERAGE(PlotSort,"NRR",$BK$35:$BK$36)</f>
        <v>0.34973489479680564</v>
      </c>
      <c r="BP14" s="16">
        <f>DSTDEV(PlotSort,"NRR",$BK$35:$BK$36)/SQRT($BF14)</f>
        <v>1.093701657446629E-2</v>
      </c>
      <c r="BQ14" s="16">
        <f>DAVERAGE(PlotSort,"rvi",$BK$35:$BK$36)</f>
        <v>13.278763105466291</v>
      </c>
      <c r="BR14" s="16">
        <f>DSTDEV(PlotSort,"rvi",$BK$35:$BK$36)/SQRT($BF14)</f>
        <v>0.5840747151459158</v>
      </c>
      <c r="BS14" s="17">
        <f>DAVERAGE(PlotSort,"ndvi",$BK$35:$BK$36)</f>
        <v>0.8560194997891124</v>
      </c>
      <c r="BT14" s="16">
        <f>DSTDEV(PlotSort,"ndvi",$BK$35:$BK$36)/SQRT($BF14)</f>
        <v>6.4283109163844844E-3</v>
      </c>
    </row>
    <row r="15" spans="1:72" ht="13.5" customHeight="1" x14ac:dyDescent="0.2">
      <c r="B15" s="12">
        <v>253</v>
      </c>
      <c r="C15" s="12">
        <v>9.5380000000000003</v>
      </c>
      <c r="D15" s="12">
        <v>253.39742000000001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27.5</v>
      </c>
      <c r="Q15" s="56">
        <v>2.57</v>
      </c>
      <c r="R15" s="56">
        <v>1.1000000000000001</v>
      </c>
      <c r="S15" s="56">
        <v>49.05</v>
      </c>
      <c r="T15" s="56">
        <v>115.51</v>
      </c>
      <c r="U15" s="12">
        <v>5</v>
      </c>
      <c r="V15" s="12">
        <v>0</v>
      </c>
      <c r="W15" s="12">
        <v>2</v>
      </c>
      <c r="X15" s="12">
        <v>2</v>
      </c>
      <c r="Y15" s="12">
        <v>5</v>
      </c>
      <c r="Z15" s="12">
        <v>2</v>
      </c>
      <c r="AA15" s="12">
        <v>90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0.87329999999999997</v>
      </c>
      <c r="AK15" s="12">
        <v>0.1076</v>
      </c>
      <c r="AL15" s="14">
        <v>3.2199999999999999E-2</v>
      </c>
      <c r="AM15" s="14">
        <v>4.0000000000000001E-3</v>
      </c>
      <c r="AN15" s="14">
        <v>1.8170999999999999</v>
      </c>
      <c r="AO15" s="14">
        <v>0.1353</v>
      </c>
      <c r="AP15" s="14">
        <v>0.19389999999999999</v>
      </c>
      <c r="AQ15" s="14">
        <v>1.44E-2</v>
      </c>
      <c r="AR15" s="14">
        <v>1.7669999999999999</v>
      </c>
      <c r="AS15" s="14">
        <v>0.17430000000000001</v>
      </c>
      <c r="AT15" s="14">
        <v>3.4700000000000002E-2</v>
      </c>
      <c r="AU15" s="14">
        <v>3.3999999999999998E-3</v>
      </c>
      <c r="AV15" s="14">
        <v>26.403500000000001</v>
      </c>
      <c r="AW15" s="14">
        <v>2.1964999999999999</v>
      </c>
      <c r="AX15" s="14">
        <v>0.38319999999999999</v>
      </c>
      <c r="AY15" s="14">
        <v>3.1899999999999998E-2</v>
      </c>
      <c r="AZ15" s="14">
        <v>0.32801940738173629</v>
      </c>
      <c r="BA15" s="14">
        <v>11.04322766570605</v>
      </c>
      <c r="BB15" s="14">
        <v>0.83393156257477863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3.3787499999999998E-2</v>
      </c>
      <c r="BH15" s="16">
        <f>DSTDEV(PlotSort,"PhxRed",$BL$35:$BL$36)/SQRT($BF15)</f>
        <v>3.2179983519040442E-3</v>
      </c>
      <c r="BI15" s="16">
        <f>DAVERAGE(PlotSort,"PhxRedEdge",$BL$35:$BL$36)</f>
        <v>0.22792499999999999</v>
      </c>
      <c r="BJ15" s="16">
        <f>DSTDEV(PlotSort,"PhxRedEdge",$BL$35:$BL$36)/SQRT($BF15)</f>
        <v>2.0442495566833335E-2</v>
      </c>
      <c r="BK15" s="16">
        <f>DAVERAGE(PlotSort,"TMRed",$BL$35:$BL$36)</f>
        <v>3.7887499999999998E-2</v>
      </c>
      <c r="BL15" s="16">
        <f>DSTDEV(PlotSort,"TMRed",$BL$35:$BL$36)/SQRT($BF15)</f>
        <v>3.858174878470017E-3</v>
      </c>
      <c r="BM15" s="16">
        <f>DAVERAGE(PlotSort,"TMNIR",$BL$35:$BL$36)</f>
        <v>0.43087499999999995</v>
      </c>
      <c r="BN15" s="16">
        <f>DSTDEV(PlotSort,"TMNIR",$BL$35:$BL$36)/SQRT($BF15)</f>
        <v>4.3105761754417236E-2</v>
      </c>
      <c r="BO15" s="16">
        <f>DAVERAGE(PlotSort,"NRR",$BL$35:$BL$36)</f>
        <v>0.30477298389334978</v>
      </c>
      <c r="BP15" s="16">
        <f>DSTDEV(PlotSort,"NRR",$BL$35:$BL$36)/SQRT($BF15)</f>
        <v>1.8819136972264401E-2</v>
      </c>
      <c r="BQ15" s="16">
        <f>DAVERAGE(PlotSort,"rvi",$BL$35:$BL$36)</f>
        <v>11.657092367224131</v>
      </c>
      <c r="BR15" s="16">
        <f>DSTDEV(PlotSort,"rvi",$BL$35:$BL$36)/SQRT($BF15)</f>
        <v>0.90102801133902422</v>
      </c>
      <c r="BS15" s="17">
        <f>DAVERAGE(PlotSort,"ndvi",$BL$35:$BL$36)</f>
        <v>0.83563665830824352</v>
      </c>
      <c r="BT15" s="16">
        <f>DSTDEV(PlotSort,"ndvi",$BL$35:$BL$36)/SQRT($BF15)</f>
        <v>1.3102956750580127E-2</v>
      </c>
    </row>
    <row r="16" spans="1:72" ht="13.5" customHeight="1" x14ac:dyDescent="0.2">
      <c r="B16" s="12">
        <v>253</v>
      </c>
      <c r="C16" s="12">
        <v>9.5299999999999994</v>
      </c>
      <c r="D16" s="12">
        <v>253.39707999999999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27.5</v>
      </c>
      <c r="Q16" s="56">
        <v>2.57</v>
      </c>
      <c r="R16" s="56">
        <v>1.1000000000000001</v>
      </c>
      <c r="S16" s="56">
        <v>49.14</v>
      </c>
      <c r="T16" s="56">
        <v>115.41</v>
      </c>
      <c r="U16" s="12">
        <v>5</v>
      </c>
      <c r="V16" s="12">
        <v>0</v>
      </c>
      <c r="W16" s="12">
        <v>2</v>
      </c>
      <c r="X16" s="12">
        <v>2</v>
      </c>
      <c r="Y16" s="12">
        <v>5</v>
      </c>
      <c r="Z16" s="12">
        <v>2</v>
      </c>
      <c r="AA16" s="12">
        <v>90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1.0311999999999999</v>
      </c>
      <c r="AK16" s="12">
        <v>2.35E-2</v>
      </c>
      <c r="AL16" s="14">
        <v>3.7900000000000003E-2</v>
      </c>
      <c r="AM16" s="14">
        <v>8.9999999999999998E-4</v>
      </c>
      <c r="AN16" s="14">
        <v>2.0493999999999999</v>
      </c>
      <c r="AO16" s="14">
        <v>0.15909999999999999</v>
      </c>
      <c r="AP16" s="14">
        <v>0.2175</v>
      </c>
      <c r="AQ16" s="14">
        <v>1.6899999999999998E-2</v>
      </c>
      <c r="AR16" s="14">
        <v>1.9534</v>
      </c>
      <c r="AS16" s="14">
        <v>0.18279999999999999</v>
      </c>
      <c r="AT16" s="14">
        <v>3.8199999999999998E-2</v>
      </c>
      <c r="AU16" s="14">
        <v>3.5999999999999999E-3</v>
      </c>
      <c r="AV16" s="14">
        <v>27.9282</v>
      </c>
      <c r="AW16" s="14">
        <v>0.96299999999999997</v>
      </c>
      <c r="AX16" s="14">
        <v>0.4032</v>
      </c>
      <c r="AY16" s="14">
        <v>1.3899999999999999E-2</v>
      </c>
      <c r="AZ16" s="14">
        <v>0.29917834702754953</v>
      </c>
      <c r="BA16" s="14">
        <v>10.554973821989529</v>
      </c>
      <c r="BB16" s="14">
        <v>0.82691436338921609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3.3412500000000012E-2</v>
      </c>
      <c r="BH16" s="16">
        <f>DSTDEV(PlotSort,"PhxRed",$BI$31:$BI$32)/SQRT($BF16)</f>
        <v>1.8004600106639279E-3</v>
      </c>
      <c r="BI16" s="16">
        <f>DAVERAGE(PlotSort,"PhxRedEdge",$BI$31:$BI$32)</f>
        <v>0.22363124999999998</v>
      </c>
      <c r="BJ16" s="16">
        <f>DSTDEV(PlotSort,"PhxRedEdge",$BI$31:$BI$32)/SQRT($BF16)</f>
        <v>1.2328303204246473E-2</v>
      </c>
      <c r="BK16" s="16">
        <f>DAVERAGE(PlotSort,"TMRed",$BI$31:$BI$32)</f>
        <v>3.6900000000000002E-2</v>
      </c>
      <c r="BL16" s="16">
        <f>DSTDEV(PlotSort,"TMRed",$BI$31:$BI$32)/SQRT($BF16)</f>
        <v>1.9842294894156422E-3</v>
      </c>
      <c r="BM16" s="16">
        <f>DAVERAGE(PlotSort,"TMNIR",$BI$31:$BI$32)</f>
        <v>0.42286250000000003</v>
      </c>
      <c r="BN16" s="16">
        <f>DSTDEV(PlotSort,"TMNIR",$BI$31:$BI$32)/SQRT($BF16)</f>
        <v>2.4528416980786481E-2</v>
      </c>
      <c r="BO16" s="16">
        <f>DAVERAGE(PlotSort,"NRR",$BI$31:$BI$32)</f>
        <v>0.30628835731422122</v>
      </c>
      <c r="BP16" s="16">
        <f>DSTDEV(PlotSort,"NRR",$BI$31:$BI$32)/SQRT($BF16)</f>
        <v>9.0096458311762738E-3</v>
      </c>
      <c r="BQ16" s="16">
        <f>DAVERAGE(PlotSort,"rvi",$BI$31:$BI$32)</f>
        <v>11.575098377388665</v>
      </c>
      <c r="BR16" s="16">
        <f>DSTDEV(PlotSort,"rvi",$BI$31:$BI$32)/SQRT($BF16)</f>
        <v>0.54641149436612257</v>
      </c>
      <c r="BS16" s="17">
        <f>DAVERAGE(PlotSort,"ndvi",$BI$31:$BI$32)</f>
        <v>0.83604665781478371</v>
      </c>
      <c r="BT16" s="16">
        <f>DSTDEV(PlotSort,"ndvi",$BI$31:$BI$32)/SQRT($BF16)</f>
        <v>7.6815208507604029E-3</v>
      </c>
    </row>
    <row r="17" spans="2:72" ht="13.5" customHeight="1" x14ac:dyDescent="0.2">
      <c r="B17" s="12">
        <v>253</v>
      </c>
      <c r="C17" s="12">
        <v>9.5210000000000008</v>
      </c>
      <c r="D17" s="12">
        <v>253.39671000000001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27.5</v>
      </c>
      <c r="Q17" s="56">
        <v>2.57</v>
      </c>
      <c r="R17" s="56">
        <v>1.1000000000000001</v>
      </c>
      <c r="S17" s="56">
        <v>49.24</v>
      </c>
      <c r="T17" s="56">
        <v>115.29</v>
      </c>
      <c r="U17" s="12">
        <v>5</v>
      </c>
      <c r="V17" s="12">
        <v>0</v>
      </c>
      <c r="W17" s="12">
        <v>2</v>
      </c>
      <c r="X17" s="12">
        <v>2</v>
      </c>
      <c r="Y17" s="12">
        <v>5</v>
      </c>
      <c r="Z17" s="12">
        <v>2</v>
      </c>
      <c r="AA17" s="12">
        <v>90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0.90400000000000003</v>
      </c>
      <c r="AK17" s="12">
        <v>5.4399999999999997E-2</v>
      </c>
      <c r="AL17" s="14">
        <v>3.3000000000000002E-2</v>
      </c>
      <c r="AM17" s="14">
        <v>2E-3</v>
      </c>
      <c r="AN17" s="14">
        <v>2.1351</v>
      </c>
      <c r="AO17" s="14">
        <v>7.3400000000000007E-2</v>
      </c>
      <c r="AP17" s="14">
        <v>0.2253</v>
      </c>
      <c r="AQ17" s="14">
        <v>7.7999999999999996E-3</v>
      </c>
      <c r="AR17" s="14">
        <v>1.8210999999999999</v>
      </c>
      <c r="AS17" s="14">
        <v>5.7999999999999996E-3</v>
      </c>
      <c r="AT17" s="14">
        <v>3.5400000000000001E-2</v>
      </c>
      <c r="AU17" s="14">
        <v>1E-4</v>
      </c>
      <c r="AV17" s="14">
        <v>34.656999999999996</v>
      </c>
      <c r="AW17" s="14">
        <v>1.1066</v>
      </c>
      <c r="AX17" s="14">
        <v>0.49730000000000002</v>
      </c>
      <c r="AY17" s="14">
        <v>1.5900000000000001E-2</v>
      </c>
      <c r="AZ17" s="14">
        <v>0.37641848879047884</v>
      </c>
      <c r="BA17" s="14">
        <v>14.048022598870057</v>
      </c>
      <c r="BB17" s="14">
        <v>0.86709217195419552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3.0875E-2</v>
      </c>
      <c r="BH17" s="16">
        <f>DSTDEV(PlotSort,"PhxRed",$BJ$31:$BJ$32)/SQRT($BF17)</f>
        <v>1.4360681274461402E-3</v>
      </c>
      <c r="BI17" s="16">
        <f>DAVERAGE(PlotSort,"PhxRedEdge",$BJ$31:$BJ$32)</f>
        <v>0.21315624999999999</v>
      </c>
      <c r="BJ17" s="16">
        <f>DSTDEV(PlotSort,"PhxRedEdge",$BJ$31:$BJ$32)/SQRT($BF17)</f>
        <v>1.0609645645786987E-2</v>
      </c>
      <c r="BK17" s="16">
        <f>DAVERAGE(PlotSort,"TMRed",$BJ$31:$BJ$32)</f>
        <v>3.3262500000000007E-2</v>
      </c>
      <c r="BL17" s="16">
        <f>DSTDEV(PlotSort,"TMRed",$BJ$31:$BJ$32)/SQRT($BF17)</f>
        <v>1.6572787685439762E-3</v>
      </c>
      <c r="BM17" s="16">
        <f>DAVERAGE(PlotSort,"TMNIR",$BJ$31:$BJ$32)</f>
        <v>0.46240624999999996</v>
      </c>
      <c r="BN17" s="16">
        <f>DSTDEV(PlotSort,"TMNIR",$BJ$31:$BJ$32)/SQRT($BF17)</f>
        <v>2.187319986640807E-2</v>
      </c>
      <c r="BO17" s="16">
        <f>DAVERAGE(PlotSort,"NRR",$BJ$31:$BJ$32)</f>
        <v>0.36949196118050315</v>
      </c>
      <c r="BP17" s="16">
        <f>DSTDEV(PlotSort,"NRR",$BJ$31:$BJ$32)/SQRT($BF17)</f>
        <v>9.3907278404983651E-3</v>
      </c>
      <c r="BQ17" s="16">
        <f>DAVERAGE(PlotSort,"rvi",$BJ$31:$BJ$32)</f>
        <v>14.032276080634835</v>
      </c>
      <c r="BR17" s="16">
        <f>DSTDEV(PlotSort,"rvi",$BJ$31:$BJ$32)/SQRT($BF17)</f>
        <v>0.4160630455696272</v>
      </c>
      <c r="BS17" s="17">
        <f>DAVERAGE(PlotSort,"ndvi",$BJ$31:$BJ$32)</f>
        <v>0.86529778108897437</v>
      </c>
      <c r="BT17" s="16">
        <f>DSTDEV(PlotSort,"ndvi",$BJ$31:$BJ$32)/SQRT($BF17)</f>
        <v>4.015612696414198E-3</v>
      </c>
    </row>
    <row r="18" spans="2:72" ht="13.5" customHeight="1" x14ac:dyDescent="0.2">
      <c r="B18" s="12">
        <v>253</v>
      </c>
      <c r="C18" s="12">
        <v>9.6020000000000003</v>
      </c>
      <c r="D18" s="12">
        <v>253.40008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27.5</v>
      </c>
      <c r="Q18" s="56">
        <v>2.57</v>
      </c>
      <c r="R18" s="56">
        <v>1.1000000000000001</v>
      </c>
      <c r="S18" s="56">
        <v>48.32</v>
      </c>
      <c r="T18" s="56">
        <v>116.35</v>
      </c>
      <c r="U18" s="12">
        <v>5</v>
      </c>
      <c r="V18" s="12">
        <v>0</v>
      </c>
      <c r="W18" s="12">
        <v>2</v>
      </c>
      <c r="X18" s="12">
        <v>2</v>
      </c>
      <c r="Y18" s="12">
        <v>5</v>
      </c>
      <c r="Z18" s="12">
        <v>2</v>
      </c>
      <c r="AA18" s="12">
        <v>90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0.52380000000000004</v>
      </c>
      <c r="AK18" s="12">
        <v>7.3000000000000001E-3</v>
      </c>
      <c r="AL18" s="14">
        <v>2.0199999999999999E-2</v>
      </c>
      <c r="AM18" s="14">
        <v>2.9999999999999997E-4</v>
      </c>
      <c r="AN18" s="14">
        <v>1.1238999999999999</v>
      </c>
      <c r="AO18" s="14">
        <v>3.3099999999999997E-2</v>
      </c>
      <c r="AP18" s="14">
        <v>0.12509999999999999</v>
      </c>
      <c r="AQ18" s="14">
        <v>3.7000000000000002E-3</v>
      </c>
      <c r="AR18" s="14">
        <v>1.101</v>
      </c>
      <c r="AS18" s="14">
        <v>8.9999999999999998E-4</v>
      </c>
      <c r="AT18" s="14">
        <v>2.2499999999999999E-2</v>
      </c>
      <c r="AU18" s="14">
        <v>0</v>
      </c>
      <c r="AV18" s="14">
        <v>14.499700000000001</v>
      </c>
      <c r="AW18" s="14">
        <v>0.1394</v>
      </c>
      <c r="AX18" s="14">
        <v>0.22</v>
      </c>
      <c r="AY18" s="14">
        <v>2.0999999999999999E-3</v>
      </c>
      <c r="AZ18" s="14">
        <v>0.27499275572297893</v>
      </c>
      <c r="BA18" s="14">
        <v>9.7777777777777786</v>
      </c>
      <c r="BB18" s="14">
        <v>0.81443298969072175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3.2093749999999997E-2</v>
      </c>
      <c r="BH18" s="16">
        <f>DSTDEV(PlotSort,"PhxRed",$BH$35:$BH$36)/SQRT($BF18)</f>
        <v>1.824200024439939E-3</v>
      </c>
      <c r="BI18" s="16">
        <f>DAVERAGE(PlotSort,"PhxRedEdge",$BH$35:$BH$36)</f>
        <v>0.21450624999999998</v>
      </c>
      <c r="BJ18" s="16">
        <f>DSTDEV(PlotSort,"PhxRedEdge",$BH$35:$BH$36)/SQRT($BF18)</f>
        <v>1.2804079651781559E-2</v>
      </c>
      <c r="BK18" s="16">
        <f>DAVERAGE(PlotSort,"TMRed",$BH$35:$BH$36)</f>
        <v>3.5362500000000005E-2</v>
      </c>
      <c r="BL18" s="16">
        <f>DSTDEV(PlotSort,"TMRed",$BH$35:$BH$36)/SQRT($BF18)</f>
        <v>2.1065943091476639E-3</v>
      </c>
      <c r="BM18" s="16">
        <f>DAVERAGE(PlotSort,"TMNIR",$BH$35:$BH$36)</f>
        <v>0.43227499999999996</v>
      </c>
      <c r="BN18" s="16">
        <f>DSTDEV(PlotSort,"TMNIR",$BH$35:$BH$36)/SQRT($BF18)</f>
        <v>2.8183537600284862E-2</v>
      </c>
      <c r="BO18" s="16">
        <f>DAVERAGE(PlotSort,"NRR",$BH$35:$BH$36)</f>
        <v>0.33278079093565099</v>
      </c>
      <c r="BP18" s="16">
        <f>DSTDEV(PlotSort,"NRR",$BH$35:$BH$36)/SQRT($BF18)</f>
        <v>1.3267410850747844E-2</v>
      </c>
      <c r="BQ18" s="16">
        <f>DAVERAGE(PlotSort,"rvi",$BH$35:$BH$36)</f>
        <v>12.359736277394591</v>
      </c>
      <c r="BR18" s="16">
        <f>DSTDEV(PlotSort,"rvi",$BH$35:$BH$36)/SQRT($BF18)</f>
        <v>0.61916365985855237</v>
      </c>
      <c r="BS18" s="17">
        <f>DAVERAGE(PlotSort,"ndvi",$BH$35:$BH$36)</f>
        <v>0.8447174863423047</v>
      </c>
      <c r="BT18" s="16">
        <f>DSTDEV(PlotSort,"ndvi",$BH$35:$BH$36)/SQRT($BF18)</f>
        <v>8.2065405346299688E-3</v>
      </c>
    </row>
    <row r="19" spans="2:72" ht="13.5" customHeight="1" x14ac:dyDescent="0.2">
      <c r="B19" s="12">
        <v>253</v>
      </c>
      <c r="C19" s="12">
        <v>9.6110000000000007</v>
      </c>
      <c r="D19" s="12">
        <v>253.40046000000001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27.5</v>
      </c>
      <c r="Q19" s="56">
        <v>2.57</v>
      </c>
      <c r="R19" s="56">
        <v>1.1000000000000001</v>
      </c>
      <c r="S19" s="56">
        <v>48.22</v>
      </c>
      <c r="T19" s="56">
        <v>116.47</v>
      </c>
      <c r="U19" s="12">
        <v>5</v>
      </c>
      <c r="V19" s="12">
        <v>0</v>
      </c>
      <c r="W19" s="12">
        <v>2</v>
      </c>
      <c r="X19" s="12">
        <v>2</v>
      </c>
      <c r="Y19" s="12">
        <v>5</v>
      </c>
      <c r="Z19" s="12">
        <v>2</v>
      </c>
      <c r="AA19" s="12">
        <v>90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0.70760000000000001</v>
      </c>
      <c r="AK19" s="12">
        <v>6.2E-2</v>
      </c>
      <c r="AL19" s="14">
        <v>2.7400000000000001E-2</v>
      </c>
      <c r="AM19" s="14">
        <v>2.3999999999999998E-3</v>
      </c>
      <c r="AN19" s="14">
        <v>1.6777</v>
      </c>
      <c r="AO19" s="14">
        <v>0.33539999999999998</v>
      </c>
      <c r="AP19" s="14">
        <v>0.18779999999999999</v>
      </c>
      <c r="AQ19" s="14">
        <v>3.7499999999999999E-2</v>
      </c>
      <c r="AR19" s="14">
        <v>1.3454999999999999</v>
      </c>
      <c r="AS19" s="14">
        <v>0.14080000000000001</v>
      </c>
      <c r="AT19" s="14">
        <v>2.76E-2</v>
      </c>
      <c r="AU19" s="14">
        <v>2.8999999999999998E-3</v>
      </c>
      <c r="AV19" s="14">
        <v>29.500599999999999</v>
      </c>
      <c r="AW19" s="14">
        <v>7.2613000000000003</v>
      </c>
      <c r="AX19" s="14">
        <v>0.45050000000000001</v>
      </c>
      <c r="AY19" s="14">
        <v>0.1109</v>
      </c>
      <c r="AZ19" s="14">
        <v>0.41156196146012852</v>
      </c>
      <c r="BA19" s="14">
        <v>16.322463768115941</v>
      </c>
      <c r="BB19" s="14">
        <v>0.88454298263961506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3.219375E-2</v>
      </c>
      <c r="BH19" s="16">
        <f>DSTDEV(PlotSort,"PhxRed",$BI$35:$BI$36)/SQRT($BF19)</f>
        <v>1.4800469798286794E-3</v>
      </c>
      <c r="BI19" s="16">
        <f>DAVERAGE(PlotSort,"PhxRedEdge",$BI$35:$BI$36)</f>
        <v>0.22228124999999999</v>
      </c>
      <c r="BJ19" s="16">
        <f>DSTDEV(PlotSort,"PhxRedEdge",$BI$35:$BI$36)/SQRT($BF19)</f>
        <v>1.0111858627168086E-2</v>
      </c>
      <c r="BK19" s="16">
        <f>DAVERAGE(PlotSort,"TMRed",$BI$35:$BI$36)</f>
        <v>3.4799999999999998E-2</v>
      </c>
      <c r="BL19" s="16">
        <f>DSTDEV(PlotSort,"TMRed",$BI$35:$BI$36)/SQRT($BF19)</f>
        <v>1.6360012224934327E-3</v>
      </c>
      <c r="BM19" s="16">
        <f>DAVERAGE(PlotSort,"TMNIR",$BI$35:$BI$36)</f>
        <v>0.45299375000000003</v>
      </c>
      <c r="BN19" s="16">
        <f>DSTDEV(PlotSort,"TMNIR",$BI$35:$BI$36)/SQRT($BF19)</f>
        <v>1.7988414022989882E-2</v>
      </c>
      <c r="BO19" s="16">
        <f>DAVERAGE(PlotSort,"NRR",$BI$35:$BI$36)</f>
        <v>0.34299952755907348</v>
      </c>
      <c r="BP19" s="16">
        <f>DSTDEV(PlotSort,"NRR",$BI$35:$BI$36)/SQRT($BF19)</f>
        <v>1.1091035215219066E-2</v>
      </c>
      <c r="BQ19" s="16">
        <f>DAVERAGE(PlotSort,"rvi",$BI$35:$BI$36)</f>
        <v>13.247638180628911</v>
      </c>
      <c r="BR19" s="16">
        <f>DSTDEV(PlotSort,"rvi",$BI$35:$BI$36)/SQRT($BF19)</f>
        <v>0.51311670916737251</v>
      </c>
      <c r="BS19" s="17">
        <f>DAVERAGE(PlotSort,"ndvi",$BI$35:$BI$36)</f>
        <v>0.85662695256145338</v>
      </c>
      <c r="BT19" s="16">
        <f>DSTDEV(PlotSort,"ndvi",$BI$35:$BI$36)/SQRT($BF19)</f>
        <v>5.619314424462632E-3</v>
      </c>
    </row>
    <row r="20" spans="2:72" ht="13.5" customHeight="1" x14ac:dyDescent="0.2">
      <c r="B20" s="12">
        <v>253</v>
      </c>
      <c r="C20" s="12">
        <v>9.6189999999999998</v>
      </c>
      <c r="D20" s="12">
        <v>253.40079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27.5</v>
      </c>
      <c r="Q20" s="56">
        <v>2.57</v>
      </c>
      <c r="R20" s="56">
        <v>1.1000000000000001</v>
      </c>
      <c r="S20" s="56">
        <v>48.13</v>
      </c>
      <c r="T20" s="56">
        <v>116.57</v>
      </c>
      <c r="U20" s="12">
        <v>5</v>
      </c>
      <c r="V20" s="12">
        <v>0</v>
      </c>
      <c r="W20" s="12">
        <v>2</v>
      </c>
      <c r="X20" s="12">
        <v>2</v>
      </c>
      <c r="Y20" s="12">
        <v>5</v>
      </c>
      <c r="Z20" s="12">
        <v>2</v>
      </c>
      <c r="AA20" s="12">
        <v>90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1.0215000000000001</v>
      </c>
      <c r="AK20" s="12">
        <v>0.2</v>
      </c>
      <c r="AL20" s="14">
        <v>3.9800000000000002E-2</v>
      </c>
      <c r="AM20" s="14">
        <v>7.7999999999999996E-3</v>
      </c>
      <c r="AN20" s="14">
        <v>2.5152000000000001</v>
      </c>
      <c r="AO20" s="14">
        <v>0.36799999999999999</v>
      </c>
      <c r="AP20" s="14">
        <v>0.28310000000000002</v>
      </c>
      <c r="AQ20" s="14">
        <v>4.1399999999999999E-2</v>
      </c>
      <c r="AR20" s="14">
        <v>2.0535000000000001</v>
      </c>
      <c r="AS20" s="14">
        <v>0.38040000000000002</v>
      </c>
      <c r="AT20" s="14">
        <v>4.24E-2</v>
      </c>
      <c r="AU20" s="14">
        <v>7.9000000000000008E-3</v>
      </c>
      <c r="AV20" s="14">
        <v>40.150199999999998</v>
      </c>
      <c r="AW20" s="14">
        <v>3.5381</v>
      </c>
      <c r="AX20" s="14">
        <v>0.61660000000000004</v>
      </c>
      <c r="AY20" s="14">
        <v>5.4300000000000001E-2</v>
      </c>
      <c r="AZ20" s="14">
        <v>0.37067911526064246</v>
      </c>
      <c r="BA20" s="14">
        <v>14.54245283018868</v>
      </c>
      <c r="BB20" s="14">
        <v>0.87132018209408202</v>
      </c>
      <c r="BC20" s="15"/>
    </row>
    <row r="21" spans="2:72" ht="13.5" customHeight="1" x14ac:dyDescent="0.2">
      <c r="B21" s="12">
        <v>253</v>
      </c>
      <c r="C21" s="12">
        <v>9.6289999999999996</v>
      </c>
      <c r="D21" s="12">
        <v>253.40120999999999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27.5</v>
      </c>
      <c r="Q21" s="56">
        <v>2.57</v>
      </c>
      <c r="R21" s="56">
        <v>1.1000000000000001</v>
      </c>
      <c r="S21" s="56">
        <v>48.02</v>
      </c>
      <c r="T21" s="56">
        <v>116.71</v>
      </c>
      <c r="U21" s="12">
        <v>5</v>
      </c>
      <c r="V21" s="12">
        <v>0</v>
      </c>
      <c r="W21" s="12">
        <v>2</v>
      </c>
      <c r="X21" s="12">
        <v>2</v>
      </c>
      <c r="Y21" s="12">
        <v>5</v>
      </c>
      <c r="Z21" s="12">
        <v>2</v>
      </c>
      <c r="AA21" s="12">
        <v>90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0.98129999999999995</v>
      </c>
      <c r="AK21" s="12">
        <v>1.6400000000000001E-2</v>
      </c>
      <c r="AL21" s="14">
        <v>3.85E-2</v>
      </c>
      <c r="AM21" s="14">
        <v>5.9999999999999995E-4</v>
      </c>
      <c r="AN21" s="14">
        <v>2.2204999999999999</v>
      </c>
      <c r="AO21" s="14">
        <v>0.12330000000000001</v>
      </c>
      <c r="AP21" s="14">
        <v>0.25159999999999999</v>
      </c>
      <c r="AQ21" s="14">
        <v>1.4E-2</v>
      </c>
      <c r="AR21" s="14">
        <v>2.0781000000000001</v>
      </c>
      <c r="AS21" s="14">
        <v>3.7499999999999999E-2</v>
      </c>
      <c r="AT21" s="14">
        <v>4.3200000000000002E-2</v>
      </c>
      <c r="AU21" s="14">
        <v>8.0000000000000004E-4</v>
      </c>
      <c r="AV21" s="14">
        <v>30.370100000000001</v>
      </c>
      <c r="AW21" s="14">
        <v>0.14349999999999999</v>
      </c>
      <c r="AX21" s="14">
        <v>0.4698</v>
      </c>
      <c r="AY21" s="14">
        <v>2.2000000000000001E-3</v>
      </c>
      <c r="AZ21" s="14">
        <v>0.30246742445245356</v>
      </c>
      <c r="BA21" s="14">
        <v>10.875</v>
      </c>
      <c r="BB21" s="14">
        <v>0.83157894736842097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0.14660000000000001</v>
      </c>
      <c r="BH21" s="16"/>
      <c r="BI21" s="16">
        <f>DAVERAGE(PlotSort2,"PhxRedEdge",$BM$31:$BM$32)</f>
        <v>0.1532</v>
      </c>
      <c r="BJ21" s="16"/>
      <c r="BK21" s="16">
        <f>DAVERAGE(PlotSort2,"TMRed",$BM$31:$BM$32)</f>
        <v>0.14249999999999999</v>
      </c>
      <c r="BL21" s="16"/>
      <c r="BM21" s="16">
        <f>DAVERAGE(PlotSort2,"TMNIR",$BM$31:$BM$32)</f>
        <v>0.17019999999999999</v>
      </c>
      <c r="BN21" s="16"/>
      <c r="BO21" s="16">
        <f>DAVERAGE(PlotSort2,"NRR",$BM$31:$BM$32)</f>
        <v>5.2566481137909668E-2</v>
      </c>
      <c r="BP21" s="16"/>
      <c r="BQ21" s="16">
        <f>DAVERAGE(PlotSort2,"rvi",$BM$31:$BM$32)</f>
        <v>1.1943859649122808</v>
      </c>
      <c r="BR21" s="16"/>
      <c r="BS21" s="17">
        <f>DAVERAGE(PlotSort2,"ndvi",$BM$31:$BM$32)</f>
        <v>8.8583306683722426E-2</v>
      </c>
      <c r="BT21" s="16"/>
    </row>
    <row r="22" spans="2:72" ht="13.5" customHeight="1" x14ac:dyDescent="0.2">
      <c r="B22" s="12">
        <v>253</v>
      </c>
      <c r="C22" s="12">
        <v>9.6370000000000005</v>
      </c>
      <c r="D22" s="12">
        <v>253.40154000000001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27.5</v>
      </c>
      <c r="Q22" s="56">
        <v>2.57</v>
      </c>
      <c r="R22" s="56">
        <v>1.1000000000000001</v>
      </c>
      <c r="S22" s="56">
        <v>47.93</v>
      </c>
      <c r="T22" s="56">
        <v>116.81</v>
      </c>
      <c r="U22" s="12">
        <v>5</v>
      </c>
      <c r="V22" s="12">
        <v>0</v>
      </c>
      <c r="W22" s="12">
        <v>2</v>
      </c>
      <c r="X22" s="12">
        <v>2</v>
      </c>
      <c r="Y22" s="12">
        <v>5</v>
      </c>
      <c r="Z22" s="12">
        <v>2</v>
      </c>
      <c r="AA22" s="12">
        <v>90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0.76400000000000001</v>
      </c>
      <c r="AK22" s="12">
        <v>9.7600000000000006E-2</v>
      </c>
      <c r="AL22" s="14">
        <v>3.0099999999999998E-2</v>
      </c>
      <c r="AM22" s="14">
        <v>3.8E-3</v>
      </c>
      <c r="AN22" s="14">
        <v>1.7081999999999999</v>
      </c>
      <c r="AO22" s="14">
        <v>0.23880000000000001</v>
      </c>
      <c r="AP22" s="14">
        <v>0.1946</v>
      </c>
      <c r="AQ22" s="14">
        <v>2.7199999999999998E-2</v>
      </c>
      <c r="AR22" s="14">
        <v>1.5882000000000001</v>
      </c>
      <c r="AS22" s="14">
        <v>9.5699999999999993E-2</v>
      </c>
      <c r="AT22" s="14">
        <v>3.32E-2</v>
      </c>
      <c r="AU22" s="14">
        <v>2E-3</v>
      </c>
      <c r="AV22" s="14">
        <v>27.3416</v>
      </c>
      <c r="AW22" s="14">
        <v>4.4157999999999999</v>
      </c>
      <c r="AX22" s="14">
        <v>0.4254</v>
      </c>
      <c r="AY22" s="14">
        <v>6.8699999999999997E-2</v>
      </c>
      <c r="AZ22" s="14">
        <v>0.37225806451612903</v>
      </c>
      <c r="BA22" s="14">
        <v>12.813253012048193</v>
      </c>
      <c r="BB22" s="14">
        <v>0.85521151330135192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0.27985000000000004</v>
      </c>
      <c r="BH22" s="16">
        <f>DSTDEV(PlotSort2,"PhxRed",$BN$31:$BN$32)/SQRT($BF22)</f>
        <v>1.1949999999999987E-2</v>
      </c>
      <c r="BI22" s="16">
        <f>DAVERAGE(PlotSort2,"PhxRedEdge",$BN$31:$BN$32)</f>
        <v>0.30184999999999995</v>
      </c>
      <c r="BJ22" s="16">
        <f>DSTDEV(PlotSort2,"PhxRedEdge",$BN$31:$BN$32)/SQRT($BF22)</f>
        <v>1.3849999999999999E-2</v>
      </c>
      <c r="BK22" s="16">
        <f>DAVERAGE(PlotSort2,"TMRed",$BN$31:$BN$32)</f>
        <v>0.27390000000000003</v>
      </c>
      <c r="BL22" s="16">
        <f>DSTDEV(PlotSort2,"TMRed",$BN$31:$BN$32)/SQRT($BF22)</f>
        <v>1.3800000000000005E-2</v>
      </c>
      <c r="BM22" s="16">
        <f>DAVERAGE(PlotSort2,"TMNIR",$BN$31:$BN$32)</f>
        <v>0.33489999999999998</v>
      </c>
      <c r="BN22" s="16">
        <f>DSTDEV(PlotSort2,"TMNIR",$BN$31:$BN$32)/SQRT($BF22)</f>
        <v>2.0300000000000012E-2</v>
      </c>
      <c r="BO22" s="16">
        <f>DAVERAGE(PlotSort2,"NRR",$BN$31:$BN$32)</f>
        <v>5.1509093822432038E-2</v>
      </c>
      <c r="BP22" s="16">
        <f>DSTDEV(PlotSort2,"NRR",$BN$31:$BN$32)/SQRT($BF22)</f>
        <v>7.3670427105833672E-3</v>
      </c>
      <c r="BQ22" s="16">
        <f>DAVERAGE(PlotSort2,"rvi",$BN$31:$BN$32)</f>
        <v>1.2220770947566089</v>
      </c>
      <c r="BR22" s="16">
        <f>DSTDEV(PlotSort2,"rvi",$BN$31:$BN$32)/SQRT($BF22)</f>
        <v>1.2542300446727992E-2</v>
      </c>
      <c r="BS22" s="17">
        <f>DAVERAGE(PlotSort2,"ndvi",$BN$31:$BN$32)</f>
        <v>9.991254338626715E-2</v>
      </c>
      <c r="BT22" s="16">
        <f>DSTDEV(PlotSort2,"ndvi",$BN$31:$BN$32)/SQRT($BF22)</f>
        <v>5.0804570803684238E-3</v>
      </c>
    </row>
    <row r="23" spans="2:72" ht="13.5" customHeight="1" x14ac:dyDescent="0.2">
      <c r="B23" s="12">
        <v>253</v>
      </c>
      <c r="C23" s="12">
        <v>9.6460000000000008</v>
      </c>
      <c r="D23" s="12">
        <v>253.40191999999999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27.5</v>
      </c>
      <c r="Q23" s="56">
        <v>2.57</v>
      </c>
      <c r="R23" s="56">
        <v>1.1000000000000001</v>
      </c>
      <c r="S23" s="56">
        <v>47.83</v>
      </c>
      <c r="T23" s="56">
        <v>116.93</v>
      </c>
      <c r="U23" s="12">
        <v>5</v>
      </c>
      <c r="V23" s="12">
        <v>0</v>
      </c>
      <c r="W23" s="12">
        <v>2</v>
      </c>
      <c r="X23" s="12">
        <v>2</v>
      </c>
      <c r="Y23" s="12">
        <v>5</v>
      </c>
      <c r="Z23" s="12">
        <v>2</v>
      </c>
      <c r="AA23" s="12">
        <v>90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0.52290000000000003</v>
      </c>
      <c r="AK23" s="12">
        <v>4.8399999999999999E-2</v>
      </c>
      <c r="AL23" s="14">
        <v>2.07E-2</v>
      </c>
      <c r="AM23" s="14">
        <v>1.9E-3</v>
      </c>
      <c r="AN23" s="14">
        <v>1.016</v>
      </c>
      <c r="AO23" s="14">
        <v>3.0999999999999999E-3</v>
      </c>
      <c r="AP23" s="14">
        <v>0.11650000000000001</v>
      </c>
      <c r="AQ23" s="14">
        <v>4.0000000000000002E-4</v>
      </c>
      <c r="AR23" s="14">
        <v>1.0786</v>
      </c>
      <c r="AS23" s="14">
        <v>9.4799999999999995E-2</v>
      </c>
      <c r="AT23" s="14">
        <v>2.2700000000000001E-2</v>
      </c>
      <c r="AU23" s="14">
        <v>2E-3</v>
      </c>
      <c r="AV23" s="14">
        <v>13.7821</v>
      </c>
      <c r="AW23" s="14">
        <v>0.23300000000000001</v>
      </c>
      <c r="AX23" s="14">
        <v>0.21579999999999999</v>
      </c>
      <c r="AY23" s="14">
        <v>3.5999999999999999E-3</v>
      </c>
      <c r="AZ23" s="14">
        <v>0.29882636172133609</v>
      </c>
      <c r="BA23" s="14">
        <v>9.5066079295154182</v>
      </c>
      <c r="BB23" s="14">
        <v>0.80964360587002093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0.10685</v>
      </c>
      <c r="BH23" s="16">
        <f>DSTDEV(PlotSort2,"PhxRed",$BR$31:$BR$32)/SQRT($BF23)</f>
        <v>2.3749999999999969E-2</v>
      </c>
      <c r="BI23" s="16">
        <f>DAVERAGE(PlotSort2,"PhxRedEdge",$BR$31:$BR$32)</f>
        <v>0.1988</v>
      </c>
      <c r="BJ23" s="16">
        <f>DSTDEV(PlotSort2,"PhxRedEdge",$BR$31:$BR$32)/SQRT($BF23)</f>
        <v>4.8399999999999922E-2</v>
      </c>
      <c r="BK23" s="16">
        <f>DAVERAGE(PlotSort2,"TMRed",$BR$31:$BR$32)</f>
        <v>0.10900000000000001</v>
      </c>
      <c r="BL23" s="16">
        <f>DSTDEV(PlotSort2,"TMRed",$BR$31:$BR$32)/SQRT($BF23)</f>
        <v>2.4999999999999974E-2</v>
      </c>
      <c r="BM23" s="16">
        <f>DAVERAGE(PlotSort2,"TMNIR",$BR$31:$BR$32)</f>
        <v>0.31169999999999998</v>
      </c>
      <c r="BN23" s="16">
        <f>DSTDEV(PlotSort2,"TMNIR",$BR$31:$BR$32)/SQRT($BF23)</f>
        <v>8.1100000000000075E-2</v>
      </c>
      <c r="BO23" s="16">
        <f>DAVERAGE(PlotSort2,"NRR",$BR$31:$BR$32)</f>
        <v>0.21899934383202097</v>
      </c>
      <c r="BP23" s="16">
        <f>DSTDEV(PlotSort2,"NRR",$BR$31:$BR$32)/SQRT($BF23)</f>
        <v>8.5006561679789872E-3</v>
      </c>
      <c r="BQ23" s="16">
        <f>DAVERAGE(PlotSort2,"rvi",$BR$31:$BR$32)</f>
        <v>2.8382906894100923</v>
      </c>
      <c r="BR23" s="16">
        <f>DSTDEV(PlotSort2,"rvi",$BR$31:$BR$32)/SQRT($BF23)</f>
        <v>9.3052594171997058E-2</v>
      </c>
      <c r="BS23" s="17">
        <f>DAVERAGE(PlotSort2,"ndvi",$BR$31:$BR$32)</f>
        <v>0.47862829515345567</v>
      </c>
      <c r="BT23" s="16">
        <f>DSTDEV(PlotSort2,"ndvi",$BR$31:$BR$32)/SQRT($BF23)</f>
        <v>1.2639738255807831E-2</v>
      </c>
    </row>
    <row r="24" spans="2:72" ht="13.5" customHeight="1" x14ac:dyDescent="0.2">
      <c r="B24" s="12">
        <v>253</v>
      </c>
      <c r="C24" s="12">
        <v>9.6549999999999994</v>
      </c>
      <c r="D24" s="12">
        <v>253.40228999999999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27.5</v>
      </c>
      <c r="Q24" s="56">
        <v>2.57</v>
      </c>
      <c r="R24" s="56">
        <v>1.1000000000000001</v>
      </c>
      <c r="S24" s="56">
        <v>47.73</v>
      </c>
      <c r="T24" s="56">
        <v>117.05</v>
      </c>
      <c r="U24" s="12">
        <v>5</v>
      </c>
      <c r="V24" s="12">
        <v>0</v>
      </c>
      <c r="W24" s="12">
        <v>2</v>
      </c>
      <c r="X24" s="12">
        <v>2</v>
      </c>
      <c r="Y24" s="12">
        <v>5</v>
      </c>
      <c r="Z24" s="12">
        <v>2</v>
      </c>
      <c r="AA24" s="12">
        <v>90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0.80010000000000003</v>
      </c>
      <c r="AK24" s="12">
        <v>2.1000000000000001E-2</v>
      </c>
      <c r="AL24" s="14">
        <v>3.1899999999999998E-2</v>
      </c>
      <c r="AM24" s="14">
        <v>8.0000000000000004E-4</v>
      </c>
      <c r="AN24" s="14">
        <v>2.4051</v>
      </c>
      <c r="AO24" s="14">
        <v>0.154</v>
      </c>
      <c r="AP24" s="14">
        <v>0.27739999999999998</v>
      </c>
      <c r="AQ24" s="14">
        <v>1.78E-2</v>
      </c>
      <c r="AR24" s="14">
        <v>1.8224</v>
      </c>
      <c r="AS24" s="14">
        <v>0.13139999999999999</v>
      </c>
      <c r="AT24" s="14">
        <v>3.85E-2</v>
      </c>
      <c r="AU24" s="14">
        <v>2.8E-3</v>
      </c>
      <c r="AV24" s="14">
        <v>33.893599999999999</v>
      </c>
      <c r="AW24" s="14">
        <v>0.62190000000000001</v>
      </c>
      <c r="AX24" s="14">
        <v>0.5343</v>
      </c>
      <c r="AY24" s="14">
        <v>9.7999999999999997E-3</v>
      </c>
      <c r="AZ24" s="14">
        <v>0.31649624245410868</v>
      </c>
      <c r="BA24" s="14">
        <v>13.877922077922078</v>
      </c>
      <c r="BB24" s="14">
        <v>0.86557262569832405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0.71300000000000008</v>
      </c>
      <c r="BH24" s="16"/>
      <c r="BI24" s="16">
        <f>DAVERAGE(PlotSort2,"PhxRedEdge",$BP$31:$BP$32)</f>
        <v>0.70150000000000001</v>
      </c>
      <c r="BJ24" s="16"/>
      <c r="BK24" s="16">
        <f>DAVERAGE(PlotSort2,"TMRed",$BP$31:$BP$32)</f>
        <v>0.71350000000000002</v>
      </c>
      <c r="BL24" s="16"/>
      <c r="BM24" s="16">
        <f>DAVERAGE(PlotSort2,"TMNIR",$BP$31:$BP$32)</f>
        <v>0.67920000000000003</v>
      </c>
      <c r="BN24" s="16"/>
      <c r="BO24" s="16">
        <f>DAVERAGE(PlotSort2,"NRR",$BP$31:$BP$32)</f>
        <v>-1.6151227638154551E-2</v>
      </c>
      <c r="BP24" s="16"/>
      <c r="BQ24" s="16">
        <f>DAVERAGE(PlotSort2,"rvi",$BP$31:$BP$32)</f>
        <v>23.798177995795378</v>
      </c>
      <c r="BR24" s="16"/>
      <c r="BS24" s="17">
        <f>DAVERAGE(PlotSort2,"ndvi",$BP$31:$BP$32)</f>
        <v>-2.4628419616572122E-2</v>
      </c>
      <c r="BT24" s="16"/>
    </row>
    <row r="25" spans="2:72" ht="13.5" customHeight="1" x14ac:dyDescent="0.2">
      <c r="B25" s="12">
        <v>253</v>
      </c>
      <c r="C25" s="12">
        <v>9.6639999999999997</v>
      </c>
      <c r="D25" s="12">
        <v>253.40267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27.5</v>
      </c>
      <c r="Q25" s="56">
        <v>2.57</v>
      </c>
      <c r="R25" s="56">
        <v>1.1000000000000001</v>
      </c>
      <c r="S25" s="56">
        <v>47.63</v>
      </c>
      <c r="T25" s="56">
        <v>117.17</v>
      </c>
      <c r="U25" s="12">
        <v>5</v>
      </c>
      <c r="V25" s="12">
        <v>0</v>
      </c>
      <c r="W25" s="12">
        <v>2</v>
      </c>
      <c r="X25" s="12">
        <v>2</v>
      </c>
      <c r="Y25" s="12">
        <v>5</v>
      </c>
      <c r="Z25" s="12">
        <v>2</v>
      </c>
      <c r="AA25" s="12">
        <v>90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0.64690000000000003</v>
      </c>
      <c r="AK25" s="12">
        <v>6.5699999999999995E-2</v>
      </c>
      <c r="AL25" s="14">
        <v>2.5999999999999999E-2</v>
      </c>
      <c r="AM25" s="14">
        <v>2.5999999999999999E-3</v>
      </c>
      <c r="AN25" s="14">
        <v>1.6820999999999999</v>
      </c>
      <c r="AO25" s="14">
        <v>0.14549999999999999</v>
      </c>
      <c r="AP25" s="14">
        <v>0.19520000000000001</v>
      </c>
      <c r="AQ25" s="14">
        <v>1.6899999999999998E-2</v>
      </c>
      <c r="AR25" s="14">
        <v>1.3106</v>
      </c>
      <c r="AS25" s="14">
        <v>0.18099999999999999</v>
      </c>
      <c r="AT25" s="14">
        <v>2.7900000000000001E-2</v>
      </c>
      <c r="AU25" s="14">
        <v>3.8E-3</v>
      </c>
      <c r="AV25" s="14">
        <v>25.415500000000002</v>
      </c>
      <c r="AW25" s="14">
        <v>3.7086000000000001</v>
      </c>
      <c r="AX25" s="14">
        <v>0.40329999999999999</v>
      </c>
      <c r="AY25" s="14">
        <v>5.8799999999999998E-2</v>
      </c>
      <c r="AZ25" s="14">
        <v>0.3477025898078529</v>
      </c>
      <c r="BA25" s="14">
        <v>14.455197132616487</v>
      </c>
      <c r="BB25" s="14">
        <v>0.87059369202226355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0.99839999999999984</v>
      </c>
      <c r="BH25" s="16">
        <f>DSTDEV(PlotSort2,"PhxRed",$BQ$31:$BQ$32)/SQRT($BF25)</f>
        <v>4.2508822613664694E-3</v>
      </c>
      <c r="BI25" s="16">
        <f>DAVERAGE(PlotSort2,"PhxRedEdge",$BQ$31:$BQ$32)</f>
        <v>0.99816666666666676</v>
      </c>
      <c r="BJ25" s="16">
        <f>DSTDEV(PlotSort2,"PhxRedEdge",$BQ$31:$BQ$32)/SQRT($BF25)</f>
        <v>4.2787589062458125E-3</v>
      </c>
      <c r="BK25" s="16">
        <f>DAVERAGE(PlotSort2,"TMRed",$BQ$31:$BQ$32)</f>
        <v>0.99839999999999984</v>
      </c>
      <c r="BL25" s="16">
        <f>DSTDEV(PlotSort2,"TMRed",$BQ$31:$BQ$32)/SQRT($BF25)</f>
        <v>4.2508822613664694E-3</v>
      </c>
      <c r="BM25" s="16">
        <f>DAVERAGE(PlotSort2,"TMNIR",$BQ$31:$BQ$32)</f>
        <v>0.99816666666666676</v>
      </c>
      <c r="BN25" s="16">
        <f>DSTDEV(PlotSort2,"TMNIR",$BQ$31:$BQ$32)/SQRT($BF25)</f>
        <v>4.2787589062458125E-3</v>
      </c>
      <c r="BO25" s="16">
        <f>DAVERAGE(PlotSort2,"NRR",$BQ$31:$BQ$32)</f>
        <v>0.75990296384855582</v>
      </c>
      <c r="BP25" s="16">
        <f>DSTDEV(PlotSort2,"NRR",$BQ$31:$BQ$32)/SQRT($BF25)</f>
        <v>5.973081424022849E-4</v>
      </c>
      <c r="BQ25" s="16">
        <f>DAVERAGE(PlotSort2,"rvi",$BQ$31:$BQ$32)</f>
        <v>1.351016238605858</v>
      </c>
      <c r="BR25" s="16">
        <f>DSTDEV(PlotSort2,"rvi",$BQ$31:$BQ$32)/SQRT($BF25)</f>
        <v>8.184029227861685E-3</v>
      </c>
      <c r="BS25" s="17">
        <f>DAVERAGE(PlotSort2,"ndvi",$BQ$31:$BQ$32)</f>
        <v>0.14928335722612593</v>
      </c>
      <c r="BT25" s="16">
        <f>DSTDEV(PlotSort2,"ndvi",$BQ$31:$BQ$32)/SQRT($BF25)</f>
        <v>2.9717399782248737E-3</v>
      </c>
    </row>
    <row r="26" spans="2:72" ht="13.5" customHeight="1" x14ac:dyDescent="0.2">
      <c r="B26" s="12">
        <v>253</v>
      </c>
      <c r="C26" s="12">
        <v>9.9149999999999991</v>
      </c>
      <c r="D26" s="12">
        <v>253.41311999999999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27.5</v>
      </c>
      <c r="Q26" s="56">
        <v>2.57</v>
      </c>
      <c r="R26" s="56">
        <v>1.1000000000000001</v>
      </c>
      <c r="S26" s="56">
        <v>44.87</v>
      </c>
      <c r="T26" s="56">
        <v>120.69</v>
      </c>
      <c r="U26" s="12">
        <v>5</v>
      </c>
      <c r="V26" s="12">
        <v>0</v>
      </c>
      <c r="W26" s="12">
        <v>2</v>
      </c>
      <c r="X26" s="12">
        <v>2</v>
      </c>
      <c r="Y26" s="12">
        <v>5</v>
      </c>
      <c r="Z26" s="12">
        <v>2</v>
      </c>
      <c r="AA26" s="12">
        <v>90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1.2208000000000001</v>
      </c>
      <c r="AK26" s="12">
        <v>5.0799999999999998E-2</v>
      </c>
      <c r="AL26" s="14">
        <v>4.1200000000000001E-2</v>
      </c>
      <c r="AM26" s="14">
        <v>1.6999999999999999E-3</v>
      </c>
      <c r="AN26" s="14">
        <v>2.37</v>
      </c>
      <c r="AO26" s="14">
        <v>8.1900000000000001E-2</v>
      </c>
      <c r="AP26" s="14">
        <v>0.2288</v>
      </c>
      <c r="AQ26" s="14">
        <v>7.9000000000000008E-3</v>
      </c>
      <c r="AR26" s="14">
        <v>2.4777</v>
      </c>
      <c r="AS26" s="14">
        <v>0.13139999999999999</v>
      </c>
      <c r="AT26" s="14">
        <v>4.4200000000000003E-2</v>
      </c>
      <c r="AU26" s="14">
        <v>2.3E-3</v>
      </c>
      <c r="AV26" s="14">
        <v>31.048200000000001</v>
      </c>
      <c r="AW26" s="14">
        <v>2.3940999999999999</v>
      </c>
      <c r="AX26" s="14">
        <v>0.4098</v>
      </c>
      <c r="AY26" s="14">
        <v>3.1600000000000003E-2</v>
      </c>
      <c r="AZ26" s="14">
        <v>0.28343250861259001</v>
      </c>
      <c r="BA26" s="14">
        <v>9.2714932126696823</v>
      </c>
      <c r="BB26" s="14">
        <v>0.80528634361233475</v>
      </c>
      <c r="BC26" s="15"/>
    </row>
    <row r="27" spans="2:72" ht="13.5" customHeight="1" x14ac:dyDescent="0.2">
      <c r="B27" s="12">
        <v>253</v>
      </c>
      <c r="C27" s="12">
        <v>9.9039999999999999</v>
      </c>
      <c r="D27" s="12">
        <v>253.41266999999999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27.5</v>
      </c>
      <c r="Q27" s="56">
        <v>2.57</v>
      </c>
      <c r="R27" s="56">
        <v>1.1000000000000001</v>
      </c>
      <c r="S27" s="56">
        <v>44.99</v>
      </c>
      <c r="T27" s="56">
        <v>120.53</v>
      </c>
      <c r="U27" s="12">
        <v>5</v>
      </c>
      <c r="V27" s="12">
        <v>0</v>
      </c>
      <c r="W27" s="12">
        <v>2</v>
      </c>
      <c r="X27" s="12">
        <v>2</v>
      </c>
      <c r="Y27" s="12">
        <v>5</v>
      </c>
      <c r="Z27" s="12">
        <v>2</v>
      </c>
      <c r="AA27" s="12">
        <v>90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0.96140000000000003</v>
      </c>
      <c r="AK27" s="12">
        <v>4.5400000000000003E-2</v>
      </c>
      <c r="AL27" s="14">
        <v>3.27E-2</v>
      </c>
      <c r="AM27" s="14">
        <v>1.5E-3</v>
      </c>
      <c r="AN27" s="14">
        <v>2.6059000000000001</v>
      </c>
      <c r="AO27" s="14">
        <v>2.1600000000000001E-2</v>
      </c>
      <c r="AP27" s="14">
        <v>0.254</v>
      </c>
      <c r="AQ27" s="14">
        <v>2.0999999999999999E-3</v>
      </c>
      <c r="AR27" s="14">
        <v>2.0021</v>
      </c>
      <c r="AS27" s="14">
        <v>1.61E-2</v>
      </c>
      <c r="AT27" s="14">
        <v>3.61E-2</v>
      </c>
      <c r="AU27" s="14">
        <v>2.9999999999999997E-4</v>
      </c>
      <c r="AV27" s="14">
        <v>40.143999999999998</v>
      </c>
      <c r="AW27" s="14">
        <v>0.16639999999999999</v>
      </c>
      <c r="AX27" s="14">
        <v>0.53520000000000001</v>
      </c>
      <c r="AY27" s="14">
        <v>2.2000000000000001E-3</v>
      </c>
      <c r="AZ27" s="14">
        <v>0.35631018753167765</v>
      </c>
      <c r="BA27" s="14">
        <v>14.825484764542937</v>
      </c>
      <c r="BB27" s="14">
        <v>0.87362156485209164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0.10685</v>
      </c>
      <c r="BH27" s="16">
        <f>DSTDEV(PlotSort2,"PhxRed",$BR$31:$BR$32)/SQRT($BF27)</f>
        <v>2.3749999999999969E-2</v>
      </c>
      <c r="BI27" s="16">
        <f>DAVERAGE(PlotSort2,"PhxRedEdge",$BR$31:$BR$32)</f>
        <v>0.1988</v>
      </c>
      <c r="BJ27" s="16">
        <f>DSTDEV(PlotSort2,"PhxRedEdge",$BR$31:$BR$32)/SQRT($BF27)</f>
        <v>4.8399999999999922E-2</v>
      </c>
      <c r="BK27" s="16">
        <f>DAVERAGE(PlotSort2,"TMRed",$BR$31:$BR$32)</f>
        <v>0.10900000000000001</v>
      </c>
      <c r="BL27" s="16">
        <f>DSTDEV(PlotSort2,"TMRed",$BR$31:$BR$32)/SQRT($BF27)</f>
        <v>2.4999999999999974E-2</v>
      </c>
      <c r="BM27" s="16">
        <f>DAVERAGE(PlotSort2,"TMNIR",$BR$31:$BR$32)</f>
        <v>0.31169999999999998</v>
      </c>
      <c r="BN27" s="16">
        <f>DSTDEV(PlotSort2,"TMNIR",$BR$31:$BR$32)/SQRT($BF27)</f>
        <v>8.1100000000000075E-2</v>
      </c>
      <c r="BO27" s="16">
        <f>DAVERAGE(PlotSort2,"NRR",$BR$31:$BR$32)</f>
        <v>0.21899934383202097</v>
      </c>
      <c r="BP27" s="16">
        <f>DSTDEV(PlotSort2,"NRR",$BR$31:$BR$32)/SQRT($BF27)</f>
        <v>8.5006561679789872E-3</v>
      </c>
      <c r="BQ27" s="16">
        <f>DAVERAGE(PlotSort2,"rvi",$BR$31:$BR$32)</f>
        <v>2.8382906894100923</v>
      </c>
      <c r="BR27" s="16">
        <f>DSTDEV(PlotSort2,"rvi",$BR$31:$BR$32)/SQRT($BF27)</f>
        <v>9.3052594171997058E-2</v>
      </c>
      <c r="BS27" s="17">
        <f>DAVERAGE(PlotSort2,"ndvi",$BR$31:$BR$32)</f>
        <v>0.47862829515345567</v>
      </c>
      <c r="BT27" s="16">
        <f>DSTDEV(PlotSort2,"ndvi",$BR$31:$BR$32)/SQRT($BF27)</f>
        <v>1.2639738255807831E-2</v>
      </c>
    </row>
    <row r="28" spans="2:72" ht="13.5" customHeight="1" x14ac:dyDescent="0.2">
      <c r="B28" s="12">
        <v>253</v>
      </c>
      <c r="C28" s="12">
        <v>9.8940000000000001</v>
      </c>
      <c r="D28" s="12">
        <v>253.41225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27.5</v>
      </c>
      <c r="Q28" s="56">
        <v>2.57</v>
      </c>
      <c r="R28" s="56">
        <v>1.1000000000000001</v>
      </c>
      <c r="S28" s="56">
        <v>45.09</v>
      </c>
      <c r="T28" s="56">
        <v>120.39</v>
      </c>
      <c r="U28" s="12">
        <v>5</v>
      </c>
      <c r="V28" s="12">
        <v>0</v>
      </c>
      <c r="W28" s="12">
        <v>2</v>
      </c>
      <c r="X28" s="12">
        <v>2</v>
      </c>
      <c r="Y28" s="12">
        <v>5</v>
      </c>
      <c r="Z28" s="12">
        <v>2</v>
      </c>
      <c r="AA28" s="12">
        <v>90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1.1999</v>
      </c>
      <c r="AK28" s="12">
        <v>0.1132</v>
      </c>
      <c r="AL28" s="14">
        <v>4.1200000000000001E-2</v>
      </c>
      <c r="AM28" s="14">
        <v>3.8999999999999998E-3</v>
      </c>
      <c r="AN28" s="14">
        <v>2.887</v>
      </c>
      <c r="AO28" s="14">
        <v>0.1007</v>
      </c>
      <c r="AP28" s="14">
        <v>0.28399999999999997</v>
      </c>
      <c r="AQ28" s="14">
        <v>9.9000000000000008E-3</v>
      </c>
      <c r="AR28" s="14">
        <v>2.3673000000000002</v>
      </c>
      <c r="AS28" s="14">
        <v>0.27039999999999997</v>
      </c>
      <c r="AT28" s="14">
        <v>4.2999999999999997E-2</v>
      </c>
      <c r="AU28" s="14">
        <v>4.8999999999999998E-3</v>
      </c>
      <c r="AV28" s="14">
        <v>37.650100000000002</v>
      </c>
      <c r="AW28" s="14">
        <v>0.25169999999999998</v>
      </c>
      <c r="AX28" s="14">
        <v>0.50649999999999995</v>
      </c>
      <c r="AY28" s="14">
        <v>3.3999999999999998E-3</v>
      </c>
      <c r="AZ28" s="14">
        <v>0.28146742567994937</v>
      </c>
      <c r="BA28" s="14">
        <v>11.779069767441861</v>
      </c>
      <c r="BB28" s="14">
        <v>0.8434940855323021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4.9750000000000003E-2</v>
      </c>
      <c r="BH28" s="16">
        <f>DSTDEV(PlotSort2,"PhxRed",$BS$31:$BS$32)/SQRT($BF28)</f>
        <v>1.9500000000000001E-3</v>
      </c>
      <c r="BI28" s="16">
        <f>DAVERAGE(PlotSort2,"PhxRedEdge",$BS$31:$BS$32)</f>
        <v>0.2303</v>
      </c>
      <c r="BJ28" s="16">
        <f>DSTDEV(PlotSort2,"PhxRedEdge",$BS$31:$BS$32)/SQRT($BF28)</f>
        <v>1.7100000000000004E-2</v>
      </c>
      <c r="BK28" s="16">
        <f>DAVERAGE(PlotSort2,"TMRed",$BS$31:$BS$32)</f>
        <v>5.2250000000000005E-2</v>
      </c>
      <c r="BL28" s="16">
        <f>DSTDEV(PlotSort2,"TMRed",$BS$31:$BS$32)/SQRT($BF28)</f>
        <v>1.1500000000000017E-3</v>
      </c>
      <c r="BM28" s="16">
        <f>DAVERAGE(PlotSort2,"TMNIR",$BS$31:$BS$32)</f>
        <v>0.44005</v>
      </c>
      <c r="BN28" s="16">
        <f>DSTDEV(PlotSort2,"TMNIR",$BS$31:$BS$32)/SQRT($BF28)</f>
        <v>5.6650000000000221E-2</v>
      </c>
      <c r="BO28" s="16">
        <f>DAVERAGE(PlotSort2,"NRR",$BS$31:$BS$32)</f>
        <v>0.31015944268338125</v>
      </c>
      <c r="BP28" s="16">
        <f>DSTDEV(PlotSort2,"NRR",$BS$31:$BS$32)/SQRT($BF28)</f>
        <v>2.4876170809428829E-2</v>
      </c>
      <c r="BQ28" s="16">
        <f>DAVERAGE(PlotSort2,"rvi",$BS$31:$BS$32)</f>
        <v>8.4499659183359341</v>
      </c>
      <c r="BR28" s="16">
        <f>DSTDEV(PlotSort2,"rvi",$BS$31:$BS$32)/SQRT($BF28)</f>
        <v>1.2701906374370591</v>
      </c>
      <c r="BS28" s="17">
        <f>DAVERAGE(PlotSort2,"ndvi",$BS$31:$BS$32)</f>
        <v>0.78446503295900882</v>
      </c>
      <c r="BT28" s="16">
        <f>DSTDEV(PlotSort2,"ndvi",$BS$31:$BS$32)/SQRT($BF28)</f>
        <v>2.89705274645034E-2</v>
      </c>
    </row>
    <row r="29" spans="2:72" ht="13.5" customHeight="1" x14ac:dyDescent="0.2">
      <c r="B29" s="12">
        <v>253</v>
      </c>
      <c r="C29" s="12">
        <v>9.8829999999999991</v>
      </c>
      <c r="D29" s="12">
        <v>253.41179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27.5</v>
      </c>
      <c r="Q29" s="56">
        <v>2.57</v>
      </c>
      <c r="R29" s="56">
        <v>1.1000000000000001</v>
      </c>
      <c r="S29" s="56">
        <v>45.21</v>
      </c>
      <c r="T29" s="56">
        <v>120.23</v>
      </c>
      <c r="U29" s="12">
        <v>5</v>
      </c>
      <c r="V29" s="12">
        <v>0</v>
      </c>
      <c r="W29" s="12">
        <v>2</v>
      </c>
      <c r="X29" s="12">
        <v>2</v>
      </c>
      <c r="Y29" s="12">
        <v>5</v>
      </c>
      <c r="Z29" s="12">
        <v>2</v>
      </c>
      <c r="AA29" s="12">
        <v>90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0.79290000000000005</v>
      </c>
      <c r="AK29" s="12">
        <v>2.12E-2</v>
      </c>
      <c r="AL29" s="14">
        <v>2.75E-2</v>
      </c>
      <c r="AM29" s="14">
        <v>6.9999999999999999E-4</v>
      </c>
      <c r="AN29" s="14">
        <v>2.1503000000000001</v>
      </c>
      <c r="AO29" s="14">
        <v>0.1479</v>
      </c>
      <c r="AP29" s="14">
        <v>0.2137</v>
      </c>
      <c r="AQ29" s="14">
        <v>1.47E-2</v>
      </c>
      <c r="AR29" s="14">
        <v>1.7013</v>
      </c>
      <c r="AS29" s="14">
        <v>3.2599999999999997E-2</v>
      </c>
      <c r="AT29" s="14">
        <v>3.1199999999999999E-2</v>
      </c>
      <c r="AU29" s="14">
        <v>5.9999999999999995E-4</v>
      </c>
      <c r="AV29" s="14">
        <v>31.2728</v>
      </c>
      <c r="AW29" s="14">
        <v>2.6562000000000001</v>
      </c>
      <c r="AX29" s="14">
        <v>0.42499999999999999</v>
      </c>
      <c r="AY29" s="14">
        <v>3.61E-2</v>
      </c>
      <c r="AZ29" s="14">
        <v>0.33082824487239704</v>
      </c>
      <c r="BA29" s="14">
        <v>13.621794871794872</v>
      </c>
      <c r="BB29" s="14">
        <v>0.86321788689171408</v>
      </c>
      <c r="BC29" s="15"/>
      <c r="BD29" s="28"/>
    </row>
    <row r="30" spans="2:72" ht="13.5" customHeight="1" x14ac:dyDescent="0.2">
      <c r="B30" s="12">
        <v>253</v>
      </c>
      <c r="C30" s="12">
        <v>9.8740000000000006</v>
      </c>
      <c r="D30" s="12">
        <v>253.41141999999999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27.5</v>
      </c>
      <c r="Q30" s="56">
        <v>2.57</v>
      </c>
      <c r="R30" s="56">
        <v>1.1000000000000001</v>
      </c>
      <c r="S30" s="56">
        <v>45.31</v>
      </c>
      <c r="T30" s="56">
        <v>120.1</v>
      </c>
      <c r="U30" s="12">
        <v>5</v>
      </c>
      <c r="V30" s="12">
        <v>0</v>
      </c>
      <c r="W30" s="12">
        <v>2</v>
      </c>
      <c r="X30" s="12">
        <v>2</v>
      </c>
      <c r="Y30" s="12">
        <v>5</v>
      </c>
      <c r="Z30" s="12">
        <v>2</v>
      </c>
      <c r="AA30" s="12">
        <v>90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0.90939999999999999</v>
      </c>
      <c r="AK30" s="12">
        <v>8.1900000000000001E-2</v>
      </c>
      <c r="AL30" s="14">
        <v>3.1800000000000002E-2</v>
      </c>
      <c r="AM30" s="14">
        <v>2.8999999999999998E-3</v>
      </c>
      <c r="AN30" s="14">
        <v>2.2797999999999998</v>
      </c>
      <c r="AO30" s="14">
        <v>0.47710000000000002</v>
      </c>
      <c r="AP30" s="14">
        <v>0.22850000000000001</v>
      </c>
      <c r="AQ30" s="14">
        <v>4.7800000000000002E-2</v>
      </c>
      <c r="AR30" s="14">
        <v>1.7790999999999999</v>
      </c>
      <c r="AS30" s="14">
        <v>0.22839999999999999</v>
      </c>
      <c r="AT30" s="14">
        <v>3.2899999999999999E-2</v>
      </c>
      <c r="AU30" s="14">
        <v>4.1999999999999997E-3</v>
      </c>
      <c r="AV30" s="14">
        <v>29.510999999999999</v>
      </c>
      <c r="AW30" s="14">
        <v>4.6634000000000002</v>
      </c>
      <c r="AX30" s="14">
        <v>0.40450000000000003</v>
      </c>
      <c r="AY30" s="14">
        <v>6.3899999999999998E-2</v>
      </c>
      <c r="AZ30" s="14">
        <v>0.27804107424960506</v>
      </c>
      <c r="BA30" s="14">
        <v>12.294832826747722</v>
      </c>
      <c r="BB30" s="14">
        <v>0.84956561499771388</v>
      </c>
      <c r="BC30" s="15"/>
      <c r="BD30" s="28"/>
      <c r="BF30" s="29" t="s">
        <v>175</v>
      </c>
    </row>
    <row r="31" spans="2:72" ht="13.5" customHeight="1" x14ac:dyDescent="0.2">
      <c r="B31" s="12">
        <v>253</v>
      </c>
      <c r="C31" s="12">
        <v>9.8659999999999997</v>
      </c>
      <c r="D31" s="12">
        <v>253.41108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27.5</v>
      </c>
      <c r="Q31" s="56">
        <v>2.57</v>
      </c>
      <c r="R31" s="56">
        <v>1.1000000000000001</v>
      </c>
      <c r="S31" s="56">
        <v>45.4</v>
      </c>
      <c r="T31" s="56">
        <v>119.98</v>
      </c>
      <c r="U31" s="12">
        <v>5</v>
      </c>
      <c r="V31" s="12">
        <v>0</v>
      </c>
      <c r="W31" s="12">
        <v>2</v>
      </c>
      <c r="X31" s="12">
        <v>2</v>
      </c>
      <c r="Y31" s="12">
        <v>5</v>
      </c>
      <c r="Z31" s="12">
        <v>2</v>
      </c>
      <c r="AA31" s="12">
        <v>90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0.89659999999999995</v>
      </c>
      <c r="AK31" s="12">
        <v>9.1200000000000003E-2</v>
      </c>
      <c r="AL31" s="14">
        <v>3.1600000000000003E-2</v>
      </c>
      <c r="AM31" s="14">
        <v>3.2000000000000002E-3</v>
      </c>
      <c r="AN31" s="14">
        <v>2.3102999999999998</v>
      </c>
      <c r="AO31" s="14">
        <v>0.14449999999999999</v>
      </c>
      <c r="AP31" s="14">
        <v>0.23330000000000001</v>
      </c>
      <c r="AQ31" s="14">
        <v>1.46E-2</v>
      </c>
      <c r="AR31" s="14">
        <v>1.9212</v>
      </c>
      <c r="AS31" s="14">
        <v>0.21679999999999999</v>
      </c>
      <c r="AT31" s="14">
        <v>3.5799999999999998E-2</v>
      </c>
      <c r="AU31" s="14">
        <v>4.0000000000000001E-3</v>
      </c>
      <c r="AV31" s="14">
        <v>32.537399999999998</v>
      </c>
      <c r="AW31" s="14">
        <v>1.6286</v>
      </c>
      <c r="AX31" s="14">
        <v>0.44929999999999998</v>
      </c>
      <c r="AY31" s="14">
        <v>2.2499999999999999E-2</v>
      </c>
      <c r="AZ31" s="14">
        <v>0.31643715206563139</v>
      </c>
      <c r="BA31" s="14">
        <v>12.550279329608939</v>
      </c>
      <c r="BB31" s="14">
        <v>0.85240156668728095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253</v>
      </c>
      <c r="C32" s="12">
        <v>9.8580000000000005</v>
      </c>
      <c r="D32" s="12">
        <v>253.41075000000001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27.5</v>
      </c>
      <c r="Q32" s="56">
        <v>2.57</v>
      </c>
      <c r="R32" s="56">
        <v>1.1000000000000001</v>
      </c>
      <c r="S32" s="56">
        <v>45.49</v>
      </c>
      <c r="T32" s="56">
        <v>119.87</v>
      </c>
      <c r="U32" s="12">
        <v>5</v>
      </c>
      <c r="V32" s="12">
        <v>0</v>
      </c>
      <c r="W32" s="12">
        <v>2</v>
      </c>
      <c r="X32" s="12">
        <v>2</v>
      </c>
      <c r="Y32" s="12">
        <v>5</v>
      </c>
      <c r="Z32" s="12">
        <v>2</v>
      </c>
      <c r="AA32" s="12">
        <v>90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0.60309999999999997</v>
      </c>
      <c r="AK32" s="12">
        <v>2.87E-2</v>
      </c>
      <c r="AL32" s="14">
        <v>2.1399999999999999E-2</v>
      </c>
      <c r="AM32" s="14">
        <v>1E-3</v>
      </c>
      <c r="AN32" s="14">
        <v>1.3439000000000001</v>
      </c>
      <c r="AO32" s="14">
        <v>2.6800000000000001E-2</v>
      </c>
      <c r="AP32" s="14">
        <v>0.13669999999999999</v>
      </c>
      <c r="AQ32" s="14">
        <v>2.7000000000000001E-3</v>
      </c>
      <c r="AR32" s="14">
        <v>1.2001999999999999</v>
      </c>
      <c r="AS32" s="14">
        <v>7.1999999999999998E-3</v>
      </c>
      <c r="AT32" s="14">
        <v>2.2499999999999999E-2</v>
      </c>
      <c r="AU32" s="14">
        <v>1E-4</v>
      </c>
      <c r="AV32" s="14">
        <v>22.563800000000001</v>
      </c>
      <c r="AW32" s="14">
        <v>0.53659999999999997</v>
      </c>
      <c r="AX32" s="14">
        <v>0.314</v>
      </c>
      <c r="AY32" s="14">
        <v>7.4999999999999997E-3</v>
      </c>
      <c r="AZ32" s="14">
        <v>0.39338806301309076</v>
      </c>
      <c r="BA32" s="14">
        <v>13.955555555555556</v>
      </c>
      <c r="BB32" s="14">
        <v>0.86627043090638922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253</v>
      </c>
      <c r="C33" s="12">
        <v>9.8490000000000002</v>
      </c>
      <c r="D33" s="12">
        <v>253.41038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27.5</v>
      </c>
      <c r="Q33" s="56">
        <v>2.57</v>
      </c>
      <c r="R33" s="56">
        <v>1.1000000000000001</v>
      </c>
      <c r="S33" s="56">
        <v>45.58</v>
      </c>
      <c r="T33" s="56">
        <v>119.74</v>
      </c>
      <c r="U33" s="12">
        <v>5</v>
      </c>
      <c r="V33" s="12">
        <v>0</v>
      </c>
      <c r="W33" s="12">
        <v>2</v>
      </c>
      <c r="X33" s="12">
        <v>2</v>
      </c>
      <c r="Y33" s="12">
        <v>5</v>
      </c>
      <c r="Z33" s="12">
        <v>2</v>
      </c>
      <c r="AA33" s="12">
        <v>90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0.58099999999999996</v>
      </c>
      <c r="AK33" s="12">
        <v>1.5800000000000002E-2</v>
      </c>
      <c r="AL33" s="14">
        <v>2.0799999999999999E-2</v>
      </c>
      <c r="AM33" s="14">
        <v>5.9999999999999995E-4</v>
      </c>
      <c r="AN33" s="14">
        <v>1.5206</v>
      </c>
      <c r="AO33" s="14">
        <v>1.7100000000000001E-2</v>
      </c>
      <c r="AP33" s="14">
        <v>0.156</v>
      </c>
      <c r="AQ33" s="14">
        <v>1.8E-3</v>
      </c>
      <c r="AR33" s="14">
        <v>1.1917</v>
      </c>
      <c r="AS33" s="14">
        <v>0.08</v>
      </c>
      <c r="AT33" s="14">
        <v>2.2499999999999999E-2</v>
      </c>
      <c r="AU33" s="14">
        <v>1.5E-3</v>
      </c>
      <c r="AV33" s="14">
        <v>24.957899999999999</v>
      </c>
      <c r="AW33" s="14">
        <v>1.04E-2</v>
      </c>
      <c r="AX33" s="14">
        <v>0.3503</v>
      </c>
      <c r="AY33" s="14">
        <v>1E-4</v>
      </c>
      <c r="AZ33" s="14">
        <v>0.38376456646257162</v>
      </c>
      <c r="BA33" s="14">
        <v>15.568888888888889</v>
      </c>
      <c r="BB33" s="14">
        <v>0.8792918454935621</v>
      </c>
      <c r="BC33" s="15"/>
      <c r="BD33" s="28"/>
    </row>
    <row r="34" spans="2:64" ht="13.5" customHeight="1" x14ac:dyDescent="0.2">
      <c r="B34" s="12">
        <v>253</v>
      </c>
      <c r="C34" s="12">
        <v>9.9380000000000006</v>
      </c>
      <c r="D34" s="12">
        <v>253.41408000000001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27.5</v>
      </c>
      <c r="Q34" s="56">
        <v>2.57</v>
      </c>
      <c r="R34" s="56">
        <v>1.1000000000000001</v>
      </c>
      <c r="S34" s="56">
        <v>44.62</v>
      </c>
      <c r="T34" s="56">
        <v>121.03</v>
      </c>
      <c r="U34" s="12">
        <v>5</v>
      </c>
      <c r="V34" s="12">
        <v>0</v>
      </c>
      <c r="W34" s="12">
        <v>2</v>
      </c>
      <c r="X34" s="12">
        <v>2</v>
      </c>
      <c r="Y34" s="12">
        <v>5</v>
      </c>
      <c r="Z34" s="12">
        <v>2</v>
      </c>
      <c r="AA34" s="12">
        <v>90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0.93640000000000001</v>
      </c>
      <c r="AK34" s="12">
        <v>5.0099999999999999E-2</v>
      </c>
      <c r="AL34" s="14">
        <v>3.1E-2</v>
      </c>
      <c r="AM34" s="14">
        <v>1.6999999999999999E-3</v>
      </c>
      <c r="AN34" s="14">
        <v>2.0425</v>
      </c>
      <c r="AO34" s="14">
        <v>0.1308</v>
      </c>
      <c r="AP34" s="14">
        <v>0.19320000000000001</v>
      </c>
      <c r="AQ34" s="14">
        <v>1.24E-2</v>
      </c>
      <c r="AR34" s="14">
        <v>1.8129999999999999</v>
      </c>
      <c r="AS34" s="14">
        <v>0.1444</v>
      </c>
      <c r="AT34" s="14">
        <v>3.1699999999999999E-2</v>
      </c>
      <c r="AU34" s="14">
        <v>2.5000000000000001E-3</v>
      </c>
      <c r="AV34" s="14">
        <v>32.786999999999999</v>
      </c>
      <c r="AW34" s="14">
        <v>1.1418999999999999</v>
      </c>
      <c r="AX34" s="14">
        <v>0.42399999999999999</v>
      </c>
      <c r="AY34" s="14">
        <v>1.4800000000000001E-2</v>
      </c>
      <c r="AZ34" s="14">
        <v>0.37394685677252104</v>
      </c>
      <c r="BA34" s="14">
        <v>13.375394321766562</v>
      </c>
      <c r="BB34" s="14">
        <v>0.86087338161070881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253</v>
      </c>
      <c r="C35" s="12">
        <v>9.9459999999999997</v>
      </c>
      <c r="D35" s="12">
        <v>253.41442000000001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27.5</v>
      </c>
      <c r="Q35" s="56">
        <v>2.57</v>
      </c>
      <c r="R35" s="56">
        <v>1.1000000000000001</v>
      </c>
      <c r="S35" s="56">
        <v>44.53</v>
      </c>
      <c r="T35" s="56">
        <v>121.15</v>
      </c>
      <c r="U35" s="12">
        <v>5</v>
      </c>
      <c r="V35" s="12">
        <v>0</v>
      </c>
      <c r="W35" s="12">
        <v>2</v>
      </c>
      <c r="X35" s="12">
        <v>2</v>
      </c>
      <c r="Y35" s="12">
        <v>5</v>
      </c>
      <c r="Z35" s="12">
        <v>2</v>
      </c>
      <c r="AA35" s="12">
        <v>90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0.95040000000000002</v>
      </c>
      <c r="AK35" s="12">
        <v>4.1300000000000003E-2</v>
      </c>
      <c r="AL35" s="14">
        <v>3.1199999999999999E-2</v>
      </c>
      <c r="AM35" s="14">
        <v>1.4E-3</v>
      </c>
      <c r="AN35" s="14">
        <v>2.5158</v>
      </c>
      <c r="AO35" s="14">
        <v>9.0499999999999997E-2</v>
      </c>
      <c r="AP35" s="14">
        <v>0.23630000000000001</v>
      </c>
      <c r="AQ35" s="14">
        <v>8.5000000000000006E-3</v>
      </c>
      <c r="AR35" s="14">
        <v>1.94</v>
      </c>
      <c r="AS35" s="14">
        <v>0.1265</v>
      </c>
      <c r="AT35" s="14">
        <v>3.3700000000000001E-2</v>
      </c>
      <c r="AU35" s="14">
        <v>2.2000000000000001E-3</v>
      </c>
      <c r="AV35" s="14">
        <v>40.071199999999997</v>
      </c>
      <c r="AW35" s="14">
        <v>1.508</v>
      </c>
      <c r="AX35" s="14">
        <v>0.51449999999999996</v>
      </c>
      <c r="AY35" s="14">
        <v>1.9400000000000001E-2</v>
      </c>
      <c r="AZ35" s="14">
        <v>0.37053809270111876</v>
      </c>
      <c r="BA35" s="14">
        <v>15.267062314540057</v>
      </c>
      <c r="BB35" s="14">
        <v>0.87705217074060571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253</v>
      </c>
      <c r="C36" s="12">
        <v>9.9540000000000006</v>
      </c>
      <c r="D36" s="12">
        <v>253.41475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27.5</v>
      </c>
      <c r="Q36" s="56">
        <v>2.57</v>
      </c>
      <c r="R36" s="56">
        <v>1.1000000000000001</v>
      </c>
      <c r="S36" s="56">
        <v>44.45</v>
      </c>
      <c r="T36" s="56">
        <v>121.27</v>
      </c>
      <c r="U36" s="12">
        <v>5</v>
      </c>
      <c r="V36" s="12">
        <v>0</v>
      </c>
      <c r="W36" s="12">
        <v>2</v>
      </c>
      <c r="X36" s="12">
        <v>2</v>
      </c>
      <c r="Y36" s="12">
        <v>5</v>
      </c>
      <c r="Z36" s="12">
        <v>2</v>
      </c>
      <c r="AA36" s="12">
        <v>90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1.1837</v>
      </c>
      <c r="AK36" s="12">
        <v>8.7900000000000006E-2</v>
      </c>
      <c r="AL36" s="14">
        <v>3.8600000000000002E-2</v>
      </c>
      <c r="AM36" s="14">
        <v>2.8999999999999998E-3</v>
      </c>
      <c r="AN36" s="14">
        <v>3.0560999999999998</v>
      </c>
      <c r="AO36" s="14">
        <v>3.0499999999999999E-2</v>
      </c>
      <c r="AP36" s="14">
        <v>0.28499999999999998</v>
      </c>
      <c r="AQ36" s="14">
        <v>2.8E-3</v>
      </c>
      <c r="AR36" s="14">
        <v>2.5116999999999998</v>
      </c>
      <c r="AS36" s="14">
        <v>0.1323</v>
      </c>
      <c r="AT36" s="14">
        <v>4.3400000000000001E-2</v>
      </c>
      <c r="AU36" s="14">
        <v>2.3E-3</v>
      </c>
      <c r="AV36" s="14">
        <v>42.906199999999998</v>
      </c>
      <c r="AW36" s="14">
        <v>1.9427000000000001</v>
      </c>
      <c r="AX36" s="14">
        <v>0.54710000000000003</v>
      </c>
      <c r="AY36" s="14">
        <v>2.4799999999999999E-2</v>
      </c>
      <c r="AZ36" s="14">
        <v>0.31498617954572772</v>
      </c>
      <c r="BA36" s="14">
        <v>12.605990783410139</v>
      </c>
      <c r="BB36" s="14">
        <v>0.85300592718035562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253</v>
      </c>
      <c r="C37" s="12">
        <v>9.9649999999999999</v>
      </c>
      <c r="D37" s="12">
        <v>253.41521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27.5</v>
      </c>
      <c r="Q37" s="56">
        <v>2.57</v>
      </c>
      <c r="R37" s="56">
        <v>1.1000000000000001</v>
      </c>
      <c r="S37" s="56">
        <v>44.33</v>
      </c>
      <c r="T37" s="56">
        <v>121.43</v>
      </c>
      <c r="U37" s="12">
        <v>5</v>
      </c>
      <c r="V37" s="12">
        <v>0</v>
      </c>
      <c r="W37" s="12">
        <v>2</v>
      </c>
      <c r="X37" s="12">
        <v>2</v>
      </c>
      <c r="Y37" s="12">
        <v>5</v>
      </c>
      <c r="Z37" s="12">
        <v>2</v>
      </c>
      <c r="AA37" s="12">
        <v>90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0.92659999999999998</v>
      </c>
      <c r="AK37" s="12">
        <v>0.04</v>
      </c>
      <c r="AL37" s="14">
        <v>0.03</v>
      </c>
      <c r="AM37" s="14">
        <v>1.2999999999999999E-3</v>
      </c>
      <c r="AN37" s="14">
        <v>2.3763999999999998</v>
      </c>
      <c r="AO37" s="14">
        <v>3.44E-2</v>
      </c>
      <c r="AP37" s="14">
        <v>0.21959999999999999</v>
      </c>
      <c r="AQ37" s="14">
        <v>3.2000000000000002E-3</v>
      </c>
      <c r="AR37" s="14">
        <v>1.8975</v>
      </c>
      <c r="AS37" s="14">
        <v>0.17699999999999999</v>
      </c>
      <c r="AT37" s="14">
        <v>3.2500000000000001E-2</v>
      </c>
      <c r="AU37" s="14">
        <v>3.0000000000000001E-3</v>
      </c>
      <c r="AV37" s="14">
        <v>41.712299999999999</v>
      </c>
      <c r="AW37" s="14">
        <v>0.59899999999999998</v>
      </c>
      <c r="AX37" s="14">
        <v>0.52680000000000005</v>
      </c>
      <c r="AY37" s="14">
        <v>7.6E-3</v>
      </c>
      <c r="AZ37" s="14">
        <v>0.41157556270096463</v>
      </c>
      <c r="BA37" s="14">
        <v>16.209230769230771</v>
      </c>
      <c r="BB37" s="14">
        <v>0.88378330055426435</v>
      </c>
      <c r="BC37" s="15"/>
      <c r="BD37" s="28"/>
      <c r="BG37" s="30">
        <v>2</v>
      </c>
    </row>
    <row r="38" spans="2:64" ht="13.5" customHeight="1" x14ac:dyDescent="0.2">
      <c r="B38" s="12">
        <v>253</v>
      </c>
      <c r="C38" s="12">
        <v>9.9730000000000008</v>
      </c>
      <c r="D38" s="12">
        <v>253.41553999999999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27.5</v>
      </c>
      <c r="Q38" s="56">
        <v>2.57</v>
      </c>
      <c r="R38" s="56">
        <v>1.1000000000000001</v>
      </c>
      <c r="S38" s="56">
        <v>44.24</v>
      </c>
      <c r="T38" s="56">
        <v>121.55</v>
      </c>
      <c r="U38" s="12">
        <v>5</v>
      </c>
      <c r="V38" s="12">
        <v>0</v>
      </c>
      <c r="W38" s="12">
        <v>2</v>
      </c>
      <c r="X38" s="12">
        <v>2</v>
      </c>
      <c r="Y38" s="12">
        <v>5</v>
      </c>
      <c r="Z38" s="12">
        <v>2</v>
      </c>
      <c r="AA38" s="12">
        <v>90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1.129</v>
      </c>
      <c r="AK38" s="12">
        <v>5.8799999999999998E-2</v>
      </c>
      <c r="AL38" s="14">
        <v>3.6299999999999999E-2</v>
      </c>
      <c r="AM38" s="14">
        <v>1.9E-3</v>
      </c>
      <c r="AN38" s="14">
        <v>2.6739999999999999</v>
      </c>
      <c r="AO38" s="14">
        <v>4.0000000000000001E-3</v>
      </c>
      <c r="AP38" s="14">
        <v>0.24540000000000001</v>
      </c>
      <c r="AQ38" s="14">
        <v>4.0000000000000002E-4</v>
      </c>
      <c r="AR38" s="14">
        <v>2.4388000000000001</v>
      </c>
      <c r="AS38" s="14">
        <v>0.11849999999999999</v>
      </c>
      <c r="AT38" s="14">
        <v>4.1500000000000002E-2</v>
      </c>
      <c r="AU38" s="14">
        <v>2E-3</v>
      </c>
      <c r="AV38" s="14">
        <v>35.961100000000002</v>
      </c>
      <c r="AW38" s="14">
        <v>0.92559999999999998</v>
      </c>
      <c r="AX38" s="14">
        <v>0.4511</v>
      </c>
      <c r="AY38" s="14">
        <v>1.1599999999999999E-2</v>
      </c>
      <c r="AZ38" s="14">
        <v>0.29533381191672647</v>
      </c>
      <c r="BA38" s="14">
        <v>10.869879518072288</v>
      </c>
      <c r="BB38" s="14">
        <v>0.83150629313844915</v>
      </c>
      <c r="BC38" s="15"/>
      <c r="BD38" s="28"/>
      <c r="BG38" s="30">
        <v>3</v>
      </c>
      <c r="BH38" s="34"/>
    </row>
    <row r="39" spans="2:64" ht="13.5" customHeight="1" x14ac:dyDescent="0.2">
      <c r="B39" s="12">
        <v>253</v>
      </c>
      <c r="C39" s="12">
        <v>9.9830000000000005</v>
      </c>
      <c r="D39" s="12">
        <v>253.41596000000001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27.5</v>
      </c>
      <c r="Q39" s="56">
        <v>2.57</v>
      </c>
      <c r="R39" s="56">
        <v>1.1000000000000001</v>
      </c>
      <c r="S39" s="56">
        <v>44.14</v>
      </c>
      <c r="T39" s="56">
        <v>121.7</v>
      </c>
      <c r="U39" s="12">
        <v>5</v>
      </c>
      <c r="V39" s="12">
        <v>0</v>
      </c>
      <c r="W39" s="12">
        <v>2</v>
      </c>
      <c r="X39" s="12">
        <v>2</v>
      </c>
      <c r="Y39" s="12">
        <v>5</v>
      </c>
      <c r="Z39" s="12">
        <v>2</v>
      </c>
      <c r="AA39" s="12">
        <v>90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0.92249999999999999</v>
      </c>
      <c r="AK39" s="12">
        <v>9.7600000000000006E-2</v>
      </c>
      <c r="AL39" s="14">
        <v>2.9399999999999999E-2</v>
      </c>
      <c r="AM39" s="14">
        <v>3.0999999999999999E-3</v>
      </c>
      <c r="AN39" s="14">
        <v>2.3336999999999999</v>
      </c>
      <c r="AO39" s="14">
        <v>0.1898</v>
      </c>
      <c r="AP39" s="14">
        <v>0.21229999999999999</v>
      </c>
      <c r="AQ39" s="14">
        <v>1.7299999999999999E-2</v>
      </c>
      <c r="AR39" s="14">
        <v>1.8381000000000001</v>
      </c>
      <c r="AS39" s="14">
        <v>0.1193</v>
      </c>
      <c r="AT39" s="14">
        <v>3.1E-2</v>
      </c>
      <c r="AU39" s="14">
        <v>2E-3</v>
      </c>
      <c r="AV39" s="14">
        <v>39.395200000000003</v>
      </c>
      <c r="AW39" s="14">
        <v>2.6623999999999999</v>
      </c>
      <c r="AX39" s="14">
        <v>0.4899</v>
      </c>
      <c r="AY39" s="14">
        <v>3.3099999999999997E-2</v>
      </c>
      <c r="AZ39" s="14">
        <v>0.39532896610652241</v>
      </c>
      <c r="BA39" s="14">
        <v>15.803225806451612</v>
      </c>
      <c r="BB39" s="14">
        <v>0.88097523516989817</v>
      </c>
      <c r="BC39" s="15"/>
      <c r="BD39" s="28"/>
    </row>
    <row r="40" spans="2:64" ht="13.5" customHeight="1" x14ac:dyDescent="0.2">
      <c r="B40" s="12">
        <v>253</v>
      </c>
      <c r="C40" s="12">
        <v>9.9920000000000009</v>
      </c>
      <c r="D40" s="12">
        <v>253.41632999999999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27.5</v>
      </c>
      <c r="Q40" s="56">
        <v>2.57</v>
      </c>
      <c r="R40" s="56">
        <v>1.1000000000000001</v>
      </c>
      <c r="S40" s="56">
        <v>44.04</v>
      </c>
      <c r="T40" s="56">
        <v>121.84</v>
      </c>
      <c r="U40" s="12">
        <v>5</v>
      </c>
      <c r="V40" s="12">
        <v>0</v>
      </c>
      <c r="W40" s="12">
        <v>2</v>
      </c>
      <c r="X40" s="12">
        <v>2</v>
      </c>
      <c r="Y40" s="12">
        <v>5</v>
      </c>
      <c r="Z40" s="12">
        <v>2</v>
      </c>
      <c r="AA40" s="12">
        <v>90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1.1524000000000001</v>
      </c>
      <c r="AK40" s="12">
        <v>8.1199999999999994E-2</v>
      </c>
      <c r="AL40" s="14">
        <v>3.6499999999999998E-2</v>
      </c>
      <c r="AM40" s="14">
        <v>2.5999999999999999E-3</v>
      </c>
      <c r="AN40" s="14">
        <v>2.7296</v>
      </c>
      <c r="AO40" s="14">
        <v>0.1673</v>
      </c>
      <c r="AP40" s="14">
        <v>0.2465</v>
      </c>
      <c r="AQ40" s="14">
        <v>1.5100000000000001E-2</v>
      </c>
      <c r="AR40" s="14">
        <v>2.2949000000000002</v>
      </c>
      <c r="AS40" s="14">
        <v>9.5200000000000007E-2</v>
      </c>
      <c r="AT40" s="14">
        <v>3.8399999999999997E-2</v>
      </c>
      <c r="AU40" s="14">
        <v>1.6000000000000001E-3</v>
      </c>
      <c r="AV40" s="14">
        <v>42.947800000000001</v>
      </c>
      <c r="AW40" s="14">
        <v>1.9843</v>
      </c>
      <c r="AX40" s="14">
        <v>0.53010000000000002</v>
      </c>
      <c r="AY40" s="14">
        <v>2.4500000000000001E-2</v>
      </c>
      <c r="AZ40" s="14">
        <v>0.36518156064898277</v>
      </c>
      <c r="BA40" s="14">
        <v>13.804687500000002</v>
      </c>
      <c r="BB40" s="14">
        <v>0.86490765171503958</v>
      </c>
      <c r="BC40" s="15"/>
      <c r="BD40" s="28"/>
    </row>
    <row r="41" spans="2:64" ht="13.5" customHeight="1" x14ac:dyDescent="0.2">
      <c r="B41" s="12">
        <v>253</v>
      </c>
      <c r="C41" s="12">
        <v>10.006</v>
      </c>
      <c r="D41" s="12">
        <v>253.41692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27.5</v>
      </c>
      <c r="Q41" s="56">
        <v>2.57</v>
      </c>
      <c r="R41" s="56">
        <v>1.1000000000000001</v>
      </c>
      <c r="S41" s="56">
        <v>43.89</v>
      </c>
      <c r="T41" s="56">
        <v>122.05</v>
      </c>
      <c r="U41" s="12">
        <v>5</v>
      </c>
      <c r="V41" s="12">
        <v>0</v>
      </c>
      <c r="W41" s="12">
        <v>2</v>
      </c>
      <c r="X41" s="12">
        <v>2</v>
      </c>
      <c r="Y41" s="12">
        <v>5</v>
      </c>
      <c r="Z41" s="12">
        <v>2</v>
      </c>
      <c r="AA41" s="12">
        <v>90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1.083</v>
      </c>
      <c r="AK41" s="12">
        <v>6.2399999999999997E-2</v>
      </c>
      <c r="AL41" s="14">
        <v>3.39E-2</v>
      </c>
      <c r="AM41" s="14">
        <v>2E-3</v>
      </c>
      <c r="AN41" s="14">
        <v>2.0524</v>
      </c>
      <c r="AO41" s="14">
        <v>0.18909999999999999</v>
      </c>
      <c r="AP41" s="14">
        <v>0.1832</v>
      </c>
      <c r="AQ41" s="14">
        <v>1.6899999999999998E-2</v>
      </c>
      <c r="AR41" s="14">
        <v>2.1974999999999998</v>
      </c>
      <c r="AS41" s="14">
        <v>0.13370000000000001</v>
      </c>
      <c r="AT41" s="14">
        <v>3.6400000000000002E-2</v>
      </c>
      <c r="AU41" s="14">
        <v>2.2000000000000001E-3</v>
      </c>
      <c r="AV41" s="14">
        <v>30.311800000000002</v>
      </c>
      <c r="AW41" s="14">
        <v>2.4565000000000001</v>
      </c>
      <c r="AX41" s="14">
        <v>0.36980000000000002</v>
      </c>
      <c r="AY41" s="14">
        <v>0.03</v>
      </c>
      <c r="AZ41" s="14">
        <v>0.33743218806509945</v>
      </c>
      <c r="BA41" s="14">
        <v>10.159340659340659</v>
      </c>
      <c r="BB41" s="14">
        <v>0.82077794190054165</v>
      </c>
      <c r="BC41" s="15"/>
      <c r="BD41" s="28"/>
    </row>
    <row r="42" spans="2:64" ht="13.5" customHeight="1" x14ac:dyDescent="0.2">
      <c r="B42" s="12">
        <v>253</v>
      </c>
      <c r="C42" s="12">
        <v>9.76</v>
      </c>
      <c r="D42" s="12">
        <v>253.40666999999999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27.5</v>
      </c>
      <c r="Q42" s="56">
        <v>2.57</v>
      </c>
      <c r="R42" s="56">
        <v>1.1000000000000001</v>
      </c>
      <c r="S42" s="56">
        <v>46.56</v>
      </c>
      <c r="T42" s="56">
        <v>118.48</v>
      </c>
      <c r="U42" s="12">
        <v>5</v>
      </c>
      <c r="V42" s="12">
        <v>0</v>
      </c>
      <c r="W42" s="12">
        <v>2</v>
      </c>
      <c r="X42" s="12">
        <v>2</v>
      </c>
      <c r="Y42" s="12">
        <v>5</v>
      </c>
      <c r="Z42" s="12">
        <v>2</v>
      </c>
      <c r="AA42" s="12">
        <v>90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5.9021999999999997</v>
      </c>
      <c r="AK42" s="12">
        <v>0.29809999999999998</v>
      </c>
      <c r="AL42" s="14">
        <v>0.22969999999999999</v>
      </c>
      <c r="AM42" s="14">
        <v>1.1599999999999999E-2</v>
      </c>
      <c r="AN42" s="14">
        <v>2.6372</v>
      </c>
      <c r="AO42" s="14">
        <v>0.1032</v>
      </c>
      <c r="AP42" s="14">
        <v>0.29580000000000001</v>
      </c>
      <c r="AQ42" s="14">
        <v>1.1599999999999999E-2</v>
      </c>
      <c r="AR42" s="14">
        <v>11.190200000000001</v>
      </c>
      <c r="AS42" s="14">
        <v>0.5252</v>
      </c>
      <c r="AT42" s="14">
        <v>0.2303</v>
      </c>
      <c r="AU42" s="14">
        <v>1.0800000000000001E-2</v>
      </c>
      <c r="AV42" s="14">
        <v>22.226900000000001</v>
      </c>
      <c r="AW42" s="14">
        <v>0.74050000000000005</v>
      </c>
      <c r="AX42" s="14">
        <v>0.3412</v>
      </c>
      <c r="AY42" s="14">
        <v>1.14E-2</v>
      </c>
      <c r="AZ42" s="14">
        <v>7.127158555729983E-2</v>
      </c>
      <c r="BA42" s="14">
        <v>1.481545809813287</v>
      </c>
      <c r="BB42" s="14">
        <v>0.19405074365704286</v>
      </c>
      <c r="BC42" s="37"/>
      <c r="BD42" s="28"/>
    </row>
    <row r="43" spans="2:64" ht="13.5" customHeight="1" x14ac:dyDescent="0.2">
      <c r="B43" s="12">
        <v>253</v>
      </c>
      <c r="C43" s="12">
        <v>9.7690000000000001</v>
      </c>
      <c r="D43" s="12">
        <v>253.40703999999999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27.5</v>
      </c>
      <c r="Q43" s="56">
        <v>2.57</v>
      </c>
      <c r="R43" s="56">
        <v>1.1000000000000001</v>
      </c>
      <c r="S43" s="56">
        <v>46.46</v>
      </c>
      <c r="T43" s="56">
        <v>118.61</v>
      </c>
      <c r="U43" s="12">
        <v>5</v>
      </c>
      <c r="V43" s="12">
        <v>0</v>
      </c>
      <c r="W43" s="12">
        <v>2</v>
      </c>
      <c r="X43" s="12">
        <v>2</v>
      </c>
      <c r="Y43" s="12">
        <v>5</v>
      </c>
      <c r="Z43" s="12">
        <v>2</v>
      </c>
      <c r="AA43" s="12">
        <v>90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1.2392000000000001</v>
      </c>
      <c r="AK43" s="12">
        <v>0.18490000000000001</v>
      </c>
      <c r="AL43" s="14">
        <v>4.7800000000000002E-2</v>
      </c>
      <c r="AM43" s="14">
        <v>7.1000000000000004E-3</v>
      </c>
      <c r="AN43" s="14">
        <v>2.2262</v>
      </c>
      <c r="AO43" s="14">
        <v>0.30719999999999997</v>
      </c>
      <c r="AP43" s="14">
        <v>0.24740000000000001</v>
      </c>
      <c r="AQ43" s="14">
        <v>3.4099999999999998E-2</v>
      </c>
      <c r="AR43" s="14">
        <v>2.5068000000000001</v>
      </c>
      <c r="AS43" s="14">
        <v>0.44119999999999998</v>
      </c>
      <c r="AT43" s="14">
        <v>5.11E-2</v>
      </c>
      <c r="AU43" s="14">
        <v>8.9999999999999993E-3</v>
      </c>
      <c r="AV43" s="14">
        <v>32.660200000000003</v>
      </c>
      <c r="AW43" s="14">
        <v>3.9146000000000001</v>
      </c>
      <c r="AX43" s="14">
        <v>0.49669999999999997</v>
      </c>
      <c r="AY43" s="14">
        <v>5.9499999999999997E-2</v>
      </c>
      <c r="AZ43" s="14">
        <v>0.33503561349281008</v>
      </c>
      <c r="BA43" s="14">
        <v>9.7201565557729932</v>
      </c>
      <c r="BB43" s="14">
        <v>0.81343556042351228</v>
      </c>
      <c r="BC43" s="37"/>
      <c r="BD43" s="28"/>
    </row>
    <row r="44" spans="2:64" ht="13.5" customHeight="1" x14ac:dyDescent="0.2">
      <c r="B44" s="12">
        <v>253</v>
      </c>
      <c r="C44" s="12">
        <v>9.7769999999999992</v>
      </c>
      <c r="D44" s="12">
        <v>253.40737999999999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27.5</v>
      </c>
      <c r="Q44" s="56">
        <v>2.57</v>
      </c>
      <c r="R44" s="56">
        <v>1.1000000000000001</v>
      </c>
      <c r="S44" s="56">
        <v>46.37</v>
      </c>
      <c r="T44" s="56">
        <v>118.72</v>
      </c>
      <c r="U44" s="12">
        <v>5</v>
      </c>
      <c r="V44" s="12">
        <v>0</v>
      </c>
      <c r="W44" s="12">
        <v>2</v>
      </c>
      <c r="X44" s="12">
        <v>2</v>
      </c>
      <c r="Y44" s="12">
        <v>5</v>
      </c>
      <c r="Z44" s="12">
        <v>2</v>
      </c>
      <c r="AA44" s="12">
        <v>90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7.6252000000000004</v>
      </c>
      <c r="AK44" s="12">
        <v>5.7200000000000001E-2</v>
      </c>
      <c r="AL44" s="14">
        <v>0.2918</v>
      </c>
      <c r="AM44" s="14">
        <v>2.2000000000000001E-3</v>
      </c>
      <c r="AN44" s="14">
        <v>2.8650000000000002</v>
      </c>
      <c r="AO44" s="14">
        <v>2.1499999999999998E-2</v>
      </c>
      <c r="AP44" s="14">
        <v>0.31569999999999998</v>
      </c>
      <c r="AQ44" s="14">
        <v>2.3999999999999998E-3</v>
      </c>
      <c r="AR44" s="14">
        <v>14.2159</v>
      </c>
      <c r="AS44" s="14">
        <v>0.1716</v>
      </c>
      <c r="AT44" s="14">
        <v>0.28770000000000001</v>
      </c>
      <c r="AU44" s="14">
        <v>3.5000000000000001E-3</v>
      </c>
      <c r="AV44" s="14">
        <v>23.5518</v>
      </c>
      <c r="AW44" s="14">
        <v>0.29330000000000001</v>
      </c>
      <c r="AX44" s="14">
        <v>0.35520000000000002</v>
      </c>
      <c r="AY44" s="14">
        <v>4.4000000000000003E-3</v>
      </c>
      <c r="AZ44" s="14">
        <v>5.8876136533015398E-2</v>
      </c>
      <c r="BA44" s="14">
        <v>1.2346193952033369</v>
      </c>
      <c r="BB44" s="14">
        <v>0.10499300046663557</v>
      </c>
      <c r="BC44" s="37"/>
      <c r="BD44" s="28"/>
    </row>
    <row r="45" spans="2:64" ht="13.5" customHeight="1" x14ac:dyDescent="0.2">
      <c r="B45" s="12">
        <v>253</v>
      </c>
      <c r="C45" s="12">
        <v>9.7850000000000001</v>
      </c>
      <c r="D45" s="12">
        <v>253.40771000000001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27.5</v>
      </c>
      <c r="Q45" s="56">
        <v>2.57</v>
      </c>
      <c r="R45" s="56">
        <v>1.1000000000000001</v>
      </c>
      <c r="S45" s="56">
        <v>46.29</v>
      </c>
      <c r="T45" s="56">
        <v>118.83</v>
      </c>
      <c r="U45" s="12">
        <v>5</v>
      </c>
      <c r="V45" s="12">
        <v>0</v>
      </c>
      <c r="W45" s="12">
        <v>2</v>
      </c>
      <c r="X45" s="12">
        <v>2</v>
      </c>
      <c r="Y45" s="12">
        <v>5</v>
      </c>
      <c r="Z45" s="12">
        <v>2</v>
      </c>
      <c r="AA45" s="12">
        <v>90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3.4409000000000001</v>
      </c>
      <c r="AK45" s="12">
        <v>0.42270000000000002</v>
      </c>
      <c r="AL45" s="14">
        <v>0.13059999999999999</v>
      </c>
      <c r="AM45" s="14">
        <v>1.61E-2</v>
      </c>
      <c r="AN45" s="14">
        <v>2.2621000000000002</v>
      </c>
      <c r="AO45" s="14">
        <v>1.2699999999999999E-2</v>
      </c>
      <c r="AP45" s="14">
        <v>0.2472</v>
      </c>
      <c r="AQ45" s="14">
        <v>1.4E-3</v>
      </c>
      <c r="AR45" s="14">
        <v>6.6745999999999999</v>
      </c>
      <c r="AS45" s="14">
        <v>0.67900000000000005</v>
      </c>
      <c r="AT45" s="14">
        <v>0.13400000000000001</v>
      </c>
      <c r="AU45" s="14">
        <v>1.3599999999999999E-2</v>
      </c>
      <c r="AV45" s="14">
        <v>26.257899999999999</v>
      </c>
      <c r="AW45" s="14">
        <v>1.5475000000000001</v>
      </c>
      <c r="AX45" s="14">
        <v>0.39279999999999998</v>
      </c>
      <c r="AY45" s="14">
        <v>2.3099999999999999E-2</v>
      </c>
      <c r="AZ45" s="14">
        <v>0.22749999999999995</v>
      </c>
      <c r="BA45" s="14">
        <v>2.9313432835820894</v>
      </c>
      <c r="BB45" s="14">
        <v>0.4912680334092635</v>
      </c>
      <c r="BC45" s="37"/>
      <c r="BD45" s="28"/>
    </row>
    <row r="46" spans="2:64" ht="13.5" customHeight="1" x14ac:dyDescent="0.2">
      <c r="B46" s="12">
        <v>253</v>
      </c>
      <c r="C46" s="12">
        <v>9.798</v>
      </c>
      <c r="D46" s="12">
        <v>253.40825000000001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27.5</v>
      </c>
      <c r="Q46" s="56">
        <v>2.57</v>
      </c>
      <c r="R46" s="56">
        <v>1.1000000000000001</v>
      </c>
      <c r="S46" s="56">
        <v>46.14</v>
      </c>
      <c r="T46" s="56">
        <v>119.02</v>
      </c>
      <c r="U46" s="12">
        <v>5</v>
      </c>
      <c r="V46" s="12">
        <v>0</v>
      </c>
      <c r="W46" s="12">
        <v>2</v>
      </c>
      <c r="X46" s="12">
        <v>2</v>
      </c>
      <c r="Y46" s="12">
        <v>5</v>
      </c>
      <c r="Z46" s="12">
        <v>2</v>
      </c>
      <c r="AA46" s="12">
        <v>90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2.8797000000000001</v>
      </c>
      <c r="AK46" s="12">
        <v>0.24390000000000001</v>
      </c>
      <c r="AL46" s="14">
        <v>0.108</v>
      </c>
      <c r="AM46" s="14">
        <v>9.1000000000000004E-3</v>
      </c>
      <c r="AN46" s="14">
        <v>1.1932</v>
      </c>
      <c r="AO46" s="14">
        <v>5.0099999999999999E-2</v>
      </c>
      <c r="AP46" s="14">
        <v>0.12870000000000001</v>
      </c>
      <c r="AQ46" s="14">
        <v>5.4000000000000003E-3</v>
      </c>
      <c r="AR46" s="14">
        <v>5.4427000000000003</v>
      </c>
      <c r="AS46" s="14">
        <v>0.39739999999999998</v>
      </c>
      <c r="AT46" s="14">
        <v>0.1079</v>
      </c>
      <c r="AU46" s="14">
        <v>7.9000000000000008E-3</v>
      </c>
      <c r="AV46" s="14">
        <v>9.4661000000000008</v>
      </c>
      <c r="AW46" s="14">
        <v>0.45140000000000002</v>
      </c>
      <c r="AX46" s="14">
        <v>0.13969999999999999</v>
      </c>
      <c r="AY46" s="14">
        <v>6.7000000000000002E-3</v>
      </c>
      <c r="AZ46" s="14">
        <v>4.0983606557376984E-2</v>
      </c>
      <c r="BA46" s="14">
        <v>1.2947173308619091</v>
      </c>
      <c r="BB46" s="14">
        <v>0.12843295638126009</v>
      </c>
      <c r="BC46" s="37"/>
      <c r="BD46" s="28"/>
    </row>
    <row r="47" spans="2:64" ht="13.5" customHeight="1" x14ac:dyDescent="0.2">
      <c r="B47" s="12">
        <v>253</v>
      </c>
      <c r="C47" s="12">
        <v>9.8070000000000004</v>
      </c>
      <c r="D47" s="12">
        <v>253.40862000000001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27.5</v>
      </c>
      <c r="Q47" s="56">
        <v>2.57</v>
      </c>
      <c r="R47" s="56">
        <v>1.1000000000000001</v>
      </c>
      <c r="S47" s="56">
        <v>46.04</v>
      </c>
      <c r="T47" s="56">
        <v>119.14</v>
      </c>
      <c r="U47" s="12">
        <v>5</v>
      </c>
      <c r="V47" s="12">
        <v>0</v>
      </c>
      <c r="W47" s="12">
        <v>2</v>
      </c>
      <c r="X47" s="12">
        <v>2</v>
      </c>
      <c r="Y47" s="12">
        <v>5</v>
      </c>
      <c r="Z47" s="12">
        <v>2</v>
      </c>
      <c r="AA47" s="12">
        <v>90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1.3896999999999999</v>
      </c>
      <c r="AK47" s="12">
        <v>0.12809999999999999</v>
      </c>
      <c r="AL47" s="14">
        <v>5.1700000000000003E-2</v>
      </c>
      <c r="AM47" s="14">
        <v>4.7999999999999996E-3</v>
      </c>
      <c r="AN47" s="14">
        <v>1.9944999999999999</v>
      </c>
      <c r="AO47" s="14">
        <v>8.6199999999999999E-2</v>
      </c>
      <c r="AP47" s="14">
        <v>0.2132</v>
      </c>
      <c r="AQ47" s="14">
        <v>9.1999999999999998E-3</v>
      </c>
      <c r="AR47" s="14">
        <v>2.7136999999999998</v>
      </c>
      <c r="AS47" s="14">
        <v>0.26279999999999998</v>
      </c>
      <c r="AT47" s="14">
        <v>5.3400000000000003E-2</v>
      </c>
      <c r="AU47" s="14">
        <v>5.1999999999999998E-3</v>
      </c>
      <c r="AV47" s="14">
        <v>26.214200000000002</v>
      </c>
      <c r="AW47" s="14">
        <v>2.0322</v>
      </c>
      <c r="AX47" s="14">
        <v>0.38340000000000002</v>
      </c>
      <c r="AY47" s="14">
        <v>2.9700000000000001E-2</v>
      </c>
      <c r="AZ47" s="14">
        <v>0.28528327187395242</v>
      </c>
      <c r="BA47" s="14">
        <v>7.179775280898876</v>
      </c>
      <c r="BB47" s="14">
        <v>0.75549450549450547</v>
      </c>
      <c r="BC47" s="37"/>
      <c r="BD47" s="28"/>
    </row>
    <row r="48" spans="2:64" ht="13.5" customHeight="1" x14ac:dyDescent="0.2">
      <c r="B48" s="12">
        <v>253</v>
      </c>
      <c r="C48" s="12">
        <v>9.8219999999999992</v>
      </c>
      <c r="D48" s="12">
        <v>253.40924999999999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27.5</v>
      </c>
      <c r="Q48" s="56">
        <v>2.57</v>
      </c>
      <c r="R48" s="56">
        <v>1.1000000000000001</v>
      </c>
      <c r="S48" s="56">
        <v>45.88</v>
      </c>
      <c r="T48" s="56">
        <v>119.35</v>
      </c>
      <c r="U48" s="12">
        <v>5</v>
      </c>
      <c r="V48" s="12">
        <v>0</v>
      </c>
      <c r="W48" s="12">
        <v>2</v>
      </c>
      <c r="X48" s="12">
        <v>2</v>
      </c>
      <c r="Y48" s="12">
        <v>5</v>
      </c>
      <c r="Z48" s="12">
        <v>2</v>
      </c>
      <c r="AA48" s="12">
        <v>90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7.3098999999999998</v>
      </c>
      <c r="AK48" s="12">
        <v>0.65769999999999995</v>
      </c>
      <c r="AL48" s="14">
        <v>0.26790000000000003</v>
      </c>
      <c r="AM48" s="14">
        <v>2.41E-2</v>
      </c>
      <c r="AN48" s="14">
        <v>2.7343000000000002</v>
      </c>
      <c r="AO48" s="14">
        <v>0.2291</v>
      </c>
      <c r="AP48" s="14">
        <v>0.28799999999999998</v>
      </c>
      <c r="AQ48" s="14">
        <v>2.41E-2</v>
      </c>
      <c r="AR48" s="14">
        <v>13.412699999999999</v>
      </c>
      <c r="AS48" s="14">
        <v>1.1689000000000001</v>
      </c>
      <c r="AT48" s="14">
        <v>0.2601</v>
      </c>
      <c r="AU48" s="14">
        <v>2.2700000000000001E-2</v>
      </c>
      <c r="AV48" s="14">
        <v>21.8338</v>
      </c>
      <c r="AW48" s="14">
        <v>1.8117000000000001</v>
      </c>
      <c r="AX48" s="14">
        <v>0.31459999999999999</v>
      </c>
      <c r="AY48" s="14">
        <v>2.6100000000000002E-2</v>
      </c>
      <c r="AZ48" s="14">
        <v>4.4142051111848678E-2</v>
      </c>
      <c r="BA48" s="14">
        <v>1.2095347943098809</v>
      </c>
      <c r="BB48" s="14">
        <v>9.4832086305898719E-2</v>
      </c>
      <c r="BC48" s="37"/>
      <c r="BD48" s="28"/>
    </row>
    <row r="49" spans="2:54" ht="13.5" customHeight="1" x14ac:dyDescent="0.2">
      <c r="B49" s="12">
        <v>253</v>
      </c>
      <c r="C49" s="12">
        <v>9.83</v>
      </c>
      <c r="D49" s="12">
        <v>253.40958000000001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27.5</v>
      </c>
      <c r="Q49" s="56">
        <v>2.57</v>
      </c>
      <c r="R49" s="56">
        <v>1.1000000000000001</v>
      </c>
      <c r="S49" s="56">
        <v>45.79</v>
      </c>
      <c r="T49" s="56">
        <v>119.47</v>
      </c>
      <c r="U49" s="12">
        <v>5</v>
      </c>
      <c r="V49" s="12">
        <v>0</v>
      </c>
      <c r="W49" s="12">
        <v>2</v>
      </c>
      <c r="X49" s="12">
        <v>2</v>
      </c>
      <c r="Y49" s="12">
        <v>5</v>
      </c>
      <c r="Z49" s="12">
        <v>2</v>
      </c>
      <c r="AA49" s="12">
        <v>90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2.2833000000000001</v>
      </c>
      <c r="AK49" s="12">
        <v>0.1953</v>
      </c>
      <c r="AL49" s="14">
        <v>8.3099999999999993E-2</v>
      </c>
      <c r="AM49" s="14">
        <v>7.1000000000000004E-3</v>
      </c>
      <c r="AN49" s="14">
        <v>1.4392</v>
      </c>
      <c r="AO49" s="14">
        <v>0.21079999999999999</v>
      </c>
      <c r="AP49" s="14">
        <v>0.15040000000000001</v>
      </c>
      <c r="AQ49" s="14">
        <v>2.1999999999999999E-2</v>
      </c>
      <c r="AR49" s="14">
        <v>4.3623000000000003</v>
      </c>
      <c r="AS49" s="14">
        <v>0.439</v>
      </c>
      <c r="AT49" s="14">
        <v>8.4000000000000005E-2</v>
      </c>
      <c r="AU49" s="14">
        <v>8.3999999999999995E-3</v>
      </c>
      <c r="AV49" s="14">
        <v>16.128299999999999</v>
      </c>
      <c r="AW49" s="14">
        <v>2.3212999999999999</v>
      </c>
      <c r="AX49" s="14">
        <v>0.2306</v>
      </c>
      <c r="AY49" s="14">
        <v>3.32E-2</v>
      </c>
      <c r="AZ49" s="14">
        <v>0.21049868766404198</v>
      </c>
      <c r="BA49" s="14">
        <v>2.7452380952380953</v>
      </c>
      <c r="BB49" s="14">
        <v>0.46598855689764784</v>
      </c>
    </row>
    <row r="50" spans="2:54" ht="13.5" customHeight="1" x14ac:dyDescent="0.2">
      <c r="B50" s="12">
        <v>253</v>
      </c>
      <c r="C50" s="12">
        <v>9.7159999999999993</v>
      </c>
      <c r="D50" s="12">
        <v>253.40483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27.5</v>
      </c>
      <c r="Q50" s="56">
        <v>2.57</v>
      </c>
      <c r="R50" s="56">
        <v>1.1000000000000001</v>
      </c>
      <c r="S50" s="56">
        <v>47.05</v>
      </c>
      <c r="T50" s="56">
        <v>117.88</v>
      </c>
      <c r="U50" s="12">
        <v>5</v>
      </c>
      <c r="V50" s="12">
        <v>0</v>
      </c>
      <c r="W50" s="12">
        <v>2</v>
      </c>
      <c r="X50" s="12">
        <v>2</v>
      </c>
      <c r="Y50" s="12">
        <v>5</v>
      </c>
      <c r="Z50" s="12">
        <v>2</v>
      </c>
      <c r="AA50" s="12">
        <v>90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3.6009000000000002</v>
      </c>
      <c r="AK50" s="12">
        <v>0.1676</v>
      </c>
      <c r="AL50" s="14">
        <v>0.14660000000000001</v>
      </c>
      <c r="AM50" s="14">
        <v>6.7999999999999996E-3</v>
      </c>
      <c r="AN50" s="14">
        <v>1.3032999999999999</v>
      </c>
      <c r="AO50" s="14">
        <v>5.1900000000000002E-2</v>
      </c>
      <c r="AP50" s="14">
        <v>0.1532</v>
      </c>
      <c r="AQ50" s="14">
        <v>6.1000000000000004E-3</v>
      </c>
      <c r="AR50" s="14">
        <v>6.625</v>
      </c>
      <c r="AS50" s="14">
        <v>0.28699999999999998</v>
      </c>
      <c r="AT50" s="14">
        <v>0.14249999999999999</v>
      </c>
      <c r="AU50" s="14">
        <v>6.1999999999999998E-3</v>
      </c>
      <c r="AV50" s="14">
        <v>10.5685</v>
      </c>
      <c r="AW50" s="14">
        <v>0.36820000000000003</v>
      </c>
      <c r="AX50" s="14">
        <v>0.17019999999999999</v>
      </c>
      <c r="AY50" s="14">
        <v>5.8999999999999999E-3</v>
      </c>
      <c r="AZ50" s="14">
        <v>5.2566481137909668E-2</v>
      </c>
      <c r="BA50" s="14">
        <v>1.1943859649122808</v>
      </c>
      <c r="BB50" s="14">
        <v>8.8583306683722426E-2</v>
      </c>
    </row>
    <row r="51" spans="2:54" ht="13.5" customHeight="1" x14ac:dyDescent="0.2">
      <c r="B51" s="12">
        <v>253</v>
      </c>
      <c r="C51" s="12">
        <v>9.4740000000000002</v>
      </c>
      <c r="D51" s="12">
        <v>253.39474999999999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27.5</v>
      </c>
      <c r="Q51" s="56">
        <v>2.57</v>
      </c>
      <c r="R51" s="56">
        <v>1.1000000000000001</v>
      </c>
      <c r="S51" s="56">
        <v>49.77</v>
      </c>
      <c r="T51" s="56">
        <v>114.7</v>
      </c>
      <c r="U51" s="12">
        <v>5</v>
      </c>
      <c r="V51" s="12">
        <v>0</v>
      </c>
      <c r="W51" s="12">
        <v>2</v>
      </c>
      <c r="X51" s="12">
        <v>2</v>
      </c>
      <c r="Y51" s="12">
        <v>5</v>
      </c>
      <c r="Z51" s="12">
        <v>2</v>
      </c>
      <c r="AA51" s="12">
        <v>90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20.114999999999998</v>
      </c>
      <c r="AK51" s="55">
        <v>4.4999999999999997E-3</v>
      </c>
      <c r="AL51" s="55">
        <v>0.71300000000000008</v>
      </c>
      <c r="AM51" s="55">
        <v>0</v>
      </c>
      <c r="AN51" s="55">
        <v>6.8460000000000001</v>
      </c>
      <c r="AO51" s="55">
        <v>2E-3</v>
      </c>
      <c r="AP51" s="55">
        <v>0.70150000000000001</v>
      </c>
      <c r="AQ51" s="55">
        <v>0</v>
      </c>
      <c r="AR51" s="55">
        <v>37.771499999999996</v>
      </c>
      <c r="AS51" s="55">
        <v>1.1000000000000001E-2</v>
      </c>
      <c r="AT51" s="55">
        <v>0.71350000000000002</v>
      </c>
      <c r="AU51" s="55">
        <v>0</v>
      </c>
      <c r="AV51" s="55">
        <v>48.842599999999997</v>
      </c>
      <c r="AW51" s="55">
        <v>3.7400000000000003E-2</v>
      </c>
      <c r="AX51" s="55">
        <v>0.67920000000000003</v>
      </c>
      <c r="AY51" s="55">
        <v>5.0000000000000001E-4</v>
      </c>
      <c r="AZ51" s="14">
        <v>-1.6151227638154551E-2</v>
      </c>
      <c r="BA51" s="14">
        <v>23.798177995795378</v>
      </c>
      <c r="BB51" s="14">
        <v>-2.4628419616572122E-2</v>
      </c>
    </row>
    <row r="52" spans="2:54" ht="13.5" customHeight="1" x14ac:dyDescent="0.2">
      <c r="B52" s="12">
        <v>253</v>
      </c>
      <c r="C52" s="12">
        <v>9.4640000000000004</v>
      </c>
      <c r="D52" s="12">
        <v>253.39433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27.5</v>
      </c>
      <c r="Q52" s="56">
        <v>2.57</v>
      </c>
      <c r="R52" s="56">
        <v>1.1000000000000001</v>
      </c>
      <c r="S52" s="56">
        <v>49.89</v>
      </c>
      <c r="T52" s="56">
        <v>114.57</v>
      </c>
      <c r="U52" s="12">
        <v>5</v>
      </c>
      <c r="V52" s="12">
        <v>0</v>
      </c>
      <c r="W52" s="12">
        <v>2</v>
      </c>
      <c r="X52" s="12">
        <v>2</v>
      </c>
      <c r="Y52" s="12">
        <v>5</v>
      </c>
      <c r="Z52" s="12">
        <v>2</v>
      </c>
      <c r="AA52" s="12">
        <v>90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28.145900000000001</v>
      </c>
      <c r="AK52" s="12">
        <v>4.36E-2</v>
      </c>
      <c r="AL52" s="14">
        <v>0.99129999999999996</v>
      </c>
      <c r="AM52" s="14">
        <v>1.5E-3</v>
      </c>
      <c r="AN52" s="14">
        <v>9.7317999999999998</v>
      </c>
      <c r="AO52" s="14">
        <v>4.1999999999999997E-3</v>
      </c>
      <c r="AP52" s="14">
        <v>0.99099999999999999</v>
      </c>
      <c r="AQ52" s="14">
        <v>4.0000000000000002E-4</v>
      </c>
      <c r="AR52" s="14">
        <v>52.770600000000002</v>
      </c>
      <c r="AS52" s="14">
        <v>3.1600000000000003E-2</v>
      </c>
      <c r="AT52" s="14">
        <v>0.99129999999999996</v>
      </c>
      <c r="AU52" s="14">
        <v>5.9999999999999995E-4</v>
      </c>
      <c r="AV52" s="14">
        <v>71.728800000000007</v>
      </c>
      <c r="AW52" s="14">
        <v>7.7700000000000005E-2</v>
      </c>
      <c r="AX52" s="14">
        <v>0.99099999999999999</v>
      </c>
      <c r="AY52" s="14">
        <v>1.1000000000000001E-3</v>
      </c>
      <c r="AZ52" s="38">
        <v>0.76106731352334756</v>
      </c>
      <c r="BA52" s="38">
        <v>1.3592568589328149</v>
      </c>
      <c r="BB52" s="38">
        <v>0.1522754326526875</v>
      </c>
    </row>
    <row r="53" spans="2:54" ht="13.5" customHeight="1" x14ac:dyDescent="0.2">
      <c r="B53" s="12">
        <v>253</v>
      </c>
      <c r="C53" s="12">
        <v>9.7029999999999994</v>
      </c>
      <c r="D53" s="12">
        <v>253.40429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27.5</v>
      </c>
      <c r="Q53" s="56">
        <v>2.57</v>
      </c>
      <c r="R53" s="56">
        <v>1.1000000000000001</v>
      </c>
      <c r="S53" s="56">
        <v>47.19</v>
      </c>
      <c r="T53" s="56">
        <v>117.7</v>
      </c>
      <c r="U53" s="12">
        <v>5</v>
      </c>
      <c r="V53" s="12">
        <v>0</v>
      </c>
      <c r="W53" s="12">
        <v>2</v>
      </c>
      <c r="X53" s="12">
        <v>2</v>
      </c>
      <c r="Y53" s="12">
        <v>5</v>
      </c>
      <c r="Z53" s="12">
        <v>2</v>
      </c>
      <c r="AA53" s="12">
        <v>90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24.1877</v>
      </c>
      <c r="AK53" s="12">
        <v>3.0379</v>
      </c>
      <c r="AL53" s="14">
        <v>0.99790000000000001</v>
      </c>
      <c r="AM53" s="14">
        <v>0.12509999999999999</v>
      </c>
      <c r="AN53" s="14">
        <v>8.3632000000000009</v>
      </c>
      <c r="AO53" s="14">
        <v>1.0901000000000001</v>
      </c>
      <c r="AP53" s="14">
        <v>0.99770000000000003</v>
      </c>
      <c r="AQ53" s="14">
        <v>0.12970000000000001</v>
      </c>
      <c r="AR53" s="14">
        <v>45.754899999999999</v>
      </c>
      <c r="AS53" s="14">
        <v>5.7043999999999997</v>
      </c>
      <c r="AT53" s="14">
        <v>0.99790000000000001</v>
      </c>
      <c r="AU53" s="14">
        <v>0.1242</v>
      </c>
      <c r="AV53" s="14">
        <v>61.066699999999997</v>
      </c>
      <c r="AW53" s="14">
        <v>8.2164000000000001</v>
      </c>
      <c r="AX53" s="14">
        <v>0.99770000000000003</v>
      </c>
      <c r="AY53" s="14">
        <v>0.13389999999999999</v>
      </c>
      <c r="AZ53" s="38">
        <v>0.75908938368051804</v>
      </c>
      <c r="BA53" s="38">
        <v>1.3346483108912925</v>
      </c>
      <c r="BB53" s="38">
        <v>0.14333992376073754</v>
      </c>
    </row>
    <row r="54" spans="2:54" ht="13.5" customHeight="1" x14ac:dyDescent="0.2">
      <c r="B54" s="12">
        <v>253</v>
      </c>
      <c r="C54" s="12">
        <v>10.031000000000001</v>
      </c>
      <c r="D54" s="12">
        <v>253.41795999999999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27.5</v>
      </c>
      <c r="Q54" s="56">
        <v>2.57</v>
      </c>
      <c r="R54" s="56">
        <v>1.1000000000000001</v>
      </c>
      <c r="S54" s="56">
        <v>43.63</v>
      </c>
      <c r="T54" s="56">
        <v>122.43</v>
      </c>
      <c r="U54" s="12">
        <v>5</v>
      </c>
      <c r="V54" s="12">
        <v>0</v>
      </c>
      <c r="W54" s="12">
        <v>2</v>
      </c>
      <c r="X54" s="12">
        <v>2</v>
      </c>
      <c r="Y54" s="12">
        <v>5</v>
      </c>
      <c r="Z54" s="12">
        <v>2</v>
      </c>
      <c r="AA54" s="12">
        <v>90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32.787700000000001</v>
      </c>
      <c r="AK54" s="12">
        <v>1.29E-2</v>
      </c>
      <c r="AL54" s="14">
        <v>1.006</v>
      </c>
      <c r="AM54" s="14">
        <v>4.0000000000000002E-4</v>
      </c>
      <c r="AN54" s="14">
        <v>11.5014</v>
      </c>
      <c r="AO54" s="14">
        <v>8.6999999999999994E-3</v>
      </c>
      <c r="AP54" s="14">
        <v>1.0058</v>
      </c>
      <c r="AQ54" s="14">
        <v>8.0000000000000004E-4</v>
      </c>
      <c r="AR54" s="14">
        <v>61.9251</v>
      </c>
      <c r="AS54" s="14">
        <v>2.6700000000000002E-2</v>
      </c>
      <c r="AT54" s="14">
        <v>1.006</v>
      </c>
      <c r="AU54" s="14">
        <v>4.0000000000000002E-4</v>
      </c>
      <c r="AV54" s="14">
        <v>84.165099999999995</v>
      </c>
      <c r="AW54" s="14">
        <v>0.18609999999999999</v>
      </c>
      <c r="AX54" s="14">
        <v>1.0058</v>
      </c>
      <c r="AY54" s="14">
        <v>2.2000000000000001E-3</v>
      </c>
      <c r="AZ54" s="38">
        <v>0.75955219434180188</v>
      </c>
      <c r="BA54" s="38">
        <v>1.3591435459934662</v>
      </c>
      <c r="BB54" s="38">
        <v>0.15223471526495272</v>
      </c>
    </row>
  </sheetData>
  <autoFilter ref="B9:BB54" xr:uid="{83C39ED9-D453-4EA0-B8FF-4BFC41A5226F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13E8-D93E-4B9D-B684-460BA8DF596D}">
  <sheetPr codeName="Sheet53"/>
  <dimension ref="A1:BT54"/>
  <sheetViews>
    <sheetView workbookViewId="0">
      <selection activeCell="A43" sqref="A43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254</v>
      </c>
      <c r="C10" s="12">
        <v>9.6720000000000006</v>
      </c>
      <c r="D10" s="12">
        <v>254.40299999999999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27.3</v>
      </c>
      <c r="Q10" s="56">
        <v>2.31</v>
      </c>
      <c r="R10" s="56">
        <v>1.32</v>
      </c>
      <c r="S10" s="56">
        <v>47.73</v>
      </c>
      <c r="T10" s="56">
        <v>117.74</v>
      </c>
      <c r="U10" s="12">
        <v>1</v>
      </c>
      <c r="V10" s="12">
        <v>0</v>
      </c>
      <c r="W10" s="12">
        <v>0</v>
      </c>
      <c r="X10" s="12">
        <v>1</v>
      </c>
      <c r="Y10" s="12">
        <v>0.1</v>
      </c>
      <c r="Z10" s="12">
        <v>1</v>
      </c>
      <c r="AA10" s="12">
        <v>135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0.91800000000000004</v>
      </c>
      <c r="AK10" s="12">
        <v>3.8199999999999998E-2</v>
      </c>
      <c r="AL10" s="14">
        <v>3.1399999999999997E-2</v>
      </c>
      <c r="AM10" s="14">
        <v>1.2999999999999999E-3</v>
      </c>
      <c r="AN10" s="14">
        <v>2.1337999999999999</v>
      </c>
      <c r="AO10" s="14">
        <v>4.8999999999999998E-3</v>
      </c>
      <c r="AP10" s="14">
        <v>0.2034</v>
      </c>
      <c r="AQ10" s="14">
        <v>5.0000000000000001E-4</v>
      </c>
      <c r="AR10" s="14">
        <v>1.8777999999999999</v>
      </c>
      <c r="AS10" s="14">
        <v>0.1792</v>
      </c>
      <c r="AT10" s="14">
        <v>3.4000000000000002E-2</v>
      </c>
      <c r="AU10" s="14">
        <v>3.2000000000000002E-3</v>
      </c>
      <c r="AV10" s="14">
        <v>33.564999999999998</v>
      </c>
      <c r="AW10" s="14">
        <v>0.56159999999999999</v>
      </c>
      <c r="AX10" s="14">
        <v>0.45140000000000002</v>
      </c>
      <c r="AY10" s="14">
        <v>7.6E-3</v>
      </c>
      <c r="AZ10" s="14">
        <v>0.37874160048869887</v>
      </c>
      <c r="BA10" s="14">
        <v>13.276470588235293</v>
      </c>
      <c r="BB10" s="14">
        <v>0.85990935311083627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3.2425000000000002E-2</v>
      </c>
      <c r="BH10" s="16">
        <f>DSTDEV(PlotSort,"PhxRed",$BG$35:$BG$38)/SQRT($BF10)</f>
        <v>7.3205686805364798E-4</v>
      </c>
      <c r="BI10" s="16">
        <f>DAVERAGE(PlotSort,"PhxRedEdge",$BG$35:$BG$38)</f>
        <v>0.21619375000000002</v>
      </c>
      <c r="BJ10" s="16">
        <f>DSTDEV(PlotSort,"PhxRedEdge",$BG$35:$BG$38)/SQRT($BF10)</f>
        <v>4.0692913147665826E-3</v>
      </c>
      <c r="BK10" s="16">
        <f>DAVERAGE(PlotSort,"TMRed",$BG$35:$BG$38)</f>
        <v>3.4540625000000005E-2</v>
      </c>
      <c r="BL10" s="16">
        <f>DSTDEV(PlotSort,"TMRed",$BG$35:$BG$38)/SQRT($BF10)</f>
        <v>8.6703586839104467E-4</v>
      </c>
      <c r="BM10" s="16">
        <f>DAVERAGE(PlotSort,"TMNIR",$BG$35:$BG$38)</f>
        <v>0.43212812499999986</v>
      </c>
      <c r="BN10" s="16">
        <f>DSTDEV(PlotSort,"TMNIR",$BG$35:$BG$38)/SQRT($BF10)</f>
        <v>9.6005525655566085E-3</v>
      </c>
      <c r="BO10" s="16">
        <f>DAVERAGE(PlotSort,"NRR",$BG$35:$BG$38)</f>
        <v>0.3313282022710079</v>
      </c>
      <c r="BP10" s="16">
        <f>DSTDEV(PlotSort,"NRR",$BG$35:$BG$38)/SQRT($BF10)</f>
        <v>7.8304542060509703E-3</v>
      </c>
      <c r="BQ10" s="16">
        <f>DAVERAGE(PlotSort,"rvi",$BG$35:$BG$38)</f>
        <v>12.775731218210074</v>
      </c>
      <c r="BR10" s="16">
        <f>DSTDEV(PlotSort,"rvi",$BG$35:$BG$38)/SQRT($BF10)</f>
        <v>0.4321752855867359</v>
      </c>
      <c r="BS10" s="17">
        <f>DAVERAGE(PlotSort,"ndvi",$BG$35:$BG$38)</f>
        <v>0.84977647444512716</v>
      </c>
      <c r="BT10" s="16">
        <f>DSTDEV(PlotSort,"ndvi",$BG$35:$BG$38)/SQRT($BF10)</f>
        <v>5.2990543364188295E-3</v>
      </c>
    </row>
    <row r="11" spans="1:72" ht="13.5" customHeight="1" x14ac:dyDescent="0.2">
      <c r="B11" s="12">
        <v>254</v>
      </c>
      <c r="C11" s="12">
        <v>9.6590000000000007</v>
      </c>
      <c r="D11" s="12">
        <v>254.40245999999999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27.3</v>
      </c>
      <c r="Q11" s="56">
        <v>2.31</v>
      </c>
      <c r="R11" s="56">
        <v>1.32</v>
      </c>
      <c r="S11" s="56">
        <v>47.87</v>
      </c>
      <c r="T11" s="56">
        <v>117.57</v>
      </c>
      <c r="U11" s="12">
        <v>1</v>
      </c>
      <c r="V11" s="12">
        <v>0</v>
      </c>
      <c r="W11" s="12">
        <v>0</v>
      </c>
      <c r="X11" s="12">
        <v>1</v>
      </c>
      <c r="Y11" s="12">
        <v>0.1</v>
      </c>
      <c r="Z11" s="12">
        <v>1</v>
      </c>
      <c r="AA11" s="12">
        <v>135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0.79769999999999996</v>
      </c>
      <c r="AK11" s="12">
        <v>4.3E-3</v>
      </c>
      <c r="AL11" s="14">
        <v>2.7400000000000001E-2</v>
      </c>
      <c r="AM11" s="14">
        <v>1E-4</v>
      </c>
      <c r="AN11" s="14">
        <v>2.2193000000000001</v>
      </c>
      <c r="AO11" s="14">
        <v>2.2100000000000002E-2</v>
      </c>
      <c r="AP11" s="14">
        <v>0.2122</v>
      </c>
      <c r="AQ11" s="14">
        <v>2.0999999999999999E-3</v>
      </c>
      <c r="AR11" s="14">
        <v>1.7101999999999999</v>
      </c>
      <c r="AS11" s="14">
        <v>9.2100000000000001E-2</v>
      </c>
      <c r="AT11" s="14">
        <v>3.1E-2</v>
      </c>
      <c r="AU11" s="14">
        <v>1.6999999999999999E-3</v>
      </c>
      <c r="AV11" s="14">
        <v>30.894200000000001</v>
      </c>
      <c r="AW11" s="14">
        <v>1.1648000000000001</v>
      </c>
      <c r="AX11" s="14">
        <v>0.41649999999999998</v>
      </c>
      <c r="AY11" s="14">
        <v>1.5699999999999999E-2</v>
      </c>
      <c r="AZ11" s="14">
        <v>0.32495625894703351</v>
      </c>
      <c r="BA11" s="14">
        <v>13.435483870967742</v>
      </c>
      <c r="BB11" s="14">
        <v>0.86145251396648037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3.1431250000000001E-2</v>
      </c>
      <c r="BH11" s="16">
        <f>DSTDEV(PlotSort,"PhxRed",$BG$31:$BG$32)/SQRT($BF11)</f>
        <v>7.2432260020426434E-4</v>
      </c>
      <c r="BI11" s="16">
        <f>DAVERAGE(PlotSort,"PhxRedEdge",$BG$31:$BG$32)</f>
        <v>0.22673750000000001</v>
      </c>
      <c r="BJ11" s="16">
        <f>DSTDEV(PlotSort,"PhxRedEdge",$BG$31:$BG$32)/SQRT($BF11)</f>
        <v>4.3841844072377558E-3</v>
      </c>
      <c r="BK11" s="16">
        <f>DAVERAGE(PlotSort,"TMRed",$BG$31:$BG$32)</f>
        <v>3.3662500000000005E-2</v>
      </c>
      <c r="BL11" s="16">
        <f>DSTDEV(PlotSort,"TMRed",$BG$31:$BG$32)/SQRT($BF11)</f>
        <v>1.0139803992188408E-3</v>
      </c>
      <c r="BM11" s="16">
        <f>DAVERAGE(PlotSort,"TMNIR",$BG$31:$BG$32)</f>
        <v>0.46533750000000007</v>
      </c>
      <c r="BN11" s="16">
        <f>DSTDEV(PlotSort,"TMNIR",$BG$31:$BG$32)/SQRT($BF11)</f>
        <v>8.4923243530064651E-3</v>
      </c>
      <c r="BO11" s="16">
        <f>DAVERAGE(PlotSort,"NRR",$BG$31:$BG$32)</f>
        <v>0.34455406998627341</v>
      </c>
      <c r="BP11" s="16">
        <f>DSTDEV(PlotSort,"NRR",$BG$31:$BG$32)/SQRT($BF11)</f>
        <v>7.2041960539712003E-3</v>
      </c>
      <c r="BQ11" s="16">
        <f>DAVERAGE(PlotSort,"rvi",$BG$31:$BG$32)</f>
        <v>13.953513657474144</v>
      </c>
      <c r="BR11" s="16">
        <f>DSTDEV(PlotSort,"rvi",$BG$31:$BG$32)/SQRT($BF11)</f>
        <v>0.37133986710168188</v>
      </c>
      <c r="BS11" s="17">
        <f>DAVERAGE(PlotSort,"ndvi",$BG$31:$BG$32)</f>
        <v>0.86494074566931223</v>
      </c>
      <c r="BT11" s="16">
        <f>DSTDEV(PlotSort,"ndvi",$BG$31:$BG$32)/SQRT($BF11)</f>
        <v>3.5583433475889089E-3</v>
      </c>
    </row>
    <row r="12" spans="1:72" ht="13.5" customHeight="1" x14ac:dyDescent="0.2">
      <c r="B12" s="12">
        <v>254</v>
      </c>
      <c r="C12" s="12">
        <v>9.65</v>
      </c>
      <c r="D12" s="12">
        <v>254.40208000000001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27.3</v>
      </c>
      <c r="Q12" s="56">
        <v>2.31</v>
      </c>
      <c r="R12" s="56">
        <v>1.32</v>
      </c>
      <c r="S12" s="56">
        <v>47.97</v>
      </c>
      <c r="T12" s="56">
        <v>117.45</v>
      </c>
      <c r="U12" s="12">
        <v>1</v>
      </c>
      <c r="V12" s="12">
        <v>0</v>
      </c>
      <c r="W12" s="12">
        <v>0</v>
      </c>
      <c r="X12" s="12">
        <v>1</v>
      </c>
      <c r="Y12" s="12">
        <v>0.1</v>
      </c>
      <c r="Z12" s="12">
        <v>1</v>
      </c>
      <c r="AA12" s="12">
        <v>135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0.95579999999999998</v>
      </c>
      <c r="AK12" s="12">
        <v>2.1600000000000001E-2</v>
      </c>
      <c r="AL12" s="14">
        <v>3.2899999999999999E-2</v>
      </c>
      <c r="AM12" s="14">
        <v>6.9999999999999999E-4</v>
      </c>
      <c r="AN12" s="14">
        <v>2.5045999999999999</v>
      </c>
      <c r="AO12" s="14">
        <v>5.74E-2</v>
      </c>
      <c r="AP12" s="14">
        <v>0.24</v>
      </c>
      <c r="AQ12" s="14">
        <v>5.4999999999999997E-3</v>
      </c>
      <c r="AR12" s="14">
        <v>1.8832</v>
      </c>
      <c r="AS12" s="14">
        <v>9.8799999999999999E-2</v>
      </c>
      <c r="AT12" s="14">
        <v>3.4200000000000001E-2</v>
      </c>
      <c r="AU12" s="14">
        <v>1.8E-3</v>
      </c>
      <c r="AV12" s="14">
        <v>37.637599999999999</v>
      </c>
      <c r="AW12" s="14">
        <v>0.39939999999999998</v>
      </c>
      <c r="AX12" s="14">
        <v>0.50819999999999999</v>
      </c>
      <c r="AY12" s="14">
        <v>5.4000000000000003E-3</v>
      </c>
      <c r="AZ12" s="14">
        <v>0.35846030473135526</v>
      </c>
      <c r="BA12" s="14">
        <v>14.859649122807017</v>
      </c>
      <c r="BB12" s="14">
        <v>0.87389380530973448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3.3418750000000004E-2</v>
      </c>
      <c r="BH12" s="16">
        <f>DSTDEV(PlotSort,"PhxRed",$BH$31:$BH$32)/SQRT($BF12)</f>
        <v>1.2485063993294813E-3</v>
      </c>
      <c r="BI12" s="16">
        <f>DAVERAGE(PlotSort,"PhxRedEdge",$BH$31:$BH$32)</f>
        <v>0.20565</v>
      </c>
      <c r="BJ12" s="16">
        <f>DSTDEV(PlotSort,"PhxRedEdge",$BH$31:$BH$32)/SQRT($BF12)</f>
        <v>5.8652010479891253E-3</v>
      </c>
      <c r="BK12" s="16">
        <f>DAVERAGE(PlotSort,"TMRed",$BH$31:$BH$32)</f>
        <v>3.5418749999999992E-2</v>
      </c>
      <c r="BL12" s="16">
        <f>DSTDEV(PlotSort,"TMRed",$BH$31:$BH$32)/SQRT($BF12)</f>
        <v>1.4057980755310014E-3</v>
      </c>
      <c r="BM12" s="16">
        <f>DAVERAGE(PlotSort,"TMNIR",$BH$31:$BH$32)</f>
        <v>0.39891874999999999</v>
      </c>
      <c r="BN12" s="16">
        <f>DSTDEV(PlotSort,"TMNIR",$BH$31:$BH$32)/SQRT($BF12)</f>
        <v>1.2720217564799513E-2</v>
      </c>
      <c r="BO12" s="16">
        <f>DAVERAGE(PlotSort,"NRR",$BH$31:$BH$32)</f>
        <v>0.31810233455574261</v>
      </c>
      <c r="BP12" s="16">
        <f>DSTDEV(PlotSort,"NRR",$BH$31:$BH$32)/SQRT($BF12)</f>
        <v>1.3349754167837511E-2</v>
      </c>
      <c r="BQ12" s="16">
        <f>DAVERAGE(PlotSort,"rvi",$BH$31:$BH$32)</f>
        <v>11.597948778946003</v>
      </c>
      <c r="BR12" s="16">
        <f>DSTDEV(PlotSort,"rvi",$BH$31:$BH$32)/SQRT($BF12)</f>
        <v>0.67019087834728464</v>
      </c>
      <c r="BS12" s="17">
        <f>DAVERAGE(PlotSort,"ndvi",$BH$31:$BH$32)</f>
        <v>0.83461220322094265</v>
      </c>
      <c r="BT12" s="16">
        <f>DSTDEV(PlotSort,"ndvi",$BH$31:$BH$32)/SQRT($BF12)</f>
        <v>8.5288577239415395E-3</v>
      </c>
    </row>
    <row r="13" spans="1:72" ht="13.5" customHeight="1" x14ac:dyDescent="0.2">
      <c r="B13" s="12">
        <v>254</v>
      </c>
      <c r="C13" s="12">
        <v>9.641</v>
      </c>
      <c r="D13" s="12">
        <v>254.40171000000001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27.3</v>
      </c>
      <c r="Q13" s="56">
        <v>2.31</v>
      </c>
      <c r="R13" s="56">
        <v>1.32</v>
      </c>
      <c r="S13" s="56">
        <v>48.07</v>
      </c>
      <c r="T13" s="56">
        <v>117.33</v>
      </c>
      <c r="U13" s="12">
        <v>1</v>
      </c>
      <c r="V13" s="12">
        <v>0</v>
      </c>
      <c r="W13" s="12">
        <v>0</v>
      </c>
      <c r="X13" s="12">
        <v>1</v>
      </c>
      <c r="Y13" s="12">
        <v>0.1</v>
      </c>
      <c r="Z13" s="12">
        <v>1</v>
      </c>
      <c r="AA13" s="12">
        <v>135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0.99380000000000002</v>
      </c>
      <c r="AK13" s="12">
        <v>5.2699999999999997E-2</v>
      </c>
      <c r="AL13" s="14">
        <v>3.4200000000000001E-2</v>
      </c>
      <c r="AM13" s="14">
        <v>1.8E-3</v>
      </c>
      <c r="AN13" s="14">
        <v>2.1732999999999998</v>
      </c>
      <c r="AO13" s="14">
        <v>9.35E-2</v>
      </c>
      <c r="AP13" s="14">
        <v>0.2087</v>
      </c>
      <c r="AQ13" s="14">
        <v>8.9999999999999993E-3</v>
      </c>
      <c r="AR13" s="14">
        <v>1.9725999999999999</v>
      </c>
      <c r="AS13" s="14">
        <v>0.1381</v>
      </c>
      <c r="AT13" s="14">
        <v>3.5900000000000001E-2</v>
      </c>
      <c r="AU13" s="14">
        <v>2.5000000000000001E-3</v>
      </c>
      <c r="AV13" s="14">
        <v>26.1934</v>
      </c>
      <c r="AW13" s="14">
        <v>1.0649999999999999</v>
      </c>
      <c r="AX13" s="14">
        <v>0.35420000000000001</v>
      </c>
      <c r="AY13" s="14">
        <v>1.44E-2</v>
      </c>
      <c r="AZ13" s="14">
        <v>0.25848285663528164</v>
      </c>
      <c r="BA13" s="14">
        <v>9.8662952646239557</v>
      </c>
      <c r="BB13" s="14">
        <v>0.81594462958215852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3.1412499999999996E-2</v>
      </c>
      <c r="BH13" s="16">
        <f>DSTDEV(PlotSort,"PhxRed",$BJ$35:$BJ$36)/SQRT($BF13)</f>
        <v>1.0894686614518632E-3</v>
      </c>
      <c r="BI13" s="16">
        <f>DAVERAGE(PlotSort,"PhxRedEdge",$BJ$35:$BJ$36)</f>
        <v>0.20961250000000001</v>
      </c>
      <c r="BJ13" s="16">
        <f>DSTDEV(PlotSort,"PhxRedEdge",$BJ$35:$BJ$36)/SQRT($BF13)</f>
        <v>7.9963035545003135E-3</v>
      </c>
      <c r="BK13" s="16">
        <f>DAVERAGE(PlotSort,"TMRed",$BJ$35:$BJ$36)</f>
        <v>3.295E-2</v>
      </c>
      <c r="BL13" s="16">
        <f>DSTDEV(PlotSort,"TMRed",$BJ$35:$BJ$36)/SQRT($BF13)</f>
        <v>1.2472827609304499E-3</v>
      </c>
      <c r="BM13" s="16">
        <f>DAVERAGE(PlotSort,"TMNIR",$BJ$35:$BJ$36)</f>
        <v>0.42588750000000003</v>
      </c>
      <c r="BN13" s="16">
        <f>DSTDEV(PlotSort,"TMNIR",$BJ$35:$BJ$36)/SQRT($BF13)</f>
        <v>1.7319687780714278E-2</v>
      </c>
      <c r="BO13" s="16">
        <f>DAVERAGE(PlotSort,"NRR",$BJ$35:$BJ$36)</f>
        <v>0.33937659191451108</v>
      </c>
      <c r="BP13" s="16">
        <f>DSTDEV(PlotSort,"NRR",$BJ$35:$BJ$36)/SQRT($BF13)</f>
        <v>1.320596580284409E-2</v>
      </c>
      <c r="BQ13" s="16">
        <f>DAVERAGE(PlotSort,"rvi",$BJ$35:$BJ$36)</f>
        <v>13.037332128814764</v>
      </c>
      <c r="BR13" s="16">
        <f>DSTDEV(PlotSort,"rvi",$BJ$35:$BJ$36)/SQRT($BF13)</f>
        <v>0.64137507350898049</v>
      </c>
      <c r="BS13" s="17">
        <f>DAVERAGE(PlotSort,"ndvi",$BJ$35:$BJ$36)</f>
        <v>0.85495415049410295</v>
      </c>
      <c r="BT13" s="16">
        <f>DSTDEV(PlotSort,"ndvi",$BJ$35:$BJ$36)/SQRT($BF13)</f>
        <v>8.1118623564391933E-3</v>
      </c>
    </row>
    <row r="14" spans="1:72" ht="13.5" customHeight="1" x14ac:dyDescent="0.2">
      <c r="B14" s="12">
        <v>254</v>
      </c>
      <c r="C14" s="12">
        <v>9.6319999999999997</v>
      </c>
      <c r="D14" s="12">
        <v>254.40133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27.3</v>
      </c>
      <c r="Q14" s="56">
        <v>2.31</v>
      </c>
      <c r="R14" s="56">
        <v>1.32</v>
      </c>
      <c r="S14" s="56">
        <v>48.17</v>
      </c>
      <c r="T14" s="56">
        <v>117.21</v>
      </c>
      <c r="U14" s="12">
        <v>1</v>
      </c>
      <c r="V14" s="12">
        <v>0</v>
      </c>
      <c r="W14" s="12">
        <v>0</v>
      </c>
      <c r="X14" s="12">
        <v>1</v>
      </c>
      <c r="Y14" s="12">
        <v>0.1</v>
      </c>
      <c r="Z14" s="12">
        <v>1</v>
      </c>
      <c r="AA14" s="12">
        <v>135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1.2972999999999999</v>
      </c>
      <c r="AK14" s="12">
        <v>1.3599999999999999E-2</v>
      </c>
      <c r="AL14" s="14">
        <v>4.48E-2</v>
      </c>
      <c r="AM14" s="14">
        <v>5.0000000000000001E-4</v>
      </c>
      <c r="AN14" s="14">
        <v>2.3601000000000001</v>
      </c>
      <c r="AO14" s="14">
        <v>9.2899999999999996E-2</v>
      </c>
      <c r="AP14" s="14">
        <v>0.2271</v>
      </c>
      <c r="AQ14" s="14">
        <v>8.8999999999999999E-3</v>
      </c>
      <c r="AR14" s="14">
        <v>2.5903999999999998</v>
      </c>
      <c r="AS14" s="14">
        <v>2.01E-2</v>
      </c>
      <c r="AT14" s="14">
        <v>4.7300000000000002E-2</v>
      </c>
      <c r="AU14" s="14">
        <v>4.0000000000000002E-4</v>
      </c>
      <c r="AV14" s="14">
        <v>25.883500000000002</v>
      </c>
      <c r="AW14" s="14">
        <v>1.5704</v>
      </c>
      <c r="AX14" s="14">
        <v>0.35060000000000002</v>
      </c>
      <c r="AY14" s="14">
        <v>2.1299999999999999E-2</v>
      </c>
      <c r="AZ14" s="14">
        <v>0.21377877791241134</v>
      </c>
      <c r="BA14" s="14">
        <v>7.412262156448203</v>
      </c>
      <c r="BB14" s="14">
        <v>0.76225182206584563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3.15E-2</v>
      </c>
      <c r="BH14" s="16">
        <f>DSTDEV(PlotSort,"PhxRed",$BK$35:$BK$36)/SQRT($BF14)</f>
        <v>9.243466160843922E-4</v>
      </c>
      <c r="BI14" s="16">
        <f>DAVERAGE(PlotSort,"PhxRedEdge",$BK$35:$BK$36)</f>
        <v>0.21106875000000003</v>
      </c>
      <c r="BJ14" s="16">
        <f>DSTDEV(PlotSort,"PhxRedEdge",$BK$35:$BK$36)/SQRT($BF14)</f>
        <v>5.1022439405781711E-3</v>
      </c>
      <c r="BK14" s="16">
        <f>DAVERAGE(PlotSort,"TMRed",$BK$35:$BK$36)</f>
        <v>3.3587499999999999E-2</v>
      </c>
      <c r="BL14" s="16">
        <f>DSTDEV(PlotSort,"TMRed",$BK$35:$BK$36)/SQRT($BF14)</f>
        <v>1.0211054059204663E-3</v>
      </c>
      <c r="BM14" s="16">
        <f>DAVERAGE(PlotSort,"TMNIR",$BK$35:$BK$36)</f>
        <v>0.43017500000000003</v>
      </c>
      <c r="BN14" s="16">
        <f>DSTDEV(PlotSort,"TMNIR",$BK$35:$BK$36)/SQRT($BF14)</f>
        <v>1.3623186423642963E-2</v>
      </c>
      <c r="BO14" s="16">
        <f>DAVERAGE(PlotSort,"NRR",$BK$35:$BK$36)</f>
        <v>0.33958724025325765</v>
      </c>
      <c r="BP14" s="16">
        <f>DSTDEV(PlotSort,"NRR",$BK$35:$BK$36)/SQRT($BF14)</f>
        <v>1.0804386212712512E-2</v>
      </c>
      <c r="BQ14" s="16">
        <f>DAVERAGE(PlotSort,"rvi",$BK$35:$BK$36)</f>
        <v>13.042837914083824</v>
      </c>
      <c r="BR14" s="16">
        <f>DSTDEV(PlotSort,"rvi",$BK$35:$BK$36)/SQRT($BF14)</f>
        <v>0.63014205437334403</v>
      </c>
      <c r="BS14" s="17">
        <f>DAVERAGE(PlotSort,"ndvi",$BK$35:$BK$36)</f>
        <v>0.85289481149114565</v>
      </c>
      <c r="BT14" s="16">
        <f>DSTDEV(PlotSort,"ndvi",$BK$35:$BK$36)/SQRT($BF14)</f>
        <v>7.0583802539621321E-3</v>
      </c>
    </row>
    <row r="15" spans="1:72" ht="13.5" customHeight="1" x14ac:dyDescent="0.2">
      <c r="B15" s="12">
        <v>254</v>
      </c>
      <c r="C15" s="12">
        <v>9.6229999999999993</v>
      </c>
      <c r="D15" s="12">
        <v>254.40096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27.3</v>
      </c>
      <c r="Q15" s="56">
        <v>2.31</v>
      </c>
      <c r="R15" s="56">
        <v>1.32</v>
      </c>
      <c r="S15" s="56">
        <v>48.27</v>
      </c>
      <c r="T15" s="56">
        <v>117.09</v>
      </c>
      <c r="U15" s="12">
        <v>1</v>
      </c>
      <c r="V15" s="12">
        <v>0</v>
      </c>
      <c r="W15" s="12">
        <v>0</v>
      </c>
      <c r="X15" s="12">
        <v>1</v>
      </c>
      <c r="Y15" s="12">
        <v>0.1</v>
      </c>
      <c r="Z15" s="12">
        <v>1</v>
      </c>
      <c r="AA15" s="12">
        <v>135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0.89700000000000002</v>
      </c>
      <c r="AK15" s="12">
        <v>0.1171</v>
      </c>
      <c r="AL15" s="14">
        <v>3.1E-2</v>
      </c>
      <c r="AM15" s="14">
        <v>4.0000000000000001E-3</v>
      </c>
      <c r="AN15" s="14">
        <v>1.8828</v>
      </c>
      <c r="AO15" s="14">
        <v>0.221</v>
      </c>
      <c r="AP15" s="14">
        <v>0.18160000000000001</v>
      </c>
      <c r="AQ15" s="14">
        <v>2.1299999999999999E-2</v>
      </c>
      <c r="AR15" s="14">
        <v>1.7585</v>
      </c>
      <c r="AS15" s="14">
        <v>0.25480000000000003</v>
      </c>
      <c r="AT15" s="14">
        <v>3.2199999999999999E-2</v>
      </c>
      <c r="AU15" s="14">
        <v>4.7000000000000002E-3</v>
      </c>
      <c r="AV15" s="14">
        <v>26.8445</v>
      </c>
      <c r="AW15" s="14">
        <v>2.6894</v>
      </c>
      <c r="AX15" s="14">
        <v>0.36420000000000002</v>
      </c>
      <c r="AY15" s="14">
        <v>3.6499999999999998E-2</v>
      </c>
      <c r="AZ15" s="14">
        <v>0.33455478197141808</v>
      </c>
      <c r="BA15" s="14">
        <v>11.31055900621118</v>
      </c>
      <c r="BB15" s="14">
        <v>0.83753784056508573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3.5287499999999999E-2</v>
      </c>
      <c r="BH15" s="16">
        <f>DSTDEV(PlotSort,"PhxRed",$BL$35:$BL$36)/SQRT($BF15)</f>
        <v>1.7558511875603643E-3</v>
      </c>
      <c r="BI15" s="16">
        <f>DAVERAGE(PlotSort,"PhxRedEdge",$BL$35:$BL$36)</f>
        <v>0.23302499999999998</v>
      </c>
      <c r="BJ15" s="16">
        <f>DSTDEV(PlotSort,"PhxRedEdge",$BL$35:$BL$36)/SQRT($BF15)</f>
        <v>7.9787608687063687E-3</v>
      </c>
      <c r="BK15" s="16">
        <f>DAVERAGE(PlotSort,"TMRed",$BL$35:$BL$36)</f>
        <v>3.8037500000000002E-2</v>
      </c>
      <c r="BL15" s="16">
        <f>DSTDEV(PlotSort,"TMRed",$BL$35:$BL$36)/SQRT($BF15)</f>
        <v>2.219148606045644E-3</v>
      </c>
      <c r="BM15" s="16">
        <f>DAVERAGE(PlotSort,"TMNIR",$BL$35:$BL$36)</f>
        <v>0.44227499999999997</v>
      </c>
      <c r="BN15" s="16">
        <f>DSTDEV(PlotSort,"TMNIR",$BL$35:$BL$36)/SQRT($BF15)</f>
        <v>2.2715898696098979E-2</v>
      </c>
      <c r="BO15" s="16">
        <f>DAVERAGE(PlotSort,"NRR",$BL$35:$BL$36)</f>
        <v>0.30676173666300566</v>
      </c>
      <c r="BP15" s="16">
        <f>DSTDEV(PlotSort,"NRR",$BL$35:$BL$36)/SQRT($BF15)</f>
        <v>1.7219792695977645E-2</v>
      </c>
      <c r="BQ15" s="16">
        <f>DAVERAGE(PlotSort,"rvi",$BL$35:$BL$36)</f>
        <v>11.97991691585788</v>
      </c>
      <c r="BR15" s="16">
        <f>DSTDEV(PlotSort,"rvi",$BL$35:$BL$36)/SQRT($BF15)</f>
        <v>1.0367399203533729</v>
      </c>
      <c r="BS15" s="17">
        <f>DAVERAGE(PlotSort,"ndvi",$BL$35:$BL$36)</f>
        <v>0.83836212430411539</v>
      </c>
      <c r="BT15" s="16">
        <f>DSTDEV(PlotSort,"ndvi",$BL$35:$BL$36)/SQRT($BF15)</f>
        <v>1.3887997026673794E-2</v>
      </c>
    </row>
    <row r="16" spans="1:72" ht="13.5" customHeight="1" x14ac:dyDescent="0.2">
      <c r="B16" s="12">
        <v>254</v>
      </c>
      <c r="C16" s="12">
        <v>9.6140000000000008</v>
      </c>
      <c r="D16" s="12">
        <v>254.40057999999999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27.3</v>
      </c>
      <c r="Q16" s="56">
        <v>2.31</v>
      </c>
      <c r="R16" s="56">
        <v>1.32</v>
      </c>
      <c r="S16" s="56">
        <v>48.37</v>
      </c>
      <c r="T16" s="56">
        <v>116.97</v>
      </c>
      <c r="U16" s="12">
        <v>1</v>
      </c>
      <c r="V16" s="12">
        <v>0</v>
      </c>
      <c r="W16" s="12">
        <v>0</v>
      </c>
      <c r="X16" s="12">
        <v>1</v>
      </c>
      <c r="Y16" s="12">
        <v>0.1</v>
      </c>
      <c r="Z16" s="12">
        <v>1</v>
      </c>
      <c r="AA16" s="12">
        <v>135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1.0333000000000001</v>
      </c>
      <c r="AK16" s="12">
        <v>5.7999999999999996E-3</v>
      </c>
      <c r="AL16" s="14">
        <v>3.5799999999999998E-2</v>
      </c>
      <c r="AM16" s="14">
        <v>2.0000000000000001E-4</v>
      </c>
      <c r="AN16" s="14">
        <v>2.0251999999999999</v>
      </c>
      <c r="AO16" s="14">
        <v>0.30080000000000001</v>
      </c>
      <c r="AP16" s="14">
        <v>0.19570000000000001</v>
      </c>
      <c r="AQ16" s="14">
        <v>2.9100000000000001E-2</v>
      </c>
      <c r="AR16" s="14">
        <v>2.1316999999999999</v>
      </c>
      <c r="AS16" s="14">
        <v>7.6E-3</v>
      </c>
      <c r="AT16" s="14">
        <v>3.9100000000000003E-2</v>
      </c>
      <c r="AU16" s="14">
        <v>1E-4</v>
      </c>
      <c r="AV16" s="14">
        <v>27.218900000000001</v>
      </c>
      <c r="AW16" s="14">
        <v>3.0055999999999998</v>
      </c>
      <c r="AX16" s="14">
        <v>0.36980000000000002</v>
      </c>
      <c r="AY16" s="14">
        <v>4.0800000000000003E-2</v>
      </c>
      <c r="AZ16" s="14">
        <v>0.30786914235190099</v>
      </c>
      <c r="BA16" s="14">
        <v>9.4578005115089514</v>
      </c>
      <c r="BB16" s="14">
        <v>0.80875519686965014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3.4000000000000002E-2</v>
      </c>
      <c r="BH16" s="16">
        <f>DSTDEV(PlotSort,"PhxRed",$BI$31:$BI$32)/SQRT($BF16)</f>
        <v>1.1600287352762715E-3</v>
      </c>
      <c r="BI16" s="16">
        <f>DAVERAGE(PlotSort,"PhxRedEdge",$BI$31:$BI$32)</f>
        <v>0.22274374999999999</v>
      </c>
      <c r="BJ16" s="16">
        <f>DSTDEV(PlotSort,"PhxRedEdge",$BI$31:$BI$32)/SQRT($BF16)</f>
        <v>5.9774225824486167E-3</v>
      </c>
      <c r="BK16" s="16">
        <f>DAVERAGE(PlotSort,"TMRed",$BI$31:$BI$32)</f>
        <v>3.7024999999999995E-2</v>
      </c>
      <c r="BL16" s="16">
        <f>DSTDEV(PlotSort,"TMRed",$BI$31:$BI$32)/SQRT($BF16)</f>
        <v>1.2604066804012108E-3</v>
      </c>
      <c r="BM16" s="16">
        <f>DAVERAGE(PlotSort,"TMNIR",$BI$31:$BI$32)</f>
        <v>0.41404999999999997</v>
      </c>
      <c r="BN16" s="16">
        <f>DSTDEV(PlotSort,"TMNIR",$BI$31:$BI$32)/SQRT($BF16)</f>
        <v>1.3552997823359978E-2</v>
      </c>
      <c r="BO16" s="16">
        <f>DAVERAGE(PlotSort,"NRR",$BI$31:$BI$32)</f>
        <v>0.29892190319872619</v>
      </c>
      <c r="BP16" s="16">
        <f>DSTDEV(PlotSort,"NRR",$BI$31:$BI$32)/SQRT($BF16)</f>
        <v>8.1234713065683837E-3</v>
      </c>
      <c r="BQ16" s="16">
        <f>DAVERAGE(PlotSort,"rvi",$BI$31:$BI$32)</f>
        <v>11.391694586445507</v>
      </c>
      <c r="BR16" s="16">
        <f>DSTDEV(PlotSort,"rvi",$BI$31:$BI$32)/SQRT($BF16)</f>
        <v>0.54291056273515836</v>
      </c>
      <c r="BS16" s="17">
        <f>DAVERAGE(PlotSort,"ndvi",$BI$31:$BI$32)</f>
        <v>0.83354065472250005</v>
      </c>
      <c r="BT16" s="16">
        <f>DSTDEV(PlotSort,"ndvi",$BI$31:$BI$32)/SQRT($BF16)</f>
        <v>7.8028106903475824E-3</v>
      </c>
    </row>
    <row r="17" spans="2:72" ht="13.5" customHeight="1" x14ac:dyDescent="0.2">
      <c r="B17" s="12">
        <v>254</v>
      </c>
      <c r="C17" s="12">
        <v>9.6039999999999992</v>
      </c>
      <c r="D17" s="12">
        <v>254.40017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27.3</v>
      </c>
      <c r="Q17" s="56">
        <v>2.31</v>
      </c>
      <c r="R17" s="56">
        <v>1.32</v>
      </c>
      <c r="S17" s="56">
        <v>48.48</v>
      </c>
      <c r="T17" s="56">
        <v>116.83</v>
      </c>
      <c r="U17" s="12">
        <v>1</v>
      </c>
      <c r="V17" s="12">
        <v>0</v>
      </c>
      <c r="W17" s="12">
        <v>0</v>
      </c>
      <c r="X17" s="12">
        <v>1</v>
      </c>
      <c r="Y17" s="12">
        <v>0.1</v>
      </c>
      <c r="Z17" s="12">
        <v>1</v>
      </c>
      <c r="AA17" s="12">
        <v>135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0.97289999999999999</v>
      </c>
      <c r="AK17" s="12">
        <v>6.2E-2</v>
      </c>
      <c r="AL17" s="14">
        <v>3.3799999999999997E-2</v>
      </c>
      <c r="AM17" s="14">
        <v>2.2000000000000001E-3</v>
      </c>
      <c r="AN17" s="14">
        <v>2.3096999999999999</v>
      </c>
      <c r="AO17" s="14">
        <v>0.24790000000000001</v>
      </c>
      <c r="AP17" s="14">
        <v>0.2238</v>
      </c>
      <c r="AQ17" s="14">
        <v>2.4E-2</v>
      </c>
      <c r="AR17" s="14">
        <v>2.0150999999999999</v>
      </c>
      <c r="AS17" s="14">
        <v>0.21190000000000001</v>
      </c>
      <c r="AT17" s="14">
        <v>3.6999999999999998E-2</v>
      </c>
      <c r="AU17" s="14">
        <v>3.8999999999999998E-3</v>
      </c>
      <c r="AV17" s="14">
        <v>33.866599999999998</v>
      </c>
      <c r="AW17" s="14">
        <v>2.5979000000000001</v>
      </c>
      <c r="AX17" s="14">
        <v>0.46100000000000002</v>
      </c>
      <c r="AY17" s="14">
        <v>3.5400000000000001E-2</v>
      </c>
      <c r="AZ17" s="14">
        <v>0.34637850467289721</v>
      </c>
      <c r="BA17" s="14">
        <v>12.459459459459461</v>
      </c>
      <c r="BB17" s="14">
        <v>0.85140562248995988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3.0850000000000002E-2</v>
      </c>
      <c r="BH17" s="16">
        <f>DSTDEV(PlotSort,"PhxRed",$BJ$31:$BJ$32)/SQRT($BF17)</f>
        <v>7.3393914370788714E-4</v>
      </c>
      <c r="BI17" s="16">
        <f>DAVERAGE(PlotSort,"PhxRedEdge",$BJ$31:$BJ$32)</f>
        <v>0.20964374999999999</v>
      </c>
      <c r="BJ17" s="16">
        <f>DSTDEV(PlotSort,"PhxRedEdge",$BJ$31:$BJ$32)/SQRT($BF17)</f>
        <v>5.1956229073936199E-3</v>
      </c>
      <c r="BK17" s="16">
        <f>DAVERAGE(PlotSort,"TMRed",$BJ$31:$BJ$32)</f>
        <v>3.2056250000000001E-2</v>
      </c>
      <c r="BL17" s="16">
        <f>DSTDEV(PlotSort,"TMRed",$BJ$31:$BJ$32)/SQRT($BF17)</f>
        <v>8.3406478315536134E-4</v>
      </c>
      <c r="BM17" s="16">
        <f>DAVERAGE(PlotSort,"TMNIR",$BJ$31:$BJ$32)</f>
        <v>0.45020624999999992</v>
      </c>
      <c r="BN17" s="16">
        <f>DSTDEV(PlotSort,"TMNIR",$BJ$31:$BJ$32)/SQRT($BF17)</f>
        <v>1.2398076022613577E-2</v>
      </c>
      <c r="BO17" s="16">
        <f>DAVERAGE(PlotSort,"NRR",$BJ$31:$BJ$32)</f>
        <v>0.36373450134328988</v>
      </c>
      <c r="BP17" s="16">
        <f>DSTDEV(PlotSort,"NRR",$BJ$31:$BJ$32)/SQRT($BF17)</f>
        <v>6.8866759295307745E-3</v>
      </c>
      <c r="BQ17" s="16">
        <f>DAVERAGE(PlotSort,"rvi",$BJ$31:$BJ$32)</f>
        <v>14.15976784997464</v>
      </c>
      <c r="BR17" s="16">
        <f>DSTDEV(PlotSort,"rvi",$BJ$31:$BJ$32)/SQRT($BF17)</f>
        <v>0.47100506863437996</v>
      </c>
      <c r="BS17" s="17">
        <f>DAVERAGE(PlotSort,"ndvi",$BJ$31:$BJ$32)</f>
        <v>0.86601229416775471</v>
      </c>
      <c r="BT17" s="16">
        <f>DSTDEV(PlotSort,"ndvi",$BJ$31:$BJ$32)/SQRT($BF17)</f>
        <v>4.4758392968428659E-3</v>
      </c>
    </row>
    <row r="18" spans="2:72" ht="13.5" customHeight="1" x14ac:dyDescent="0.2">
      <c r="B18" s="12">
        <v>254</v>
      </c>
      <c r="C18" s="12">
        <v>9.6869999999999994</v>
      </c>
      <c r="D18" s="12">
        <v>254.40362999999999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27.3</v>
      </c>
      <c r="Q18" s="56">
        <v>2.31</v>
      </c>
      <c r="R18" s="56">
        <v>1.32</v>
      </c>
      <c r="S18" s="56">
        <v>47.56</v>
      </c>
      <c r="T18" s="56">
        <v>117.95</v>
      </c>
      <c r="U18" s="12">
        <v>1</v>
      </c>
      <c r="V18" s="12">
        <v>0</v>
      </c>
      <c r="W18" s="12">
        <v>0</v>
      </c>
      <c r="X18" s="12">
        <v>1</v>
      </c>
      <c r="Y18" s="12">
        <v>0.1</v>
      </c>
      <c r="Z18" s="12">
        <v>1</v>
      </c>
      <c r="AA18" s="12">
        <v>135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1.1337999999999999</v>
      </c>
      <c r="AK18" s="12">
        <v>0</v>
      </c>
      <c r="AL18" s="14">
        <v>3.8699999999999998E-2</v>
      </c>
      <c r="AM18" s="14">
        <v>0</v>
      </c>
      <c r="AN18" s="14">
        <v>2.6234000000000002</v>
      </c>
      <c r="AO18" s="14">
        <v>7.4499999999999997E-2</v>
      </c>
      <c r="AP18" s="14">
        <v>0.2492</v>
      </c>
      <c r="AQ18" s="14">
        <v>7.1000000000000004E-3</v>
      </c>
      <c r="AR18" s="14">
        <v>2.3967999999999998</v>
      </c>
      <c r="AS18" s="14">
        <v>8.8999999999999999E-3</v>
      </c>
      <c r="AT18" s="14">
        <v>4.3200000000000002E-2</v>
      </c>
      <c r="AU18" s="14">
        <v>2.0000000000000001E-4</v>
      </c>
      <c r="AV18" s="14">
        <v>32.416800000000002</v>
      </c>
      <c r="AW18" s="14">
        <v>0.1789</v>
      </c>
      <c r="AX18" s="14">
        <v>0.43490000000000001</v>
      </c>
      <c r="AY18" s="14">
        <v>2.3999999999999998E-3</v>
      </c>
      <c r="AZ18" s="14">
        <v>0.27145154217219702</v>
      </c>
      <c r="BA18" s="14">
        <v>10.06712962962963</v>
      </c>
      <c r="BB18" s="14">
        <v>0.81928466847939752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3.2481250000000003E-2</v>
      </c>
      <c r="BH18" s="16">
        <f>DSTDEV(PlotSort,"PhxRed",$BH$35:$BH$36)/SQRT($BF18)</f>
        <v>1.2677808285215021E-3</v>
      </c>
      <c r="BI18" s="16">
        <f>DAVERAGE(PlotSort,"PhxRedEdge",$BH$35:$BH$36)</f>
        <v>0.20930624999999997</v>
      </c>
      <c r="BJ18" s="16">
        <f>DSTDEV(PlotSort,"PhxRedEdge",$BH$35:$BH$36)/SQRT($BF18)</f>
        <v>5.3962677592171672E-3</v>
      </c>
      <c r="BK18" s="16">
        <f>DAVERAGE(PlotSort,"TMRed",$BH$35:$BH$36)</f>
        <v>3.45875E-2</v>
      </c>
      <c r="BL18" s="16">
        <f>DSTDEV(PlotSort,"TMRed",$BH$35:$BH$36)/SQRT($BF18)</f>
        <v>1.4201782458550759E-3</v>
      </c>
      <c r="BM18" s="16">
        <f>DAVERAGE(PlotSort,"TMNIR",$BH$35:$BH$36)</f>
        <v>0.41083749999999997</v>
      </c>
      <c r="BN18" s="16">
        <f>DSTDEV(PlotSort,"TMNIR",$BH$35:$BH$36)/SQRT($BF18)</f>
        <v>1.3311974168018796E-2</v>
      </c>
      <c r="BO18" s="16">
        <f>DAVERAGE(PlotSort,"NRR",$BH$35:$BH$36)</f>
        <v>0.322883020315609</v>
      </c>
      <c r="BP18" s="16">
        <f>DSTDEV(PlotSort,"NRR",$BH$35:$BH$36)/SQRT($BF18)</f>
        <v>1.2597084451782342E-2</v>
      </c>
      <c r="BQ18" s="16">
        <f>DAVERAGE(PlotSort,"rvi",$BH$35:$BH$36)</f>
        <v>12.226803441503481</v>
      </c>
      <c r="BR18" s="16">
        <f>DSTDEV(PlotSort,"rvi",$BH$35:$BH$36)/SQRT($BF18)</f>
        <v>0.67627451257097293</v>
      </c>
      <c r="BS18" s="17">
        <f>DAVERAGE(PlotSort,"ndvi",$BH$35:$BH$36)</f>
        <v>0.842360781655212</v>
      </c>
      <c r="BT18" s="16">
        <f>DSTDEV(PlotSort,"ndvi",$BH$35:$BH$36)/SQRT($BF18)</f>
        <v>8.6005716507985674E-3</v>
      </c>
    </row>
    <row r="19" spans="2:72" ht="13.5" customHeight="1" x14ac:dyDescent="0.2">
      <c r="B19" s="12">
        <v>254</v>
      </c>
      <c r="C19" s="12">
        <v>9.6950000000000003</v>
      </c>
      <c r="D19" s="12">
        <v>254.40396000000001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27.3</v>
      </c>
      <c r="Q19" s="56">
        <v>2.31</v>
      </c>
      <c r="R19" s="56">
        <v>1.32</v>
      </c>
      <c r="S19" s="56">
        <v>47.47</v>
      </c>
      <c r="T19" s="56">
        <v>118.05</v>
      </c>
      <c r="U19" s="12">
        <v>1</v>
      </c>
      <c r="V19" s="12">
        <v>0</v>
      </c>
      <c r="W19" s="12">
        <v>0</v>
      </c>
      <c r="X19" s="12">
        <v>1</v>
      </c>
      <c r="Y19" s="12">
        <v>0.1</v>
      </c>
      <c r="Z19" s="12">
        <v>1</v>
      </c>
      <c r="AA19" s="12">
        <v>135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0.67779999999999996</v>
      </c>
      <c r="AK19" s="12">
        <v>3.56E-2</v>
      </c>
      <c r="AL19" s="14">
        <v>2.3099999999999999E-2</v>
      </c>
      <c r="AM19" s="14">
        <v>1.1999999999999999E-3</v>
      </c>
      <c r="AN19" s="14">
        <v>1.8059000000000001</v>
      </c>
      <c r="AO19" s="14">
        <v>0.19259999999999999</v>
      </c>
      <c r="AP19" s="14">
        <v>0.17119999999999999</v>
      </c>
      <c r="AQ19" s="14">
        <v>1.83E-2</v>
      </c>
      <c r="AR19" s="14">
        <v>1.2959000000000001</v>
      </c>
      <c r="AS19" s="14">
        <v>0.13539999999999999</v>
      </c>
      <c r="AT19" s="14">
        <v>2.3300000000000001E-2</v>
      </c>
      <c r="AU19" s="14">
        <v>2.3999999999999998E-3</v>
      </c>
      <c r="AV19" s="14">
        <v>30.5198</v>
      </c>
      <c r="AW19" s="14">
        <v>2.8371</v>
      </c>
      <c r="AX19" s="14">
        <v>0.4088</v>
      </c>
      <c r="AY19" s="14">
        <v>3.7999999999999999E-2</v>
      </c>
      <c r="AZ19" s="14">
        <v>0.40965517241379312</v>
      </c>
      <c r="BA19" s="14">
        <v>17.545064377682401</v>
      </c>
      <c r="BB19" s="14">
        <v>0.89215459384401763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3.2368750000000002E-2</v>
      </c>
      <c r="BH19" s="16">
        <f>DSTDEV(PlotSort,"PhxRed",$BI$35:$BI$36)/SQRT($BF19)</f>
        <v>7.7935436687470174E-4</v>
      </c>
      <c r="BI19" s="16">
        <f>DAVERAGE(PlotSort,"PhxRedEdge",$BI$35:$BI$36)</f>
        <v>0.22308125000000004</v>
      </c>
      <c r="BJ19" s="16">
        <f>DSTDEV(PlotSort,"PhxRedEdge",$BI$35:$BI$36)/SQRT($BF19)</f>
        <v>5.7445352201752004E-3</v>
      </c>
      <c r="BK19" s="16">
        <f>DAVERAGE(PlotSort,"TMRed",$BI$35:$BI$36)</f>
        <v>3.4493749999999997E-2</v>
      </c>
      <c r="BL19" s="16">
        <f>DSTDEV(PlotSort,"TMRed",$BI$35:$BI$36)/SQRT($BF19)</f>
        <v>1.0440493582680849E-3</v>
      </c>
      <c r="BM19" s="16">
        <f>DAVERAGE(PlotSort,"TMNIR",$BI$35:$BI$36)</f>
        <v>0.45341875000000004</v>
      </c>
      <c r="BN19" s="16">
        <f>DSTDEV(PlotSort,"TMNIR",$BI$35:$BI$36)/SQRT($BF19)</f>
        <v>1.1971818362129979E-2</v>
      </c>
      <c r="BO19" s="16">
        <f>DAVERAGE(PlotSort,"NRR",$BI$35:$BI$36)</f>
        <v>0.33977338422640696</v>
      </c>
      <c r="BP19" s="16">
        <f>DSTDEV(PlotSort,"NRR",$BI$35:$BI$36)/SQRT($BF19)</f>
        <v>9.2327408849520749E-3</v>
      </c>
      <c r="BQ19" s="16">
        <f>DAVERAGE(PlotSort,"rvi",$BI$35:$BI$36)</f>
        <v>13.324658994916668</v>
      </c>
      <c r="BR19" s="16">
        <f>DSTDEV(PlotSort,"rvi",$BI$35:$BI$36)/SQRT($BF19)</f>
        <v>0.52391016722881223</v>
      </c>
      <c r="BS19" s="17">
        <f>DAVERAGE(PlotSort,"ndvi",$BI$35:$BI$36)</f>
        <v>0.85719216723504266</v>
      </c>
      <c r="BT19" s="16">
        <f>DSTDEV(PlotSort,"ndvi",$BI$35:$BI$36)/SQRT($BF19)</f>
        <v>5.8959086120415598E-3</v>
      </c>
    </row>
    <row r="20" spans="2:72" ht="13.5" customHeight="1" x14ac:dyDescent="0.2">
      <c r="B20" s="12">
        <v>254</v>
      </c>
      <c r="C20" s="12">
        <v>9.7050000000000001</v>
      </c>
      <c r="D20" s="12">
        <v>254.40438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27.3</v>
      </c>
      <c r="Q20" s="56">
        <v>2.31</v>
      </c>
      <c r="R20" s="56">
        <v>1.32</v>
      </c>
      <c r="S20" s="56">
        <v>47.36</v>
      </c>
      <c r="T20" s="56">
        <v>118.19</v>
      </c>
      <c r="U20" s="12">
        <v>1</v>
      </c>
      <c r="V20" s="12">
        <v>0</v>
      </c>
      <c r="W20" s="12">
        <v>0</v>
      </c>
      <c r="X20" s="12">
        <v>1</v>
      </c>
      <c r="Y20" s="12">
        <v>0.1</v>
      </c>
      <c r="Z20" s="12">
        <v>1</v>
      </c>
      <c r="AA20" s="12">
        <v>135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1.0076000000000001</v>
      </c>
      <c r="AK20" s="12">
        <v>8.9899999999999994E-2</v>
      </c>
      <c r="AL20" s="14">
        <v>3.4200000000000001E-2</v>
      </c>
      <c r="AM20" s="14">
        <v>3.0999999999999999E-3</v>
      </c>
      <c r="AN20" s="14">
        <v>2.4447999999999999</v>
      </c>
      <c r="AO20" s="14">
        <v>0.16220000000000001</v>
      </c>
      <c r="AP20" s="14">
        <v>0.23130000000000001</v>
      </c>
      <c r="AQ20" s="14">
        <v>1.5299999999999999E-2</v>
      </c>
      <c r="AR20" s="14">
        <v>1.9467000000000001</v>
      </c>
      <c r="AS20" s="14">
        <v>0.1953</v>
      </c>
      <c r="AT20" s="14">
        <v>3.49E-2</v>
      </c>
      <c r="AU20" s="14">
        <v>3.5000000000000001E-3</v>
      </c>
      <c r="AV20" s="14">
        <v>37.211199999999998</v>
      </c>
      <c r="AW20" s="14">
        <v>0.87980000000000003</v>
      </c>
      <c r="AX20" s="14">
        <v>0.49759999999999999</v>
      </c>
      <c r="AY20" s="14">
        <v>1.18E-2</v>
      </c>
      <c r="AZ20" s="14">
        <v>0.36534504047194399</v>
      </c>
      <c r="BA20" s="14">
        <v>14.257879656160458</v>
      </c>
      <c r="BB20" s="14">
        <v>0.86892018779342728</v>
      </c>
      <c r="BC20" s="15"/>
    </row>
    <row r="21" spans="2:72" ht="13.5" customHeight="1" x14ac:dyDescent="0.2">
      <c r="B21" s="12">
        <v>254</v>
      </c>
      <c r="C21" s="12">
        <v>9.7129999999999992</v>
      </c>
      <c r="D21" s="12">
        <v>254.40470999999999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27.3</v>
      </c>
      <c r="Q21" s="56">
        <v>2.31</v>
      </c>
      <c r="R21" s="56">
        <v>1.32</v>
      </c>
      <c r="S21" s="56">
        <v>47.27</v>
      </c>
      <c r="T21" s="56">
        <v>118.3</v>
      </c>
      <c r="U21" s="12">
        <v>1</v>
      </c>
      <c r="V21" s="12">
        <v>0</v>
      </c>
      <c r="W21" s="12">
        <v>0</v>
      </c>
      <c r="X21" s="12">
        <v>1</v>
      </c>
      <c r="Y21" s="12">
        <v>0.1</v>
      </c>
      <c r="Z21" s="12">
        <v>1</v>
      </c>
      <c r="AA21" s="12">
        <v>135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0.92279999999999995</v>
      </c>
      <c r="AK21" s="12">
        <v>4.1000000000000003E-3</v>
      </c>
      <c r="AL21" s="14">
        <v>3.1300000000000001E-2</v>
      </c>
      <c r="AM21" s="14">
        <v>1E-4</v>
      </c>
      <c r="AN21" s="14">
        <v>2.0390000000000001</v>
      </c>
      <c r="AO21" s="14">
        <v>0.1842</v>
      </c>
      <c r="AP21" s="14">
        <v>0.1925</v>
      </c>
      <c r="AQ21" s="14">
        <v>1.7399999999999999E-2</v>
      </c>
      <c r="AR21" s="14">
        <v>1.9444999999999999</v>
      </c>
      <c r="AS21" s="14">
        <v>0.1028</v>
      </c>
      <c r="AT21" s="14">
        <v>3.4799999999999998E-2</v>
      </c>
      <c r="AU21" s="14">
        <v>1.8E-3</v>
      </c>
      <c r="AV21" s="14">
        <v>26.7758</v>
      </c>
      <c r="AW21" s="14">
        <v>1.2729999999999999</v>
      </c>
      <c r="AX21" s="14">
        <v>0.35759999999999997</v>
      </c>
      <c r="AY21" s="14">
        <v>1.7000000000000001E-2</v>
      </c>
      <c r="AZ21" s="14">
        <v>0.30012724959098336</v>
      </c>
      <c r="BA21" s="14">
        <v>10.275862068965518</v>
      </c>
      <c r="BB21" s="14">
        <v>0.82262996941896027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0.2389</v>
      </c>
      <c r="BH21" s="16"/>
      <c r="BI21" s="16">
        <f>DAVERAGE(PlotSort2,"PhxRedEdge",$BM$31:$BM$32)</f>
        <v>0.25269999999999998</v>
      </c>
      <c r="BJ21" s="16"/>
      <c r="BK21" s="16">
        <f>DAVERAGE(PlotSort2,"TMRed",$BM$31:$BM$32)</f>
        <v>0.23649999999999999</v>
      </c>
      <c r="BL21" s="16"/>
      <c r="BM21" s="16">
        <f>DAVERAGE(PlotSort2,"TMNIR",$BM$31:$BM$32)</f>
        <v>0.28789999999999999</v>
      </c>
      <c r="BN21" s="16"/>
      <c r="BO21" s="16">
        <f>DAVERAGE(PlotSort2,"NRR",$BM$31:$BM$32)</f>
        <v>6.511283758786536E-2</v>
      </c>
      <c r="BP21" s="16"/>
      <c r="BQ21" s="16">
        <f>DAVERAGE(PlotSort2,"rvi",$BM$31:$BM$32)</f>
        <v>1.2173361522198731</v>
      </c>
      <c r="BR21" s="16"/>
      <c r="BS21" s="17">
        <f>DAVERAGE(PlotSort2,"ndvi",$BM$31:$BM$32)</f>
        <v>9.8016781083142643E-2</v>
      </c>
      <c r="BT21" s="16"/>
    </row>
    <row r="22" spans="2:72" ht="13.5" customHeight="1" x14ac:dyDescent="0.2">
      <c r="B22" s="12">
        <v>254</v>
      </c>
      <c r="C22" s="12">
        <v>9.7219999999999995</v>
      </c>
      <c r="D22" s="12">
        <v>254.40508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27.3</v>
      </c>
      <c r="Q22" s="56">
        <v>2.31</v>
      </c>
      <c r="R22" s="56">
        <v>1.32</v>
      </c>
      <c r="S22" s="56">
        <v>47.17</v>
      </c>
      <c r="T22" s="56">
        <v>118.42</v>
      </c>
      <c r="U22" s="12">
        <v>1</v>
      </c>
      <c r="V22" s="12">
        <v>0</v>
      </c>
      <c r="W22" s="12">
        <v>0</v>
      </c>
      <c r="X22" s="12">
        <v>1</v>
      </c>
      <c r="Y22" s="12">
        <v>0.1</v>
      </c>
      <c r="Z22" s="12">
        <v>1</v>
      </c>
      <c r="AA22" s="12">
        <v>135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0.86080000000000001</v>
      </c>
      <c r="AK22" s="12">
        <v>5.7500000000000002E-2</v>
      </c>
      <c r="AL22" s="14">
        <v>2.9100000000000001E-2</v>
      </c>
      <c r="AM22" s="14">
        <v>1.9E-3</v>
      </c>
      <c r="AN22" s="14">
        <v>2.1341999999999999</v>
      </c>
      <c r="AO22" s="14">
        <v>9.1600000000000001E-2</v>
      </c>
      <c r="AP22" s="14">
        <v>0.2011</v>
      </c>
      <c r="AQ22" s="14">
        <v>8.6E-3</v>
      </c>
      <c r="AR22" s="14">
        <v>1.6311</v>
      </c>
      <c r="AS22" s="14">
        <v>8.72E-2</v>
      </c>
      <c r="AT22" s="14">
        <v>2.92E-2</v>
      </c>
      <c r="AU22" s="14">
        <v>1.6000000000000001E-3</v>
      </c>
      <c r="AV22" s="14">
        <v>33.190600000000003</v>
      </c>
      <c r="AW22" s="14">
        <v>1.7555000000000001</v>
      </c>
      <c r="AX22" s="14">
        <v>0.4425</v>
      </c>
      <c r="AY22" s="14">
        <v>2.3400000000000001E-2</v>
      </c>
      <c r="AZ22" s="14">
        <v>0.37507768800497204</v>
      </c>
      <c r="BA22" s="14">
        <v>15.154109589041095</v>
      </c>
      <c r="BB22" s="14">
        <v>0.87619249523001907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0.27900000000000003</v>
      </c>
      <c r="BH22" s="16">
        <f>DSTDEV(PlotSort2,"PhxRed",$BN$31:$BN$32)/SQRT($BF22)</f>
        <v>1.0700000000000013E-2</v>
      </c>
      <c r="BI22" s="16">
        <f>DAVERAGE(PlotSort2,"PhxRedEdge",$BN$31:$BN$32)</f>
        <v>0.29905000000000004</v>
      </c>
      <c r="BJ22" s="16">
        <f>DSTDEV(PlotSort2,"PhxRedEdge",$BN$31:$BN$32)/SQRT($BF22)</f>
        <v>1.1449999999999986E-2</v>
      </c>
      <c r="BK22" s="16">
        <f>DAVERAGE(PlotSort2,"TMRed",$BN$31:$BN$32)</f>
        <v>0.27575000000000005</v>
      </c>
      <c r="BL22" s="16">
        <f>DSTDEV(PlotSort2,"TMRed",$BN$31:$BN$32)/SQRT($BF22)</f>
        <v>1.1849999999999998E-2</v>
      </c>
      <c r="BM22" s="16">
        <f>DAVERAGE(PlotSort2,"TMNIR",$BN$31:$BN$32)</f>
        <v>0.3271</v>
      </c>
      <c r="BN22" s="16">
        <f>DSTDEV(PlotSort2,"TMNIR",$BN$31:$BN$32)/SQRT($BF22)</f>
        <v>1.2699999999999989E-2</v>
      </c>
      <c r="BO22" s="16">
        <f>DAVERAGE(PlotSort2,"NRR",$BN$31:$BN$32)</f>
        <v>4.4787200183099729E-2</v>
      </c>
      <c r="BP22" s="16">
        <f>DSTDEV(PlotSort2,"NRR",$BN$31:$BN$32)/SQRT($BF22)</f>
        <v>2.6892775785058651E-4</v>
      </c>
      <c r="BQ22" s="16">
        <f>DAVERAGE(PlotSort2,"rvi",$BN$31:$BN$32)</f>
        <v>1.1864312250025164</v>
      </c>
      <c r="BR22" s="16">
        <f>DSTDEV(PlotSort2,"rvi",$BN$31:$BN$32)/SQRT($BF22)</f>
        <v>4.9291387716403614E-3</v>
      </c>
      <c r="BS22" s="17">
        <f>DAVERAGE(PlotSort2,"ndvi",$BN$31:$BN$32)</f>
        <v>8.5262713952070912E-2</v>
      </c>
      <c r="BT22" s="16">
        <f>DSTDEV(PlotSort2,"ndvi",$BN$31:$BN$32)/SQRT($BF22)</f>
        <v>2.0622039106300838E-3</v>
      </c>
    </row>
    <row r="23" spans="2:72" ht="13.5" customHeight="1" x14ac:dyDescent="0.2">
      <c r="B23" s="12">
        <v>254</v>
      </c>
      <c r="C23" s="12">
        <v>9.7309999999999999</v>
      </c>
      <c r="D23" s="12">
        <v>254.40546000000001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27.3</v>
      </c>
      <c r="Q23" s="56">
        <v>2.31</v>
      </c>
      <c r="R23" s="56">
        <v>1.32</v>
      </c>
      <c r="S23" s="56">
        <v>47.07</v>
      </c>
      <c r="T23" s="56">
        <v>118.55</v>
      </c>
      <c r="U23" s="12">
        <v>1</v>
      </c>
      <c r="V23" s="12">
        <v>0</v>
      </c>
      <c r="W23" s="12">
        <v>0</v>
      </c>
      <c r="X23" s="12">
        <v>1</v>
      </c>
      <c r="Y23" s="12">
        <v>0.1</v>
      </c>
      <c r="Z23" s="12">
        <v>1</v>
      </c>
      <c r="AA23" s="12">
        <v>135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1.0524</v>
      </c>
      <c r="AK23" s="12">
        <v>0.1449</v>
      </c>
      <c r="AL23" s="14">
        <v>3.56E-2</v>
      </c>
      <c r="AM23" s="14">
        <v>4.8999999999999998E-3</v>
      </c>
      <c r="AN23" s="14">
        <v>1.9806999999999999</v>
      </c>
      <c r="AO23" s="14">
        <v>0.1409</v>
      </c>
      <c r="AP23" s="14">
        <v>0.18629999999999999</v>
      </c>
      <c r="AQ23" s="14">
        <v>1.3299999999999999E-2</v>
      </c>
      <c r="AR23" s="14">
        <v>2.0625</v>
      </c>
      <c r="AS23" s="14">
        <v>0.2324</v>
      </c>
      <c r="AT23" s="14">
        <v>3.6799999999999999E-2</v>
      </c>
      <c r="AU23" s="14">
        <v>4.1000000000000003E-3</v>
      </c>
      <c r="AV23" s="14">
        <v>25.124300000000002</v>
      </c>
      <c r="AW23" s="14">
        <v>1.5642</v>
      </c>
      <c r="AX23" s="14">
        <v>0.33450000000000002</v>
      </c>
      <c r="AY23" s="14">
        <v>2.0799999999999999E-2</v>
      </c>
      <c r="AZ23" s="14">
        <v>0.28456221198156684</v>
      </c>
      <c r="BA23" s="14">
        <v>9.0896739130434785</v>
      </c>
      <c r="BB23" s="14">
        <v>0.80177753837866961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0.14300000000000002</v>
      </c>
      <c r="BH23" s="16">
        <f>DSTDEV(PlotSort2,"PhxRed",$BR$31:$BR$32)/SQRT($BF23)</f>
        <v>9.900000000000006E-3</v>
      </c>
      <c r="BI23" s="16">
        <f>DAVERAGE(PlotSort2,"PhxRedEdge",$BR$31:$BR$32)</f>
        <v>0.23089999999999999</v>
      </c>
      <c r="BJ23" s="16">
        <f>DSTDEV(PlotSort2,"PhxRedEdge",$BR$31:$BR$32)/SQRT($BF23)</f>
        <v>2.6000000000000051E-3</v>
      </c>
      <c r="BK23" s="16">
        <f>DAVERAGE(PlotSort2,"TMRed",$BR$31:$BR$32)</f>
        <v>0.14155000000000001</v>
      </c>
      <c r="BL23" s="16">
        <f>DSTDEV(PlotSort2,"TMRed",$BR$31:$BR$32)/SQRT($BF23)</f>
        <v>1.1150000000000009E-2</v>
      </c>
      <c r="BM23" s="16">
        <f>DAVERAGE(PlotSort2,"TMNIR",$BR$31:$BR$32)</f>
        <v>0.33940000000000003</v>
      </c>
      <c r="BN23" s="16">
        <f>DSTDEV(PlotSort2,"TMNIR",$BR$31:$BR$32)/SQRT($BF23)</f>
        <v>3.3999999999999859E-3</v>
      </c>
      <c r="BO23" s="16">
        <f>DAVERAGE(PlotSort2,"NRR",$BR$31:$BR$32)</f>
        <v>0.19023636132479427</v>
      </c>
      <c r="BP23" s="16">
        <f>DSTDEV(PlotSort2,"NRR",$BR$31:$BR$32)/SQRT($BF23)</f>
        <v>1.0253920587305216E-2</v>
      </c>
      <c r="BQ23" s="16">
        <f>DAVERAGE(PlotSort2,"rvi",$BR$31:$BR$32)</f>
        <v>2.4146136415683346</v>
      </c>
      <c r="BR23" s="16">
        <f>DSTDEV(PlotSort2,"rvi",$BR$31:$BR$32)/SQRT($BF23)</f>
        <v>0.2142207142598864</v>
      </c>
      <c r="BS23" s="17">
        <f>DAVERAGE(PlotSort2,"ndvi",$BR$31:$BR$32)</f>
        <v>0.4119677838334872</v>
      </c>
      <c r="BT23" s="16">
        <f>DSTDEV(PlotSort2,"ndvi",$BR$31:$BR$32)/SQRT($BF23)</f>
        <v>3.6891049640730894E-2</v>
      </c>
    </row>
    <row r="24" spans="2:72" ht="13.5" customHeight="1" x14ac:dyDescent="0.2">
      <c r="B24" s="12">
        <v>254</v>
      </c>
      <c r="C24" s="12">
        <v>9.7420000000000009</v>
      </c>
      <c r="D24" s="12">
        <v>254.40592000000001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27.3</v>
      </c>
      <c r="Q24" s="56">
        <v>2.31</v>
      </c>
      <c r="R24" s="56">
        <v>1.32</v>
      </c>
      <c r="S24" s="56">
        <v>46.95</v>
      </c>
      <c r="T24" s="56">
        <v>118.7</v>
      </c>
      <c r="U24" s="12">
        <v>1</v>
      </c>
      <c r="V24" s="12">
        <v>0</v>
      </c>
      <c r="W24" s="12">
        <v>0</v>
      </c>
      <c r="X24" s="12">
        <v>1</v>
      </c>
      <c r="Y24" s="12">
        <v>0.1</v>
      </c>
      <c r="Z24" s="12">
        <v>1</v>
      </c>
      <c r="AA24" s="12">
        <v>135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0.84330000000000005</v>
      </c>
      <c r="AK24" s="12">
        <v>1.14E-2</v>
      </c>
      <c r="AL24" s="14">
        <v>2.8400000000000002E-2</v>
      </c>
      <c r="AM24" s="14">
        <v>4.0000000000000002E-4</v>
      </c>
      <c r="AN24" s="14">
        <v>2.3393000000000002</v>
      </c>
      <c r="AO24" s="14">
        <v>7.5700000000000003E-2</v>
      </c>
      <c r="AP24" s="14">
        <v>0.21940000000000001</v>
      </c>
      <c r="AQ24" s="14">
        <v>7.1000000000000004E-3</v>
      </c>
      <c r="AR24" s="14">
        <v>1.7581</v>
      </c>
      <c r="AS24" s="14">
        <v>4.6899999999999997E-2</v>
      </c>
      <c r="AT24" s="14">
        <v>3.1300000000000001E-2</v>
      </c>
      <c r="AU24" s="14">
        <v>8.0000000000000004E-4</v>
      </c>
      <c r="AV24" s="14">
        <v>31.961300000000001</v>
      </c>
      <c r="AW24" s="14">
        <v>9.7799999999999998E-2</v>
      </c>
      <c r="AX24" s="14">
        <v>0.42470000000000002</v>
      </c>
      <c r="AY24" s="14">
        <v>1.2999999999999999E-3</v>
      </c>
      <c r="AZ24" s="14">
        <v>0.31873932619158518</v>
      </c>
      <c r="BA24" s="14">
        <v>13.568690095846646</v>
      </c>
      <c r="BB24" s="14">
        <v>0.86271929824561411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0.70849999999999991</v>
      </c>
      <c r="BH24" s="16"/>
      <c r="BI24" s="16">
        <f>DAVERAGE(PlotSort2,"PhxRedEdge",$BP$31:$BP$32)</f>
        <v>0.69799999999999995</v>
      </c>
      <c r="BJ24" s="16"/>
      <c r="BK24" s="16">
        <f>DAVERAGE(PlotSort2,"TMRed",$BP$31:$BP$32)</f>
        <v>0.70650000000000002</v>
      </c>
      <c r="BL24" s="16"/>
      <c r="BM24" s="16">
        <f>DAVERAGE(PlotSort2,"TMNIR",$BP$31:$BP$32)</f>
        <v>0.67320000000000002</v>
      </c>
      <c r="BN24" s="16"/>
      <c r="BO24" s="16">
        <f>DAVERAGE(PlotSort2,"NRR",$BP$31:$BP$32)</f>
        <v>-1.808634772462072E-2</v>
      </c>
      <c r="BP24" s="16"/>
      <c r="BQ24" s="16">
        <f>DAVERAGE(PlotSort2,"rvi",$BP$31:$BP$32)</f>
        <v>23.821656050955411</v>
      </c>
      <c r="BR24" s="16"/>
      <c r="BS24" s="17">
        <f>DAVERAGE(PlotSort2,"ndvi",$BP$31:$BP$32)</f>
        <v>-2.413568166992824E-2</v>
      </c>
      <c r="BT24" s="16"/>
    </row>
    <row r="25" spans="2:72" ht="13.5" customHeight="1" x14ac:dyDescent="0.2">
      <c r="B25" s="12">
        <v>254</v>
      </c>
      <c r="C25" s="12">
        <v>9.7509999999999994</v>
      </c>
      <c r="D25" s="12">
        <v>254.40629000000001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27.3</v>
      </c>
      <c r="Q25" s="56">
        <v>2.31</v>
      </c>
      <c r="R25" s="56">
        <v>1.32</v>
      </c>
      <c r="S25" s="56">
        <v>46.85</v>
      </c>
      <c r="T25" s="56">
        <v>118.83</v>
      </c>
      <c r="U25" s="12">
        <v>1</v>
      </c>
      <c r="V25" s="12">
        <v>0</v>
      </c>
      <c r="W25" s="12">
        <v>0</v>
      </c>
      <c r="X25" s="12">
        <v>1</v>
      </c>
      <c r="Y25" s="12">
        <v>0.1</v>
      </c>
      <c r="Z25" s="12">
        <v>1</v>
      </c>
      <c r="AA25" s="12">
        <v>135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0.83330000000000004</v>
      </c>
      <c r="AK25" s="12">
        <v>2.01E-2</v>
      </c>
      <c r="AL25" s="14">
        <v>2.8000000000000001E-2</v>
      </c>
      <c r="AM25" s="14">
        <v>6.9999999999999999E-4</v>
      </c>
      <c r="AN25" s="14">
        <v>2.1941999999999999</v>
      </c>
      <c r="AO25" s="14">
        <v>0.155</v>
      </c>
      <c r="AP25" s="14">
        <v>0.2054</v>
      </c>
      <c r="AQ25" s="14">
        <v>1.4500000000000001E-2</v>
      </c>
      <c r="AR25" s="14">
        <v>1.6435999999999999</v>
      </c>
      <c r="AS25" s="14">
        <v>0.11219999999999999</v>
      </c>
      <c r="AT25" s="14">
        <v>2.92E-2</v>
      </c>
      <c r="AU25" s="14">
        <v>2E-3</v>
      </c>
      <c r="AV25" s="14">
        <v>29.916599999999999</v>
      </c>
      <c r="AW25" s="14">
        <v>0.96509999999999996</v>
      </c>
      <c r="AX25" s="14">
        <v>0.39689999999999998</v>
      </c>
      <c r="AY25" s="14">
        <v>1.2800000000000001E-2</v>
      </c>
      <c r="AZ25" s="14">
        <v>0.31794786651170515</v>
      </c>
      <c r="BA25" s="14">
        <v>13.592465753424657</v>
      </c>
      <c r="BB25" s="14">
        <v>0.86294297113353668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1.0003</v>
      </c>
      <c r="BH25" s="16">
        <f>DSTDEV(PlotSort2,"PhxRed",$BQ$31:$BQ$32)/SQRT($BF25)</f>
        <v>3.9463062898530132E-3</v>
      </c>
      <c r="BI25" s="16">
        <f>DAVERAGE(PlotSort2,"PhxRedEdge",$BQ$31:$BQ$32)</f>
        <v>1.0000666666666669</v>
      </c>
      <c r="BJ25" s="16">
        <f>DSTDEV(PlotSort2,"PhxRedEdge",$BQ$31:$BQ$32)/SQRT($BF25)</f>
        <v>3.9733836685849891E-3</v>
      </c>
      <c r="BK25" s="16">
        <f>DAVERAGE(PlotSort2,"TMRed",$BQ$31:$BQ$32)</f>
        <v>1.0003</v>
      </c>
      <c r="BL25" s="16">
        <f>DSTDEV(PlotSort2,"TMRed",$BQ$31:$BQ$32)/SQRT($BF25)</f>
        <v>3.9463062898530132E-3</v>
      </c>
      <c r="BM25" s="16">
        <f>DAVERAGE(PlotSort2,"TMNIR",$BQ$31:$BQ$32)</f>
        <v>1.0000666666666669</v>
      </c>
      <c r="BN25" s="16">
        <f>DSTDEV(PlotSort2,"TMNIR",$BQ$31:$BQ$32)/SQRT($BF25)</f>
        <v>3.9733836685849891E-3</v>
      </c>
      <c r="BO25" s="16">
        <f>DAVERAGE(PlotSort2,"NRR",$BQ$31:$BQ$32)</f>
        <v>0.75206354820980437</v>
      </c>
      <c r="BP25" s="16">
        <f>DSTDEV(PlotSort2,"NRR",$BQ$31:$BQ$32)/SQRT($BF25)</f>
        <v>1.0315130566644533E-3</v>
      </c>
      <c r="BQ25" s="16">
        <f>DAVERAGE(PlotSort2,"rvi",$BQ$31:$BQ$32)</f>
        <v>1.3482626894017689</v>
      </c>
      <c r="BR25" s="16">
        <f>DSTDEV(PlotSort2,"rvi",$BQ$31:$BQ$32)/SQRT($BF25)</f>
        <v>5.7917907711575144E-3</v>
      </c>
      <c r="BS25" s="17">
        <f>DAVERAGE(PlotSort2,"ndvi",$BQ$31:$BQ$32)</f>
        <v>0.1482961490294582</v>
      </c>
      <c r="BT25" s="16">
        <f>DSTDEV(PlotSort2,"ndvi",$BQ$31:$BQ$32)/SQRT($BF25)</f>
        <v>2.1043311049380349E-3</v>
      </c>
    </row>
    <row r="26" spans="2:72" ht="13.5" customHeight="1" x14ac:dyDescent="0.2">
      <c r="B26" s="12">
        <v>254</v>
      </c>
      <c r="C26" s="12">
        <v>9.9909999999999997</v>
      </c>
      <c r="D26" s="12">
        <v>254.41629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27.3</v>
      </c>
      <c r="Q26" s="56">
        <v>2.31</v>
      </c>
      <c r="R26" s="56">
        <v>1.32</v>
      </c>
      <c r="S26" s="56">
        <v>44.26</v>
      </c>
      <c r="T26" s="56">
        <v>122.3</v>
      </c>
      <c r="U26" s="12">
        <v>1</v>
      </c>
      <c r="V26" s="12">
        <v>0</v>
      </c>
      <c r="W26" s="12">
        <v>0</v>
      </c>
      <c r="X26" s="12">
        <v>1</v>
      </c>
      <c r="Y26" s="12">
        <v>0.1</v>
      </c>
      <c r="Z26" s="12">
        <v>1</v>
      </c>
      <c r="AA26" s="12">
        <v>135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1.2029000000000001</v>
      </c>
      <c r="AK26" s="12">
        <v>1.04E-2</v>
      </c>
      <c r="AL26" s="14">
        <v>3.8600000000000002E-2</v>
      </c>
      <c r="AM26" s="14">
        <v>2.9999999999999997E-4</v>
      </c>
      <c r="AN26" s="14">
        <v>2.3614000000000002</v>
      </c>
      <c r="AO26" s="14">
        <v>0.1188</v>
      </c>
      <c r="AP26" s="14">
        <v>0.20849999999999999</v>
      </c>
      <c r="AQ26" s="14">
        <v>1.0500000000000001E-2</v>
      </c>
      <c r="AR26" s="14">
        <v>2.3578999999999999</v>
      </c>
      <c r="AS26" s="14">
        <v>8.8999999999999996E-2</v>
      </c>
      <c r="AT26" s="14">
        <v>0.04</v>
      </c>
      <c r="AU26" s="14">
        <v>1.5E-3</v>
      </c>
      <c r="AV26" s="14">
        <v>28.724799999999998</v>
      </c>
      <c r="AW26" s="14">
        <v>1.4123000000000001</v>
      </c>
      <c r="AX26" s="14">
        <v>0.36070000000000002</v>
      </c>
      <c r="AY26" s="14">
        <v>1.77E-2</v>
      </c>
      <c r="AZ26" s="14">
        <v>0.26739283204497544</v>
      </c>
      <c r="BA26" s="14">
        <v>9.0175000000000001</v>
      </c>
      <c r="BB26" s="14">
        <v>0.8003493885700026</v>
      </c>
      <c r="BC26" s="15"/>
    </row>
    <row r="27" spans="2:72" ht="13.5" customHeight="1" x14ac:dyDescent="0.2">
      <c r="B27" s="12">
        <v>254</v>
      </c>
      <c r="C27" s="12">
        <v>9.9809999999999999</v>
      </c>
      <c r="D27" s="12">
        <v>254.41587000000001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27.3</v>
      </c>
      <c r="Q27" s="56">
        <v>2.31</v>
      </c>
      <c r="R27" s="56">
        <v>1.32</v>
      </c>
      <c r="S27" s="56">
        <v>44.36</v>
      </c>
      <c r="T27" s="56">
        <v>122.15</v>
      </c>
      <c r="U27" s="12">
        <v>1</v>
      </c>
      <c r="V27" s="12">
        <v>0</v>
      </c>
      <c r="W27" s="12">
        <v>0</v>
      </c>
      <c r="X27" s="12">
        <v>1</v>
      </c>
      <c r="Y27" s="12">
        <v>0.1</v>
      </c>
      <c r="Z27" s="12">
        <v>1</v>
      </c>
      <c r="AA27" s="12">
        <v>135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0.93289999999999995</v>
      </c>
      <c r="AK27" s="12">
        <v>4.7100000000000003E-2</v>
      </c>
      <c r="AL27" s="14">
        <v>0.03</v>
      </c>
      <c r="AM27" s="14">
        <v>1.5E-3</v>
      </c>
      <c r="AN27" s="14">
        <v>2.6766999999999999</v>
      </c>
      <c r="AO27" s="14">
        <v>7.7999999999999996E-3</v>
      </c>
      <c r="AP27" s="14">
        <v>0.2369</v>
      </c>
      <c r="AQ27" s="14">
        <v>6.9999999999999999E-4</v>
      </c>
      <c r="AR27" s="14">
        <v>2.0266999999999999</v>
      </c>
      <c r="AS27" s="14">
        <v>5.6300000000000003E-2</v>
      </c>
      <c r="AT27" s="14">
        <v>3.44E-2</v>
      </c>
      <c r="AU27" s="14">
        <v>1E-3</v>
      </c>
      <c r="AV27" s="14">
        <v>37.851799999999997</v>
      </c>
      <c r="AW27" s="14">
        <v>2.0653999999999999</v>
      </c>
      <c r="AX27" s="14">
        <v>0.47639999999999999</v>
      </c>
      <c r="AY27" s="14">
        <v>2.5999999999999999E-2</v>
      </c>
      <c r="AZ27" s="14">
        <v>0.33576335342773023</v>
      </c>
      <c r="BA27" s="14">
        <v>13.848837209302324</v>
      </c>
      <c r="BB27" s="14">
        <v>0.86530931871574002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0.14300000000000002</v>
      </c>
      <c r="BH27" s="16">
        <f>DSTDEV(PlotSort2,"PhxRed",$BR$31:$BR$32)/SQRT($BF27)</f>
        <v>9.900000000000006E-3</v>
      </c>
      <c r="BI27" s="16">
        <f>DAVERAGE(PlotSort2,"PhxRedEdge",$BR$31:$BR$32)</f>
        <v>0.23089999999999999</v>
      </c>
      <c r="BJ27" s="16">
        <f>DSTDEV(PlotSort2,"PhxRedEdge",$BR$31:$BR$32)/SQRT($BF27)</f>
        <v>2.6000000000000051E-3</v>
      </c>
      <c r="BK27" s="16">
        <f>DAVERAGE(PlotSort2,"TMRed",$BR$31:$BR$32)</f>
        <v>0.14155000000000001</v>
      </c>
      <c r="BL27" s="16">
        <f>DSTDEV(PlotSort2,"TMRed",$BR$31:$BR$32)/SQRT($BF27)</f>
        <v>1.1150000000000009E-2</v>
      </c>
      <c r="BM27" s="16">
        <f>DAVERAGE(PlotSort2,"TMNIR",$BR$31:$BR$32)</f>
        <v>0.33940000000000003</v>
      </c>
      <c r="BN27" s="16">
        <f>DSTDEV(PlotSort2,"TMNIR",$BR$31:$BR$32)/SQRT($BF27)</f>
        <v>3.3999999999999859E-3</v>
      </c>
      <c r="BO27" s="16">
        <f>DAVERAGE(PlotSort2,"NRR",$BR$31:$BR$32)</f>
        <v>0.19023636132479427</v>
      </c>
      <c r="BP27" s="16">
        <f>DSTDEV(PlotSort2,"NRR",$BR$31:$BR$32)/SQRT($BF27)</f>
        <v>1.0253920587305216E-2</v>
      </c>
      <c r="BQ27" s="16">
        <f>DAVERAGE(PlotSort2,"rvi",$BR$31:$BR$32)</f>
        <v>2.4146136415683346</v>
      </c>
      <c r="BR27" s="16">
        <f>DSTDEV(PlotSort2,"rvi",$BR$31:$BR$32)/SQRT($BF27)</f>
        <v>0.2142207142598864</v>
      </c>
      <c r="BS27" s="17">
        <f>DAVERAGE(PlotSort2,"ndvi",$BR$31:$BR$32)</f>
        <v>0.4119677838334872</v>
      </c>
      <c r="BT27" s="16">
        <f>DSTDEV(PlotSort2,"ndvi",$BR$31:$BR$32)/SQRT($BF27)</f>
        <v>3.6891049640730894E-2</v>
      </c>
    </row>
    <row r="28" spans="2:72" ht="13.5" customHeight="1" x14ac:dyDescent="0.2">
      <c r="B28" s="12">
        <v>254</v>
      </c>
      <c r="C28" s="12">
        <v>9.9710000000000001</v>
      </c>
      <c r="D28" s="12">
        <v>254.41546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27.3</v>
      </c>
      <c r="Q28" s="56">
        <v>2.31</v>
      </c>
      <c r="R28" s="56">
        <v>1.32</v>
      </c>
      <c r="S28" s="56">
        <v>44.47</v>
      </c>
      <c r="T28" s="56">
        <v>122</v>
      </c>
      <c r="U28" s="12">
        <v>1</v>
      </c>
      <c r="V28" s="12">
        <v>0</v>
      </c>
      <c r="W28" s="12">
        <v>0</v>
      </c>
      <c r="X28" s="12">
        <v>1</v>
      </c>
      <c r="Y28" s="12">
        <v>0.1</v>
      </c>
      <c r="Z28" s="12">
        <v>1</v>
      </c>
      <c r="AA28" s="12">
        <v>135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1.0385</v>
      </c>
      <c r="AK28" s="12">
        <v>9.4E-2</v>
      </c>
      <c r="AL28" s="14">
        <v>3.3500000000000002E-2</v>
      </c>
      <c r="AM28" s="14">
        <v>3.0000000000000001E-3</v>
      </c>
      <c r="AN28" s="14">
        <v>2.7610999999999999</v>
      </c>
      <c r="AO28" s="14">
        <v>0.106</v>
      </c>
      <c r="AP28" s="14">
        <v>0.24490000000000001</v>
      </c>
      <c r="AQ28" s="14">
        <v>9.4000000000000004E-3</v>
      </c>
      <c r="AR28" s="14">
        <v>2.1804999999999999</v>
      </c>
      <c r="AS28" s="14">
        <v>0.1681</v>
      </c>
      <c r="AT28" s="14">
        <v>3.7100000000000001E-2</v>
      </c>
      <c r="AU28" s="14">
        <v>2.8999999999999998E-3</v>
      </c>
      <c r="AV28" s="14">
        <v>35.934100000000001</v>
      </c>
      <c r="AW28" s="14">
        <v>0.58030000000000004</v>
      </c>
      <c r="AX28" s="14">
        <v>0.45329999999999998</v>
      </c>
      <c r="AY28" s="14">
        <v>7.3000000000000001E-3</v>
      </c>
      <c r="AZ28" s="14">
        <v>0.29848181036952159</v>
      </c>
      <c r="BA28" s="14">
        <v>12.218328840970349</v>
      </c>
      <c r="BB28" s="14">
        <v>0.84869494290375191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4.5499999999999999E-2</v>
      </c>
      <c r="BH28" s="16">
        <f>DSTDEV(PlotSort2,"PhxRed",$BS$31:$BS$32)/SQRT($BF28)</f>
        <v>3.0999999999999986E-3</v>
      </c>
      <c r="BI28" s="16">
        <f>DAVERAGE(PlotSort2,"PhxRedEdge",$BS$31:$BS$32)</f>
        <v>0.19675000000000001</v>
      </c>
      <c r="BJ28" s="16">
        <f>DSTDEV(PlotSort2,"PhxRedEdge",$BS$31:$BS$32)/SQRT($BF28)</f>
        <v>1.0349999999999998E-2</v>
      </c>
      <c r="BK28" s="16">
        <f>DAVERAGE(PlotSort2,"TMRed",$BS$31:$BS$32)</f>
        <v>4.7100000000000003E-2</v>
      </c>
      <c r="BL28" s="16">
        <f>DSTDEV(PlotSort2,"TMRed",$BS$31:$BS$32)/SQRT($BF28)</f>
        <v>3.4999999999999992E-3</v>
      </c>
      <c r="BM28" s="16">
        <f>DAVERAGE(PlotSort2,"TMNIR",$BS$31:$BS$32)</f>
        <v>0.3609</v>
      </c>
      <c r="BN28" s="16">
        <f>DSTDEV(PlotSort2,"TMNIR",$BS$31:$BS$32)/SQRT($BF28)</f>
        <v>4.0899999999999957E-2</v>
      </c>
      <c r="BO28" s="16">
        <f>DAVERAGE(PlotSort2,"NRR",$BS$31:$BS$32)</f>
        <v>0.29179000175646291</v>
      </c>
      <c r="BP28" s="16">
        <f>DSTDEV(PlotSort2,"NRR",$BS$31:$BS$32)/SQRT($BF28)</f>
        <v>2.7966936985530821E-2</v>
      </c>
      <c r="BQ28" s="16">
        <f>DAVERAGE(PlotSort2,"rvi",$BS$31:$BS$32)</f>
        <v>7.7698535011059935</v>
      </c>
      <c r="BR28" s="16">
        <f>DSTDEV(PlotSort2,"rvi",$BS$31:$BS$32)/SQRT($BF28)</f>
        <v>1.4457428291692391</v>
      </c>
      <c r="BS28" s="17">
        <f>DAVERAGE(PlotSort2,"ndvi",$BS$31:$BS$32)</f>
        <v>0.76557511442142512</v>
      </c>
      <c r="BT28" s="16">
        <f>DSTDEV(PlotSort2,"ndvi",$BS$31:$BS$32)/SQRT($BF28)</f>
        <v>3.8645810589800655E-2</v>
      </c>
    </row>
    <row r="29" spans="2:72" ht="13.5" customHeight="1" x14ac:dyDescent="0.2">
      <c r="B29" s="12">
        <v>254</v>
      </c>
      <c r="C29" s="12">
        <v>9.9629999999999992</v>
      </c>
      <c r="D29" s="12">
        <v>254.41513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27.3</v>
      </c>
      <c r="Q29" s="56">
        <v>2.31</v>
      </c>
      <c r="R29" s="56">
        <v>1.32</v>
      </c>
      <c r="S29" s="56">
        <v>44.55</v>
      </c>
      <c r="T29" s="56">
        <v>121.88</v>
      </c>
      <c r="U29" s="12">
        <v>1</v>
      </c>
      <c r="V29" s="12">
        <v>0</v>
      </c>
      <c r="W29" s="12">
        <v>0</v>
      </c>
      <c r="X29" s="12">
        <v>1</v>
      </c>
      <c r="Y29" s="12">
        <v>0.1</v>
      </c>
      <c r="Z29" s="12">
        <v>1</v>
      </c>
      <c r="AA29" s="12">
        <v>135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0.92989999999999995</v>
      </c>
      <c r="AK29" s="12">
        <v>0.1153</v>
      </c>
      <c r="AL29" s="14">
        <v>0.03</v>
      </c>
      <c r="AM29" s="14">
        <v>3.7000000000000002E-3</v>
      </c>
      <c r="AN29" s="14">
        <v>2.5756000000000001</v>
      </c>
      <c r="AO29" s="14">
        <v>0.33100000000000002</v>
      </c>
      <c r="AP29" s="14">
        <v>0.22889999999999999</v>
      </c>
      <c r="AQ29" s="14">
        <v>2.9399999999999999E-2</v>
      </c>
      <c r="AR29" s="14">
        <v>1.8345</v>
      </c>
      <c r="AS29" s="14">
        <v>0.34510000000000002</v>
      </c>
      <c r="AT29" s="14">
        <v>3.1300000000000001E-2</v>
      </c>
      <c r="AU29" s="14">
        <v>5.8999999999999999E-3</v>
      </c>
      <c r="AV29" s="14">
        <v>35.563800000000001</v>
      </c>
      <c r="AW29" s="14">
        <v>4.2618999999999998</v>
      </c>
      <c r="AX29" s="14">
        <v>0.44950000000000001</v>
      </c>
      <c r="AY29" s="14">
        <v>5.3900000000000003E-2</v>
      </c>
      <c r="AZ29" s="14">
        <v>0.32517688679245288</v>
      </c>
      <c r="BA29" s="14">
        <v>14.361022364217252</v>
      </c>
      <c r="BB29" s="14">
        <v>0.86980033277870217</v>
      </c>
      <c r="BC29" s="15"/>
      <c r="BD29" s="28"/>
    </row>
    <row r="30" spans="2:72" ht="13.5" customHeight="1" x14ac:dyDescent="0.2">
      <c r="B30" s="12">
        <v>254</v>
      </c>
      <c r="C30" s="12">
        <v>9.9550000000000001</v>
      </c>
      <c r="D30" s="12">
        <v>254.41479000000001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27.3</v>
      </c>
      <c r="Q30" s="56">
        <v>2.31</v>
      </c>
      <c r="R30" s="56">
        <v>1.32</v>
      </c>
      <c r="S30" s="56">
        <v>44.64</v>
      </c>
      <c r="T30" s="56">
        <v>121.76</v>
      </c>
      <c r="U30" s="12">
        <v>1</v>
      </c>
      <c r="V30" s="12">
        <v>0</v>
      </c>
      <c r="W30" s="12">
        <v>0</v>
      </c>
      <c r="X30" s="12">
        <v>1</v>
      </c>
      <c r="Y30" s="12">
        <v>0.1</v>
      </c>
      <c r="Z30" s="12">
        <v>1</v>
      </c>
      <c r="AA30" s="12">
        <v>135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0.89729999999999999</v>
      </c>
      <c r="AK30" s="12">
        <v>6.2E-2</v>
      </c>
      <c r="AL30" s="14">
        <v>2.9000000000000001E-2</v>
      </c>
      <c r="AM30" s="14">
        <v>2E-3</v>
      </c>
      <c r="AN30" s="14">
        <v>2.3464999999999998</v>
      </c>
      <c r="AO30" s="14">
        <v>4.6300000000000001E-2</v>
      </c>
      <c r="AP30" s="14">
        <v>0.20899999999999999</v>
      </c>
      <c r="AQ30" s="14">
        <v>4.1000000000000003E-3</v>
      </c>
      <c r="AR30" s="14">
        <v>1.8108</v>
      </c>
      <c r="AS30" s="14">
        <v>0.12920000000000001</v>
      </c>
      <c r="AT30" s="14">
        <v>3.09E-2</v>
      </c>
      <c r="AU30" s="14">
        <v>2.2000000000000001E-3</v>
      </c>
      <c r="AV30" s="14">
        <v>32.780799999999999</v>
      </c>
      <c r="AW30" s="14">
        <v>0.9506</v>
      </c>
      <c r="AX30" s="14">
        <v>0.41510000000000002</v>
      </c>
      <c r="AY30" s="14">
        <v>1.2E-2</v>
      </c>
      <c r="AZ30" s="14">
        <v>0.33023553917641407</v>
      </c>
      <c r="BA30" s="14">
        <v>13.433656957928804</v>
      </c>
      <c r="BB30" s="14">
        <v>0.86143497757847542</v>
      </c>
      <c r="BC30" s="15"/>
      <c r="BD30" s="28"/>
      <c r="BF30" s="29" t="s">
        <v>175</v>
      </c>
    </row>
    <row r="31" spans="2:72" ht="13.5" customHeight="1" x14ac:dyDescent="0.2">
      <c r="B31" s="12">
        <v>254</v>
      </c>
      <c r="C31" s="12">
        <v>9.9420000000000002</v>
      </c>
      <c r="D31" s="12">
        <v>254.41425000000001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27.3</v>
      </c>
      <c r="Q31" s="56">
        <v>2.31</v>
      </c>
      <c r="R31" s="56">
        <v>1.32</v>
      </c>
      <c r="S31" s="56">
        <v>44.78</v>
      </c>
      <c r="T31" s="56">
        <v>121.57</v>
      </c>
      <c r="U31" s="12">
        <v>1</v>
      </c>
      <c r="V31" s="12">
        <v>0</v>
      </c>
      <c r="W31" s="12">
        <v>0</v>
      </c>
      <c r="X31" s="12">
        <v>1</v>
      </c>
      <c r="Y31" s="12">
        <v>0.1</v>
      </c>
      <c r="Z31" s="12">
        <v>1</v>
      </c>
      <c r="AA31" s="12">
        <v>135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1.0286</v>
      </c>
      <c r="AK31" s="12">
        <v>4.4699999999999997E-2</v>
      </c>
      <c r="AL31" s="14">
        <v>3.3300000000000003E-2</v>
      </c>
      <c r="AM31" s="14">
        <v>1.4E-3</v>
      </c>
      <c r="AN31" s="14">
        <v>2.7686000000000002</v>
      </c>
      <c r="AO31" s="14">
        <v>4.65E-2</v>
      </c>
      <c r="AP31" s="14">
        <v>0.24729999999999999</v>
      </c>
      <c r="AQ31" s="14">
        <v>4.1999999999999997E-3</v>
      </c>
      <c r="AR31" s="14">
        <v>2.1705999999999999</v>
      </c>
      <c r="AS31" s="14">
        <v>0.13139999999999999</v>
      </c>
      <c r="AT31" s="14">
        <v>3.7100000000000001E-2</v>
      </c>
      <c r="AU31" s="14">
        <v>2.2000000000000001E-3</v>
      </c>
      <c r="AV31" s="14">
        <v>37.714599999999997</v>
      </c>
      <c r="AW31" s="14">
        <v>0.41389999999999999</v>
      </c>
      <c r="AX31" s="14">
        <v>0.47899999999999998</v>
      </c>
      <c r="AY31" s="14">
        <v>5.3E-3</v>
      </c>
      <c r="AZ31" s="14">
        <v>0.3190141814677131</v>
      </c>
      <c r="BA31" s="14">
        <v>12.911051212938004</v>
      </c>
      <c r="BB31" s="14">
        <v>0.85622941290447574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254</v>
      </c>
      <c r="C32" s="12">
        <v>9.9339999999999993</v>
      </c>
      <c r="D32" s="12">
        <v>254.41391999999999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27.3</v>
      </c>
      <c r="Q32" s="56">
        <v>2.31</v>
      </c>
      <c r="R32" s="56">
        <v>1.32</v>
      </c>
      <c r="S32" s="56">
        <v>44.86</v>
      </c>
      <c r="T32" s="56">
        <v>121.45</v>
      </c>
      <c r="U32" s="12">
        <v>1</v>
      </c>
      <c r="V32" s="12">
        <v>0</v>
      </c>
      <c r="W32" s="12">
        <v>0</v>
      </c>
      <c r="X32" s="12">
        <v>1</v>
      </c>
      <c r="Y32" s="12">
        <v>0.1</v>
      </c>
      <c r="Z32" s="12">
        <v>1</v>
      </c>
      <c r="AA32" s="12">
        <v>135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0.94540000000000002</v>
      </c>
      <c r="AK32" s="12">
        <v>4.19E-2</v>
      </c>
      <c r="AL32" s="14">
        <v>3.0700000000000002E-2</v>
      </c>
      <c r="AM32" s="14">
        <v>1.4E-3</v>
      </c>
      <c r="AN32" s="14">
        <v>2.2947000000000002</v>
      </c>
      <c r="AO32" s="14">
        <v>1.2500000000000001E-2</v>
      </c>
      <c r="AP32" s="14">
        <v>0.2054</v>
      </c>
      <c r="AQ32" s="14">
        <v>1.1000000000000001E-3</v>
      </c>
      <c r="AR32" s="14">
        <v>1.8938999999999999</v>
      </c>
      <c r="AS32" s="14">
        <v>3.1699999999999999E-2</v>
      </c>
      <c r="AT32" s="14">
        <v>3.2500000000000001E-2</v>
      </c>
      <c r="AU32" s="14">
        <v>5.0000000000000001E-4</v>
      </c>
      <c r="AV32" s="14">
        <v>37.400500000000001</v>
      </c>
      <c r="AW32" s="14">
        <v>9.5699999999999993E-2</v>
      </c>
      <c r="AX32" s="14">
        <v>0.47589999999999999</v>
      </c>
      <c r="AY32" s="14">
        <v>1.1999999999999999E-3</v>
      </c>
      <c r="AZ32" s="14">
        <v>0.39703507999412879</v>
      </c>
      <c r="BA32" s="14">
        <v>14.643076923076922</v>
      </c>
      <c r="BB32" s="14">
        <v>0.87214791502753741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254</v>
      </c>
      <c r="C33" s="12">
        <v>9.9260000000000002</v>
      </c>
      <c r="D33" s="12">
        <v>254.41358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27.3</v>
      </c>
      <c r="Q33" s="56">
        <v>2.31</v>
      </c>
      <c r="R33" s="56">
        <v>1.32</v>
      </c>
      <c r="S33" s="56">
        <v>44.95</v>
      </c>
      <c r="T33" s="56">
        <v>121.33</v>
      </c>
      <c r="U33" s="12">
        <v>1</v>
      </c>
      <c r="V33" s="12">
        <v>0</v>
      </c>
      <c r="W33" s="12">
        <v>0</v>
      </c>
      <c r="X33" s="12">
        <v>1</v>
      </c>
      <c r="Y33" s="12">
        <v>0.1</v>
      </c>
      <c r="Z33" s="12">
        <v>1</v>
      </c>
      <c r="AA33" s="12">
        <v>135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1.0275000000000001</v>
      </c>
      <c r="AK33" s="12">
        <v>1.9900000000000001E-2</v>
      </c>
      <c r="AL33" s="14">
        <v>3.3399999999999999E-2</v>
      </c>
      <c r="AM33" s="14">
        <v>5.9999999999999995E-4</v>
      </c>
      <c r="AN33" s="14">
        <v>2.6368999999999998</v>
      </c>
      <c r="AO33" s="14">
        <v>6.9099999999999995E-2</v>
      </c>
      <c r="AP33" s="14">
        <v>0.23649999999999999</v>
      </c>
      <c r="AQ33" s="14">
        <v>6.1999999999999998E-3</v>
      </c>
      <c r="AR33" s="14">
        <v>1.7968999999999999</v>
      </c>
      <c r="AS33" s="14">
        <v>0.1207</v>
      </c>
      <c r="AT33" s="14">
        <v>3.0800000000000001E-2</v>
      </c>
      <c r="AU33" s="14">
        <v>2.0999999999999999E-3</v>
      </c>
      <c r="AV33" s="14">
        <v>39.651000000000003</v>
      </c>
      <c r="AW33" s="14">
        <v>0.93600000000000005</v>
      </c>
      <c r="AX33" s="14">
        <v>0.50549999999999995</v>
      </c>
      <c r="AY33" s="14">
        <v>1.1900000000000001E-2</v>
      </c>
      <c r="AZ33" s="14">
        <v>0.3625336927223719</v>
      </c>
      <c r="BA33" s="14">
        <v>16.412337662337659</v>
      </c>
      <c r="BB33" s="14">
        <v>0.88513891478649998</v>
      </c>
      <c r="BC33" s="15"/>
      <c r="BD33" s="28"/>
    </row>
    <row r="34" spans="2:64" ht="13.5" customHeight="1" x14ac:dyDescent="0.2">
      <c r="B34" s="12">
        <v>254</v>
      </c>
      <c r="C34" s="12">
        <v>10.005000000000001</v>
      </c>
      <c r="D34" s="12">
        <v>254.41687999999999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27.3</v>
      </c>
      <c r="Q34" s="56">
        <v>2.31</v>
      </c>
      <c r="R34" s="56">
        <v>1.32</v>
      </c>
      <c r="S34" s="56">
        <v>44.11</v>
      </c>
      <c r="T34" s="56">
        <v>122.51</v>
      </c>
      <c r="U34" s="12">
        <v>1</v>
      </c>
      <c r="V34" s="12">
        <v>0</v>
      </c>
      <c r="W34" s="12">
        <v>0</v>
      </c>
      <c r="X34" s="12">
        <v>1</v>
      </c>
      <c r="Y34" s="12">
        <v>0.1</v>
      </c>
      <c r="Z34" s="12">
        <v>1</v>
      </c>
      <c r="AA34" s="12">
        <v>135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0.88319999999999999</v>
      </c>
      <c r="AK34" s="12">
        <v>0.1037</v>
      </c>
      <c r="AL34" s="14">
        <v>2.8299999999999999E-2</v>
      </c>
      <c r="AM34" s="14">
        <v>3.3E-3</v>
      </c>
      <c r="AN34" s="14">
        <v>2.0318000000000001</v>
      </c>
      <c r="AO34" s="14">
        <v>0.1961</v>
      </c>
      <c r="AP34" s="14">
        <v>0.17879999999999999</v>
      </c>
      <c r="AQ34" s="14">
        <v>1.7299999999999999E-2</v>
      </c>
      <c r="AR34" s="14">
        <v>1.75</v>
      </c>
      <c r="AS34" s="14">
        <v>0.2445</v>
      </c>
      <c r="AT34" s="14">
        <v>2.9600000000000001E-2</v>
      </c>
      <c r="AU34" s="14">
        <v>4.1000000000000003E-3</v>
      </c>
      <c r="AV34" s="14">
        <v>31.1251</v>
      </c>
      <c r="AW34" s="14">
        <v>1.2042999999999999</v>
      </c>
      <c r="AX34" s="14">
        <v>0.38950000000000001</v>
      </c>
      <c r="AY34" s="14">
        <v>1.5100000000000001E-2</v>
      </c>
      <c r="AZ34" s="14">
        <v>0.37075488298433928</v>
      </c>
      <c r="BA34" s="14">
        <v>13.158783783783784</v>
      </c>
      <c r="BB34" s="14">
        <v>0.85874492961107129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254</v>
      </c>
      <c r="C35" s="12">
        <v>10.013</v>
      </c>
      <c r="D35" s="12">
        <v>254.41721000000001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27.3</v>
      </c>
      <c r="Q35" s="56">
        <v>2.31</v>
      </c>
      <c r="R35" s="56">
        <v>1.32</v>
      </c>
      <c r="S35" s="56">
        <v>44.02</v>
      </c>
      <c r="T35" s="56">
        <v>122.63</v>
      </c>
      <c r="U35" s="12">
        <v>1</v>
      </c>
      <c r="V35" s="12">
        <v>0</v>
      </c>
      <c r="W35" s="12">
        <v>0</v>
      </c>
      <c r="X35" s="12">
        <v>1</v>
      </c>
      <c r="Y35" s="12">
        <v>0.1</v>
      </c>
      <c r="Z35" s="12">
        <v>1</v>
      </c>
      <c r="AA35" s="12">
        <v>135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0.97419999999999995</v>
      </c>
      <c r="AK35" s="12">
        <v>4.5100000000000001E-2</v>
      </c>
      <c r="AL35" s="14">
        <v>3.1199999999999999E-2</v>
      </c>
      <c r="AM35" s="14">
        <v>1.4E-3</v>
      </c>
      <c r="AN35" s="14">
        <v>2.5038</v>
      </c>
      <c r="AO35" s="14">
        <v>0.1177</v>
      </c>
      <c r="AP35" s="14">
        <v>0.21990000000000001</v>
      </c>
      <c r="AQ35" s="14">
        <v>1.03E-2</v>
      </c>
      <c r="AR35" s="14">
        <v>1.8989</v>
      </c>
      <c r="AS35" s="14">
        <v>0.1135</v>
      </c>
      <c r="AT35" s="14">
        <v>3.2000000000000001E-2</v>
      </c>
      <c r="AU35" s="14">
        <v>1.9E-3</v>
      </c>
      <c r="AV35" s="14">
        <v>37.352600000000002</v>
      </c>
      <c r="AW35" s="14">
        <v>1.5329999999999999</v>
      </c>
      <c r="AX35" s="14">
        <v>0.46660000000000001</v>
      </c>
      <c r="AY35" s="14">
        <v>1.9199999999999998E-2</v>
      </c>
      <c r="AZ35" s="14">
        <v>0.35935906773488713</v>
      </c>
      <c r="BA35" s="14">
        <v>14.581250000000001</v>
      </c>
      <c r="BB35" s="14">
        <v>0.87164059366225421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254</v>
      </c>
      <c r="C36" s="12">
        <v>10.021000000000001</v>
      </c>
      <c r="D36" s="12">
        <v>254.41754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27.3</v>
      </c>
      <c r="Q36" s="56">
        <v>2.31</v>
      </c>
      <c r="R36" s="56">
        <v>1.32</v>
      </c>
      <c r="S36" s="56">
        <v>43.94</v>
      </c>
      <c r="T36" s="56">
        <v>122.76</v>
      </c>
      <c r="U36" s="12">
        <v>1</v>
      </c>
      <c r="V36" s="12">
        <v>0</v>
      </c>
      <c r="W36" s="12">
        <v>0</v>
      </c>
      <c r="X36" s="12">
        <v>1</v>
      </c>
      <c r="Y36" s="12">
        <v>0.1</v>
      </c>
      <c r="Z36" s="12">
        <v>1</v>
      </c>
      <c r="AA36" s="12">
        <v>135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1.0843</v>
      </c>
      <c r="AK36" s="12">
        <v>8.7499999999999994E-2</v>
      </c>
      <c r="AL36" s="14">
        <v>3.4599999999999999E-2</v>
      </c>
      <c r="AM36" s="14">
        <v>2.8E-3</v>
      </c>
      <c r="AN36" s="14">
        <v>2.9502000000000002</v>
      </c>
      <c r="AO36" s="14">
        <v>6.7400000000000002E-2</v>
      </c>
      <c r="AP36" s="14">
        <v>0.2586</v>
      </c>
      <c r="AQ36" s="14">
        <v>5.8999999999999999E-3</v>
      </c>
      <c r="AR36" s="14">
        <v>2.3302</v>
      </c>
      <c r="AS36" s="14">
        <v>0.1757</v>
      </c>
      <c r="AT36" s="14">
        <v>3.9300000000000002E-2</v>
      </c>
      <c r="AU36" s="14">
        <v>3.0000000000000001E-3</v>
      </c>
      <c r="AV36" s="14">
        <v>40.391500000000001</v>
      </c>
      <c r="AW36" s="14">
        <v>0.45340000000000003</v>
      </c>
      <c r="AX36" s="14">
        <v>0.50370000000000004</v>
      </c>
      <c r="AY36" s="14">
        <v>5.7000000000000002E-3</v>
      </c>
      <c r="AZ36" s="14">
        <v>0.32152695789059432</v>
      </c>
      <c r="BA36" s="14">
        <v>12.816793893129772</v>
      </c>
      <c r="BB36" s="14">
        <v>0.8552486187845304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254</v>
      </c>
      <c r="C37" s="12">
        <v>10.029</v>
      </c>
      <c r="D37" s="12">
        <v>254.41788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27.3</v>
      </c>
      <c r="Q37" s="56">
        <v>2.31</v>
      </c>
      <c r="R37" s="56">
        <v>1.32</v>
      </c>
      <c r="S37" s="56">
        <v>43.85</v>
      </c>
      <c r="T37" s="56">
        <v>122.88</v>
      </c>
      <c r="U37" s="12">
        <v>1</v>
      </c>
      <c r="V37" s="12">
        <v>0</v>
      </c>
      <c r="W37" s="12">
        <v>0</v>
      </c>
      <c r="X37" s="12">
        <v>1</v>
      </c>
      <c r="Y37" s="12">
        <v>0.1</v>
      </c>
      <c r="Z37" s="12">
        <v>1</v>
      </c>
      <c r="AA37" s="12">
        <v>135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0.91949999999999998</v>
      </c>
      <c r="AK37" s="12">
        <v>2.64E-2</v>
      </c>
      <c r="AL37" s="14">
        <v>2.93E-2</v>
      </c>
      <c r="AM37" s="14">
        <v>8.0000000000000004E-4</v>
      </c>
      <c r="AN37" s="14">
        <v>2.4514</v>
      </c>
      <c r="AO37" s="14">
        <v>1.7100000000000001E-2</v>
      </c>
      <c r="AP37" s="14">
        <v>0.2145</v>
      </c>
      <c r="AQ37" s="14">
        <v>1.5E-3</v>
      </c>
      <c r="AR37" s="14">
        <v>1.8622000000000001</v>
      </c>
      <c r="AS37" s="14">
        <v>0.1082</v>
      </c>
      <c r="AT37" s="14">
        <v>3.1300000000000001E-2</v>
      </c>
      <c r="AU37" s="14">
        <v>1.8E-3</v>
      </c>
      <c r="AV37" s="14">
        <v>40.297899999999998</v>
      </c>
      <c r="AW37" s="14">
        <v>6.4500000000000002E-2</v>
      </c>
      <c r="AX37" s="14">
        <v>0.50160000000000005</v>
      </c>
      <c r="AY37" s="14">
        <v>8.0000000000000004E-4</v>
      </c>
      <c r="AZ37" s="14">
        <v>0.4009216589861751</v>
      </c>
      <c r="BA37" s="14">
        <v>16.025559105431309</v>
      </c>
      <c r="BB37" s="14">
        <v>0.88252955526365173</v>
      </c>
      <c r="BC37" s="15"/>
      <c r="BD37" s="28"/>
      <c r="BG37" s="30">
        <v>2</v>
      </c>
    </row>
    <row r="38" spans="2:64" ht="13.5" customHeight="1" x14ac:dyDescent="0.2">
      <c r="B38" s="12">
        <v>254</v>
      </c>
      <c r="C38" s="12">
        <v>10.038</v>
      </c>
      <c r="D38" s="12">
        <v>254.41825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27.3</v>
      </c>
      <c r="Q38" s="56">
        <v>2.31</v>
      </c>
      <c r="R38" s="56">
        <v>1.32</v>
      </c>
      <c r="S38" s="56">
        <v>43.76</v>
      </c>
      <c r="T38" s="56">
        <v>123.02</v>
      </c>
      <c r="U38" s="12">
        <v>1</v>
      </c>
      <c r="V38" s="12">
        <v>0</v>
      </c>
      <c r="W38" s="12">
        <v>0</v>
      </c>
      <c r="X38" s="12">
        <v>1</v>
      </c>
      <c r="Y38" s="12">
        <v>0.1</v>
      </c>
      <c r="Z38" s="12">
        <v>1</v>
      </c>
      <c r="AA38" s="12">
        <v>135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1.1809000000000001</v>
      </c>
      <c r="AK38" s="12">
        <v>5.2699999999999997E-2</v>
      </c>
      <c r="AL38" s="14">
        <v>3.7600000000000001E-2</v>
      </c>
      <c r="AM38" s="14">
        <v>1.6999999999999999E-3</v>
      </c>
      <c r="AN38" s="14">
        <v>2.8780999999999999</v>
      </c>
      <c r="AO38" s="14">
        <v>8.0299999999999996E-2</v>
      </c>
      <c r="AP38" s="14">
        <v>0.25130000000000002</v>
      </c>
      <c r="AQ38" s="14">
        <v>7.0000000000000001E-3</v>
      </c>
      <c r="AR38" s="14">
        <v>2.6059999999999999</v>
      </c>
      <c r="AS38" s="14">
        <v>0.11799999999999999</v>
      </c>
      <c r="AT38" s="14">
        <v>4.3799999999999999E-2</v>
      </c>
      <c r="AU38" s="14">
        <v>2E-3</v>
      </c>
      <c r="AV38" s="14">
        <v>37.248600000000003</v>
      </c>
      <c r="AW38" s="14">
        <v>0.67179999999999995</v>
      </c>
      <c r="AX38" s="14">
        <v>0.46260000000000001</v>
      </c>
      <c r="AY38" s="14">
        <v>8.3000000000000001E-3</v>
      </c>
      <c r="AZ38" s="14">
        <v>0.29597982910771814</v>
      </c>
      <c r="BA38" s="14">
        <v>10.561643835616438</v>
      </c>
      <c r="BB38" s="14">
        <v>0.82701421800947872</v>
      </c>
      <c r="BC38" s="15"/>
      <c r="BD38" s="28"/>
      <c r="BG38" s="30">
        <v>3</v>
      </c>
      <c r="BH38" s="34"/>
    </row>
    <row r="39" spans="2:64" ht="13.5" customHeight="1" x14ac:dyDescent="0.2">
      <c r="B39" s="12">
        <v>254</v>
      </c>
      <c r="C39" s="12">
        <v>10.047000000000001</v>
      </c>
      <c r="D39" s="12">
        <v>254.41863000000001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27.3</v>
      </c>
      <c r="Q39" s="56">
        <v>2.31</v>
      </c>
      <c r="R39" s="56">
        <v>1.32</v>
      </c>
      <c r="S39" s="56">
        <v>43.66</v>
      </c>
      <c r="T39" s="56">
        <v>123.15</v>
      </c>
      <c r="U39" s="12">
        <v>1</v>
      </c>
      <c r="V39" s="12">
        <v>0</v>
      </c>
      <c r="W39" s="12">
        <v>0</v>
      </c>
      <c r="X39" s="12">
        <v>1</v>
      </c>
      <c r="Y39" s="12">
        <v>0.1</v>
      </c>
      <c r="Z39" s="12">
        <v>1</v>
      </c>
      <c r="AA39" s="12">
        <v>135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0.92689999999999995</v>
      </c>
      <c r="AK39" s="12">
        <v>7.3400000000000007E-2</v>
      </c>
      <c r="AL39" s="14">
        <v>2.9499999999999998E-2</v>
      </c>
      <c r="AM39" s="14">
        <v>2.3E-3</v>
      </c>
      <c r="AN39" s="14">
        <v>2.4927999999999999</v>
      </c>
      <c r="AO39" s="14">
        <v>8.8900000000000007E-2</v>
      </c>
      <c r="AP39" s="14">
        <v>0.2172</v>
      </c>
      <c r="AQ39" s="14">
        <v>7.7000000000000002E-3</v>
      </c>
      <c r="AR39" s="14">
        <v>1.7759</v>
      </c>
      <c r="AS39" s="14">
        <v>0.1623</v>
      </c>
      <c r="AT39" s="14">
        <v>2.98E-2</v>
      </c>
      <c r="AU39" s="14">
        <v>2.7000000000000001E-3</v>
      </c>
      <c r="AV39" s="14">
        <v>37.781100000000002</v>
      </c>
      <c r="AW39" s="14">
        <v>2.2109999999999999</v>
      </c>
      <c r="AX39" s="14">
        <v>0.46829999999999999</v>
      </c>
      <c r="AY39" s="14">
        <v>2.7400000000000001E-2</v>
      </c>
      <c r="AZ39" s="14">
        <v>0.36630196936542669</v>
      </c>
      <c r="BA39" s="14">
        <v>15.714765100671141</v>
      </c>
      <c r="BB39" s="14">
        <v>0.88034531218630796</v>
      </c>
      <c r="BC39" s="15"/>
      <c r="BD39" s="28"/>
    </row>
    <row r="40" spans="2:64" ht="13.5" customHeight="1" x14ac:dyDescent="0.2">
      <c r="B40" s="12">
        <v>254</v>
      </c>
      <c r="C40" s="12">
        <v>10.055999999999999</v>
      </c>
      <c r="D40" s="12">
        <v>254.41900000000001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27.3</v>
      </c>
      <c r="Q40" s="56">
        <v>2.31</v>
      </c>
      <c r="R40" s="56">
        <v>1.32</v>
      </c>
      <c r="S40" s="56">
        <v>43.57</v>
      </c>
      <c r="T40" s="56">
        <v>123.29</v>
      </c>
      <c r="U40" s="12">
        <v>1</v>
      </c>
      <c r="V40" s="12">
        <v>0</v>
      </c>
      <c r="W40" s="12">
        <v>0</v>
      </c>
      <c r="X40" s="12">
        <v>1</v>
      </c>
      <c r="Y40" s="12">
        <v>0.1</v>
      </c>
      <c r="Z40" s="12">
        <v>1</v>
      </c>
      <c r="AA40" s="12">
        <v>135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1.1143000000000001</v>
      </c>
      <c r="AK40" s="12">
        <v>0.12659999999999999</v>
      </c>
      <c r="AL40" s="14">
        <v>3.5400000000000001E-2</v>
      </c>
      <c r="AM40" s="14">
        <v>4.0000000000000001E-3</v>
      </c>
      <c r="AN40" s="14">
        <v>2.6234999999999999</v>
      </c>
      <c r="AO40" s="14">
        <v>0.27839999999999998</v>
      </c>
      <c r="AP40" s="14">
        <v>0.2281</v>
      </c>
      <c r="AQ40" s="14">
        <v>2.4199999999999999E-2</v>
      </c>
      <c r="AR40" s="14">
        <v>2.1741999999999999</v>
      </c>
      <c r="AS40" s="14">
        <v>0.17879999999999999</v>
      </c>
      <c r="AT40" s="14">
        <v>3.6400000000000002E-2</v>
      </c>
      <c r="AU40" s="14">
        <v>3.0000000000000001E-3</v>
      </c>
      <c r="AV40" s="14">
        <v>39.5762</v>
      </c>
      <c r="AW40" s="14">
        <v>4.4013</v>
      </c>
      <c r="AX40" s="14">
        <v>0.48949999999999999</v>
      </c>
      <c r="AY40" s="14">
        <v>5.4399999999999997E-2</v>
      </c>
      <c r="AZ40" s="14">
        <v>0.36426978818283162</v>
      </c>
      <c r="BA40" s="14">
        <v>13.447802197802197</v>
      </c>
      <c r="BB40" s="14">
        <v>0.86157064080623691</v>
      </c>
      <c r="BC40" s="15"/>
      <c r="BD40" s="28"/>
    </row>
    <row r="41" spans="2:64" ht="13.5" customHeight="1" x14ac:dyDescent="0.2">
      <c r="B41" s="12">
        <v>254</v>
      </c>
      <c r="C41" s="12">
        <v>10.068</v>
      </c>
      <c r="D41" s="12">
        <v>254.4195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27.3</v>
      </c>
      <c r="Q41" s="56">
        <v>2.31</v>
      </c>
      <c r="R41" s="56">
        <v>1.32</v>
      </c>
      <c r="S41" s="56">
        <v>43.44</v>
      </c>
      <c r="T41" s="56">
        <v>123.48</v>
      </c>
      <c r="U41" s="12">
        <v>1</v>
      </c>
      <c r="V41" s="12">
        <v>0</v>
      </c>
      <c r="W41" s="12">
        <v>0</v>
      </c>
      <c r="X41" s="12">
        <v>1</v>
      </c>
      <c r="Y41" s="12">
        <v>0.1</v>
      </c>
      <c r="Z41" s="12">
        <v>1</v>
      </c>
      <c r="AA41" s="12">
        <v>135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1.0572999999999999</v>
      </c>
      <c r="AK41" s="12">
        <v>7.2099999999999997E-2</v>
      </c>
      <c r="AL41" s="14">
        <v>3.3500000000000002E-2</v>
      </c>
      <c r="AM41" s="14">
        <v>2.3E-3</v>
      </c>
      <c r="AN41" s="14">
        <v>2.1168999999999998</v>
      </c>
      <c r="AO41" s="14">
        <v>0.1321</v>
      </c>
      <c r="AP41" s="14">
        <v>0.1835</v>
      </c>
      <c r="AQ41" s="14">
        <v>1.15E-2</v>
      </c>
      <c r="AR41" s="14">
        <v>2.13</v>
      </c>
      <c r="AS41" s="14">
        <v>0.17749999999999999</v>
      </c>
      <c r="AT41" s="14">
        <v>3.56E-2</v>
      </c>
      <c r="AU41" s="14">
        <v>3.0000000000000001E-3</v>
      </c>
      <c r="AV41" s="14">
        <v>28.982700000000001</v>
      </c>
      <c r="AW41" s="14">
        <v>1.82</v>
      </c>
      <c r="AX41" s="14">
        <v>0.35749999999999998</v>
      </c>
      <c r="AY41" s="14">
        <v>2.2499999999999999E-2</v>
      </c>
      <c r="AZ41" s="14">
        <v>0.32162661737523107</v>
      </c>
      <c r="BA41" s="14">
        <v>10.042134831460674</v>
      </c>
      <c r="BB41" s="14">
        <v>0.81887560417196636</v>
      </c>
      <c r="BC41" s="15"/>
      <c r="BD41" s="28"/>
    </row>
    <row r="42" spans="2:64" ht="13.5" customHeight="1" x14ac:dyDescent="0.2">
      <c r="B42" s="12">
        <v>254</v>
      </c>
      <c r="C42" s="12">
        <v>9.843</v>
      </c>
      <c r="D42" s="12">
        <v>254.41012000000001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27.3</v>
      </c>
      <c r="Q42" s="56">
        <v>2.31</v>
      </c>
      <c r="R42" s="56">
        <v>1.32</v>
      </c>
      <c r="S42" s="56">
        <v>45.85</v>
      </c>
      <c r="T42" s="56">
        <v>120.12</v>
      </c>
      <c r="U42" s="12">
        <v>1</v>
      </c>
      <c r="V42" s="12">
        <v>0</v>
      </c>
      <c r="W42" s="12">
        <v>0</v>
      </c>
      <c r="X42" s="12">
        <v>1</v>
      </c>
      <c r="Y42" s="12">
        <v>0.1</v>
      </c>
      <c r="Z42" s="12">
        <v>1</v>
      </c>
      <c r="AA42" s="12">
        <v>135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5.1561000000000003</v>
      </c>
      <c r="AK42" s="12">
        <v>6.3100000000000003E-2</v>
      </c>
      <c r="AL42" s="14">
        <v>0.1704</v>
      </c>
      <c r="AM42" s="14">
        <v>2.0999999999999999E-3</v>
      </c>
      <c r="AN42" s="14">
        <v>2.3180000000000001</v>
      </c>
      <c r="AO42" s="14">
        <v>7.7600000000000002E-2</v>
      </c>
      <c r="AP42" s="14">
        <v>0.2122</v>
      </c>
      <c r="AQ42" s="14">
        <v>7.1000000000000004E-3</v>
      </c>
      <c r="AR42" s="14">
        <v>9.7807999999999993</v>
      </c>
      <c r="AS42" s="14">
        <v>0.1784</v>
      </c>
      <c r="AT42" s="14">
        <v>0.1706</v>
      </c>
      <c r="AU42" s="14">
        <v>3.0999999999999999E-3</v>
      </c>
      <c r="AV42" s="14">
        <v>18.289400000000001</v>
      </c>
      <c r="AW42" s="14">
        <v>0.52</v>
      </c>
      <c r="AX42" s="14">
        <v>0.23780000000000001</v>
      </c>
      <c r="AY42" s="14">
        <v>6.7999999999999996E-3</v>
      </c>
      <c r="AZ42" s="14">
        <v>5.6888888888888912E-2</v>
      </c>
      <c r="BA42" s="14">
        <v>1.3939038686987104</v>
      </c>
      <c r="BB42" s="14">
        <v>0.16454456415279142</v>
      </c>
      <c r="BC42" s="37"/>
      <c r="BD42" s="28"/>
    </row>
    <row r="43" spans="2:64" ht="13.5" customHeight="1" x14ac:dyDescent="0.2">
      <c r="B43" s="12">
        <v>254</v>
      </c>
      <c r="C43" s="12">
        <v>9.8520000000000003</v>
      </c>
      <c r="D43" s="12">
        <v>254.41050000000001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27.3</v>
      </c>
      <c r="Q43" s="56">
        <v>2.31</v>
      </c>
      <c r="R43" s="56">
        <v>1.32</v>
      </c>
      <c r="S43" s="56">
        <v>45.75</v>
      </c>
      <c r="T43" s="56">
        <v>120.25</v>
      </c>
      <c r="U43" s="12">
        <v>1</v>
      </c>
      <c r="V43" s="12">
        <v>0</v>
      </c>
      <c r="W43" s="12">
        <v>0</v>
      </c>
      <c r="X43" s="12">
        <v>1</v>
      </c>
      <c r="Y43" s="12">
        <v>0.1</v>
      </c>
      <c r="Z43" s="12">
        <v>1</v>
      </c>
      <c r="AA43" s="12">
        <v>135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1.2867</v>
      </c>
      <c r="AK43" s="12">
        <v>8.0799999999999997E-2</v>
      </c>
      <c r="AL43" s="14">
        <v>4.24E-2</v>
      </c>
      <c r="AM43" s="14">
        <v>2.7000000000000001E-3</v>
      </c>
      <c r="AN43" s="14">
        <v>2.2679999999999998</v>
      </c>
      <c r="AO43" s="14">
        <v>0.1459</v>
      </c>
      <c r="AP43" s="14">
        <v>0.20710000000000001</v>
      </c>
      <c r="AQ43" s="14">
        <v>1.3299999999999999E-2</v>
      </c>
      <c r="AR43" s="14">
        <v>2.5045000000000002</v>
      </c>
      <c r="AS43" s="14">
        <v>0.114</v>
      </c>
      <c r="AT43" s="14">
        <v>4.36E-2</v>
      </c>
      <c r="AU43" s="14">
        <v>2E-3</v>
      </c>
      <c r="AV43" s="14">
        <v>30.962900000000001</v>
      </c>
      <c r="AW43" s="14">
        <v>0.156</v>
      </c>
      <c r="AX43" s="14">
        <v>0.40179999999999999</v>
      </c>
      <c r="AY43" s="14">
        <v>2E-3</v>
      </c>
      <c r="AZ43" s="14">
        <v>0.31975693874199373</v>
      </c>
      <c r="BA43" s="14">
        <v>9.2155963302752291</v>
      </c>
      <c r="BB43" s="14">
        <v>0.80422092501122577</v>
      </c>
      <c r="BC43" s="37"/>
      <c r="BD43" s="28"/>
    </row>
    <row r="44" spans="2:64" ht="13.5" customHeight="1" x14ac:dyDescent="0.2">
      <c r="B44" s="12">
        <v>254</v>
      </c>
      <c r="C44" s="12">
        <v>9.86</v>
      </c>
      <c r="D44" s="12">
        <v>254.41083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27.3</v>
      </c>
      <c r="Q44" s="56">
        <v>2.31</v>
      </c>
      <c r="R44" s="56">
        <v>1.32</v>
      </c>
      <c r="S44" s="56">
        <v>45.66</v>
      </c>
      <c r="T44" s="56">
        <v>120.37</v>
      </c>
      <c r="U44" s="12">
        <v>1</v>
      </c>
      <c r="V44" s="12">
        <v>0</v>
      </c>
      <c r="W44" s="12">
        <v>0</v>
      </c>
      <c r="X44" s="12">
        <v>1</v>
      </c>
      <c r="Y44" s="12">
        <v>0.1</v>
      </c>
      <c r="Z44" s="12">
        <v>1</v>
      </c>
      <c r="AA44" s="12">
        <v>135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8.1471</v>
      </c>
      <c r="AK44" s="12">
        <v>0.19289999999999999</v>
      </c>
      <c r="AL44" s="14">
        <v>0.26829999999999998</v>
      </c>
      <c r="AM44" s="14">
        <v>6.4000000000000003E-3</v>
      </c>
      <c r="AN44" s="14">
        <v>3.1549999999999998</v>
      </c>
      <c r="AO44" s="14">
        <v>6.7299999999999999E-2</v>
      </c>
      <c r="AP44" s="14">
        <v>0.28760000000000002</v>
      </c>
      <c r="AQ44" s="14">
        <v>6.1000000000000004E-3</v>
      </c>
      <c r="AR44" s="14">
        <v>15.184100000000001</v>
      </c>
      <c r="AS44" s="14">
        <v>0.32769999999999999</v>
      </c>
      <c r="AT44" s="14">
        <v>0.26390000000000002</v>
      </c>
      <c r="AU44" s="14">
        <v>5.7000000000000002E-3</v>
      </c>
      <c r="AV44" s="14">
        <v>24.277799999999999</v>
      </c>
      <c r="AW44" s="14">
        <v>0.4763</v>
      </c>
      <c r="AX44" s="14">
        <v>0.31440000000000001</v>
      </c>
      <c r="AY44" s="14">
        <v>6.1999999999999998E-3</v>
      </c>
      <c r="AZ44" s="14">
        <v>4.4518272425249146E-2</v>
      </c>
      <c r="BA44" s="14">
        <v>1.1913603637741568</v>
      </c>
      <c r="BB44" s="14">
        <v>8.7324917862700996E-2</v>
      </c>
      <c r="BC44" s="37"/>
      <c r="BD44" s="28"/>
    </row>
    <row r="45" spans="2:64" ht="13.5" customHeight="1" x14ac:dyDescent="0.2">
      <c r="B45" s="12">
        <v>254</v>
      </c>
      <c r="C45" s="12">
        <v>9.8680000000000003</v>
      </c>
      <c r="D45" s="12">
        <v>254.41117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27.3</v>
      </c>
      <c r="Q45" s="56">
        <v>2.31</v>
      </c>
      <c r="R45" s="56">
        <v>1.32</v>
      </c>
      <c r="S45" s="56">
        <v>45.57</v>
      </c>
      <c r="T45" s="56">
        <v>120.48</v>
      </c>
      <c r="U45" s="12">
        <v>1</v>
      </c>
      <c r="V45" s="12">
        <v>0</v>
      </c>
      <c r="W45" s="12">
        <v>0</v>
      </c>
      <c r="X45" s="12">
        <v>1</v>
      </c>
      <c r="Y45" s="12">
        <v>0.1</v>
      </c>
      <c r="Z45" s="12">
        <v>1</v>
      </c>
      <c r="AA45" s="12">
        <v>135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4.0477999999999996</v>
      </c>
      <c r="AK45" s="12">
        <v>0.17780000000000001</v>
      </c>
      <c r="AL45" s="14">
        <v>0.1331</v>
      </c>
      <c r="AM45" s="14">
        <v>5.7999999999999996E-3</v>
      </c>
      <c r="AN45" s="14">
        <v>2.5093999999999999</v>
      </c>
      <c r="AO45" s="14">
        <v>0.10249999999999999</v>
      </c>
      <c r="AP45" s="14">
        <v>0.2283</v>
      </c>
      <c r="AQ45" s="14">
        <v>9.2999999999999992E-3</v>
      </c>
      <c r="AR45" s="14">
        <v>7.5153999999999996</v>
      </c>
      <c r="AS45" s="14">
        <v>0.31419999999999998</v>
      </c>
      <c r="AT45" s="14">
        <v>0.13039999999999999</v>
      </c>
      <c r="AU45" s="14">
        <v>5.4999999999999997E-3</v>
      </c>
      <c r="AV45" s="14">
        <v>26.52</v>
      </c>
      <c r="AW45" s="14">
        <v>0.47220000000000001</v>
      </c>
      <c r="AX45" s="14">
        <v>0.34279999999999999</v>
      </c>
      <c r="AY45" s="14">
        <v>6.1000000000000004E-3</v>
      </c>
      <c r="AZ45" s="14">
        <v>0.20049028191209947</v>
      </c>
      <c r="BA45" s="14">
        <v>2.628834355828221</v>
      </c>
      <c r="BB45" s="14">
        <v>0.44885883347421812</v>
      </c>
      <c r="BC45" s="37"/>
      <c r="BD45" s="28"/>
    </row>
    <row r="46" spans="2:64" ht="13.5" customHeight="1" x14ac:dyDescent="0.2">
      <c r="B46" s="12">
        <v>254</v>
      </c>
      <c r="C46" s="12">
        <v>9.8770000000000007</v>
      </c>
      <c r="D46" s="12">
        <v>254.41154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27.3</v>
      </c>
      <c r="Q46" s="56">
        <v>2.31</v>
      </c>
      <c r="R46" s="56">
        <v>1.32</v>
      </c>
      <c r="S46" s="56">
        <v>45.48</v>
      </c>
      <c r="T46" s="56">
        <v>120.61</v>
      </c>
      <c r="U46" s="12">
        <v>1</v>
      </c>
      <c r="V46" s="12">
        <v>0</v>
      </c>
      <c r="W46" s="12">
        <v>0</v>
      </c>
      <c r="X46" s="12">
        <v>1</v>
      </c>
      <c r="Y46" s="12">
        <v>0.1</v>
      </c>
      <c r="Z46" s="12">
        <v>1</v>
      </c>
      <c r="AA46" s="12">
        <v>135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5.4819000000000004</v>
      </c>
      <c r="AK46" s="12">
        <v>0.13869999999999999</v>
      </c>
      <c r="AL46" s="14">
        <v>0.1799</v>
      </c>
      <c r="AM46" s="14">
        <v>4.5999999999999999E-3</v>
      </c>
      <c r="AN46" s="14">
        <v>2.2835999999999999</v>
      </c>
      <c r="AO46" s="14">
        <v>1.9400000000000001E-2</v>
      </c>
      <c r="AP46" s="14">
        <v>0.20730000000000001</v>
      </c>
      <c r="AQ46" s="14">
        <v>1.8E-3</v>
      </c>
      <c r="AR46" s="14">
        <v>10.2904</v>
      </c>
      <c r="AS46" s="14">
        <v>0.25879999999999997</v>
      </c>
      <c r="AT46" s="14">
        <v>0.17829999999999999</v>
      </c>
      <c r="AU46" s="14">
        <v>4.4999999999999997E-3</v>
      </c>
      <c r="AV46" s="14">
        <v>17.734100000000002</v>
      </c>
      <c r="AW46" s="14">
        <v>0.1643</v>
      </c>
      <c r="AX46" s="14">
        <v>0.22869999999999999</v>
      </c>
      <c r="AY46" s="14">
        <v>2.0999999999999999E-3</v>
      </c>
      <c r="AZ46" s="14">
        <v>4.908256880733939E-2</v>
      </c>
      <c r="BA46" s="14">
        <v>1.2826696578799777</v>
      </c>
      <c r="BB46" s="14">
        <v>0.12383292383292384</v>
      </c>
      <c r="BC46" s="37"/>
      <c r="BD46" s="28"/>
    </row>
    <row r="47" spans="2:64" ht="13.5" customHeight="1" x14ac:dyDescent="0.2">
      <c r="B47" s="12">
        <v>254</v>
      </c>
      <c r="C47" s="12">
        <v>9.8849999999999998</v>
      </c>
      <c r="D47" s="12">
        <v>254.41188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27.3</v>
      </c>
      <c r="Q47" s="56">
        <v>2.31</v>
      </c>
      <c r="R47" s="56">
        <v>1.32</v>
      </c>
      <c r="S47" s="56">
        <v>45.39</v>
      </c>
      <c r="T47" s="56">
        <v>120.73</v>
      </c>
      <c r="U47" s="12">
        <v>1</v>
      </c>
      <c r="V47" s="12">
        <v>0</v>
      </c>
      <c r="W47" s="12">
        <v>0</v>
      </c>
      <c r="X47" s="12">
        <v>1</v>
      </c>
      <c r="Y47" s="12">
        <v>0.1</v>
      </c>
      <c r="Z47" s="12">
        <v>1</v>
      </c>
      <c r="AA47" s="12">
        <v>135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1.4822</v>
      </c>
      <c r="AK47" s="12">
        <v>1.4500000000000001E-2</v>
      </c>
      <c r="AL47" s="14">
        <v>4.8599999999999997E-2</v>
      </c>
      <c r="AM47" s="14">
        <v>5.0000000000000001E-4</v>
      </c>
      <c r="AN47" s="14">
        <v>2.0581999999999998</v>
      </c>
      <c r="AO47" s="14">
        <v>0.28570000000000001</v>
      </c>
      <c r="AP47" s="14">
        <v>0.18640000000000001</v>
      </c>
      <c r="AQ47" s="14">
        <v>2.5899999999999999E-2</v>
      </c>
      <c r="AR47" s="14">
        <v>2.9264999999999999</v>
      </c>
      <c r="AS47" s="14">
        <v>0.13719999999999999</v>
      </c>
      <c r="AT47" s="14">
        <v>5.0599999999999999E-2</v>
      </c>
      <c r="AU47" s="14">
        <v>2.3999999999999998E-3</v>
      </c>
      <c r="AV47" s="14">
        <v>24.856000000000002</v>
      </c>
      <c r="AW47" s="14">
        <v>4.4866000000000001</v>
      </c>
      <c r="AX47" s="14">
        <v>0.32</v>
      </c>
      <c r="AY47" s="14">
        <v>5.7799999999999997E-2</v>
      </c>
      <c r="AZ47" s="14">
        <v>0.26382306477093209</v>
      </c>
      <c r="BA47" s="14">
        <v>6.3241106719367588</v>
      </c>
      <c r="BB47" s="14">
        <v>0.72692930383162446</v>
      </c>
      <c r="BC47" s="37"/>
      <c r="BD47" s="28"/>
    </row>
    <row r="48" spans="2:64" ht="13.5" customHeight="1" x14ac:dyDescent="0.2">
      <c r="B48" s="12">
        <v>254</v>
      </c>
      <c r="C48" s="12">
        <v>9.8940000000000001</v>
      </c>
      <c r="D48" s="12">
        <v>254.41225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27.3</v>
      </c>
      <c r="Q48" s="56">
        <v>2.31</v>
      </c>
      <c r="R48" s="56">
        <v>1.32</v>
      </c>
      <c r="S48" s="56">
        <v>45.29</v>
      </c>
      <c r="T48" s="56">
        <v>120.86</v>
      </c>
      <c r="U48" s="12">
        <v>1</v>
      </c>
      <c r="V48" s="12">
        <v>0</v>
      </c>
      <c r="W48" s="12">
        <v>0</v>
      </c>
      <c r="X48" s="12">
        <v>1</v>
      </c>
      <c r="Y48" s="12">
        <v>0.1</v>
      </c>
      <c r="Z48" s="12">
        <v>1</v>
      </c>
      <c r="AA48" s="12">
        <v>135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8.8537999999999997</v>
      </c>
      <c r="AK48" s="12">
        <v>0.1225</v>
      </c>
      <c r="AL48" s="14">
        <v>0.28970000000000001</v>
      </c>
      <c r="AM48" s="14">
        <v>4.0000000000000001E-3</v>
      </c>
      <c r="AN48" s="14">
        <v>3.4356</v>
      </c>
      <c r="AO48" s="14">
        <v>3.44E-2</v>
      </c>
      <c r="AP48" s="14">
        <v>0.3105</v>
      </c>
      <c r="AQ48" s="14">
        <v>3.0999999999999999E-3</v>
      </c>
      <c r="AR48" s="14">
        <v>16.656600000000001</v>
      </c>
      <c r="AS48" s="14">
        <v>4.4299999999999999E-2</v>
      </c>
      <c r="AT48" s="14">
        <v>0.28760000000000002</v>
      </c>
      <c r="AU48" s="14">
        <v>8.0000000000000004E-4</v>
      </c>
      <c r="AV48" s="14">
        <v>26.4514</v>
      </c>
      <c r="AW48" s="14">
        <v>3.3300000000000003E-2</v>
      </c>
      <c r="AX48" s="14">
        <v>0.33979999999999999</v>
      </c>
      <c r="AY48" s="14">
        <v>4.0000000000000002E-4</v>
      </c>
      <c r="AZ48" s="14">
        <v>4.5056127940950319E-2</v>
      </c>
      <c r="BA48" s="14">
        <v>1.181502086230876</v>
      </c>
      <c r="BB48" s="14">
        <v>8.3200510041440828E-2</v>
      </c>
      <c r="BC48" s="37"/>
      <c r="BD48" s="28"/>
    </row>
    <row r="49" spans="2:54" ht="13.5" customHeight="1" x14ac:dyDescent="0.2">
      <c r="B49" s="12">
        <v>254</v>
      </c>
      <c r="C49" s="12">
        <v>9.9019999999999992</v>
      </c>
      <c r="D49" s="12">
        <v>254.41257999999999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27.3</v>
      </c>
      <c r="Q49" s="56">
        <v>2.31</v>
      </c>
      <c r="R49" s="56">
        <v>1.32</v>
      </c>
      <c r="S49" s="56">
        <v>45.21</v>
      </c>
      <c r="T49" s="56">
        <v>120.98</v>
      </c>
      <c r="U49" s="12">
        <v>1</v>
      </c>
      <c r="V49" s="12">
        <v>0</v>
      </c>
      <c r="W49" s="12">
        <v>0</v>
      </c>
      <c r="X49" s="12">
        <v>1</v>
      </c>
      <c r="Y49" s="12">
        <v>0.1</v>
      </c>
      <c r="Z49" s="12">
        <v>1</v>
      </c>
      <c r="AA49" s="12">
        <v>135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4.6794000000000002</v>
      </c>
      <c r="AK49" s="12">
        <v>7.8399999999999997E-2</v>
      </c>
      <c r="AL49" s="14">
        <v>0.15290000000000001</v>
      </c>
      <c r="AM49" s="14">
        <v>2.5999999999999999E-3</v>
      </c>
      <c r="AN49" s="14">
        <v>2.5886999999999998</v>
      </c>
      <c r="AO49" s="14">
        <v>0.1411</v>
      </c>
      <c r="AP49" s="14">
        <v>0.23350000000000001</v>
      </c>
      <c r="AQ49" s="14">
        <v>1.2699999999999999E-2</v>
      </c>
      <c r="AR49" s="14">
        <v>8.8577999999999992</v>
      </c>
      <c r="AS49" s="14">
        <v>0.26729999999999998</v>
      </c>
      <c r="AT49" s="14">
        <v>0.1527</v>
      </c>
      <c r="AU49" s="14">
        <v>4.5999999999999999E-3</v>
      </c>
      <c r="AV49" s="14">
        <v>26.203800000000001</v>
      </c>
      <c r="AW49" s="14">
        <v>0.84660000000000002</v>
      </c>
      <c r="AX49" s="14">
        <v>0.33600000000000002</v>
      </c>
      <c r="AY49" s="14">
        <v>1.09E-2</v>
      </c>
      <c r="AZ49" s="14">
        <v>0.17998244073748904</v>
      </c>
      <c r="BA49" s="14">
        <v>2.2003929273084482</v>
      </c>
      <c r="BB49" s="14">
        <v>0.37507673419275633</v>
      </c>
    </row>
    <row r="50" spans="2:54" ht="13.5" customHeight="1" x14ac:dyDescent="0.2">
      <c r="B50" s="12">
        <v>254</v>
      </c>
      <c r="C50" s="12">
        <v>9.8049999999999997</v>
      </c>
      <c r="D50" s="12">
        <v>254.40853999999999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27.3</v>
      </c>
      <c r="Q50" s="56">
        <v>2.31</v>
      </c>
      <c r="R50" s="56">
        <v>1.32</v>
      </c>
      <c r="S50" s="56">
        <v>46.26</v>
      </c>
      <c r="T50" s="56">
        <v>119.58</v>
      </c>
      <c r="U50" s="12">
        <v>1</v>
      </c>
      <c r="V50" s="12">
        <v>0</v>
      </c>
      <c r="W50" s="12">
        <v>0</v>
      </c>
      <c r="X50" s="12">
        <v>1</v>
      </c>
      <c r="Y50" s="12">
        <v>0.1</v>
      </c>
      <c r="Z50" s="12">
        <v>1</v>
      </c>
      <c r="AA50" s="12">
        <v>135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7.1780999999999997</v>
      </c>
      <c r="AK50" s="12">
        <v>3.8699999999999998E-2</v>
      </c>
      <c r="AL50" s="14">
        <v>0.2389</v>
      </c>
      <c r="AM50" s="14">
        <v>1.2999999999999999E-3</v>
      </c>
      <c r="AN50" s="14">
        <v>2.7345000000000002</v>
      </c>
      <c r="AO50" s="14">
        <v>5.8999999999999999E-3</v>
      </c>
      <c r="AP50" s="14">
        <v>0.25269999999999998</v>
      </c>
      <c r="AQ50" s="14">
        <v>5.0000000000000001E-4</v>
      </c>
      <c r="AR50" s="14">
        <v>13.459199999999999</v>
      </c>
      <c r="AS50" s="14">
        <v>9.74E-2</v>
      </c>
      <c r="AT50" s="14">
        <v>0.23649999999999999</v>
      </c>
      <c r="AU50" s="14">
        <v>1.6999999999999999E-3</v>
      </c>
      <c r="AV50" s="14">
        <v>21.935700000000001</v>
      </c>
      <c r="AW50" s="14">
        <v>0.16850000000000001</v>
      </c>
      <c r="AX50" s="14">
        <v>0.28789999999999999</v>
      </c>
      <c r="AY50" s="14">
        <v>2.2000000000000001E-3</v>
      </c>
      <c r="AZ50" s="14">
        <v>6.511283758786536E-2</v>
      </c>
      <c r="BA50" s="14">
        <v>1.2173361522198731</v>
      </c>
      <c r="BB50" s="14">
        <v>9.8016781083142643E-2</v>
      </c>
    </row>
    <row r="51" spans="2:54" ht="13.5" customHeight="1" x14ac:dyDescent="0.2">
      <c r="B51" s="12">
        <v>254</v>
      </c>
      <c r="C51" s="12">
        <v>9.7959999999999994</v>
      </c>
      <c r="D51" s="12">
        <v>254.40817000000001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27.3</v>
      </c>
      <c r="Q51" s="56">
        <v>2.31</v>
      </c>
      <c r="R51" s="56">
        <v>1.32</v>
      </c>
      <c r="S51" s="56">
        <v>46.36</v>
      </c>
      <c r="T51" s="56">
        <v>119.45</v>
      </c>
      <c r="U51" s="12">
        <v>1</v>
      </c>
      <c r="V51" s="12">
        <v>0</v>
      </c>
      <c r="W51" s="12">
        <v>0</v>
      </c>
      <c r="X51" s="12">
        <v>1</v>
      </c>
      <c r="Y51" s="12">
        <v>0.1</v>
      </c>
      <c r="Z51" s="12">
        <v>1</v>
      </c>
      <c r="AA51" s="12">
        <v>135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21.2575</v>
      </c>
      <c r="AK51" s="55">
        <v>2.1499999999999998E-2</v>
      </c>
      <c r="AL51" s="55">
        <v>0.70849999999999991</v>
      </c>
      <c r="AM51" s="55">
        <v>5.0000000000000001E-4</v>
      </c>
      <c r="AN51" s="55">
        <v>7.5324999999999998</v>
      </c>
      <c r="AO51" s="55">
        <v>9.4999999999999998E-3</v>
      </c>
      <c r="AP51" s="55">
        <v>0.69799999999999995</v>
      </c>
      <c r="AQ51" s="55">
        <v>1E-3</v>
      </c>
      <c r="AR51" s="55">
        <v>40.160499999999999</v>
      </c>
      <c r="AS51" s="55">
        <v>3.3500000000000002E-2</v>
      </c>
      <c r="AT51" s="55">
        <v>0.70650000000000002</v>
      </c>
      <c r="AU51" s="55">
        <v>5.0000000000000001E-4</v>
      </c>
      <c r="AV51" s="55">
        <v>51.136800000000001</v>
      </c>
      <c r="AW51" s="55">
        <v>0.11650000000000001</v>
      </c>
      <c r="AX51" s="55">
        <v>0.67320000000000002</v>
      </c>
      <c r="AY51" s="55">
        <v>1.5E-3</v>
      </c>
      <c r="AZ51" s="14">
        <v>-1.808634772462072E-2</v>
      </c>
      <c r="BA51" s="14">
        <v>23.821656050955411</v>
      </c>
      <c r="BB51" s="14">
        <v>-2.413568166992824E-2</v>
      </c>
    </row>
    <row r="52" spans="2:54" ht="13.5" customHeight="1" x14ac:dyDescent="0.2">
      <c r="B52" s="12">
        <v>254</v>
      </c>
      <c r="C52" s="12">
        <v>9.57</v>
      </c>
      <c r="D52" s="12">
        <v>254.39875000000001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27.3</v>
      </c>
      <c r="Q52" s="56">
        <v>2.31</v>
      </c>
      <c r="R52" s="56">
        <v>1.32</v>
      </c>
      <c r="S52" s="56">
        <v>48.87</v>
      </c>
      <c r="T52" s="56">
        <v>116.39</v>
      </c>
      <c r="U52" s="12">
        <v>1</v>
      </c>
      <c r="V52" s="12">
        <v>0</v>
      </c>
      <c r="W52" s="12">
        <v>0</v>
      </c>
      <c r="X52" s="12">
        <v>1</v>
      </c>
      <c r="Y52" s="12">
        <v>0.1</v>
      </c>
      <c r="Z52" s="12">
        <v>1</v>
      </c>
      <c r="AA52" s="12">
        <v>135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28.4148</v>
      </c>
      <c r="AK52" s="12">
        <v>7.6E-3</v>
      </c>
      <c r="AL52" s="14">
        <v>0.99390000000000001</v>
      </c>
      <c r="AM52" s="14">
        <v>2.9999999999999997E-4</v>
      </c>
      <c r="AN52" s="14">
        <v>10.1721</v>
      </c>
      <c r="AO52" s="14">
        <v>1.2999999999999999E-2</v>
      </c>
      <c r="AP52" s="14">
        <v>0.99360000000000004</v>
      </c>
      <c r="AQ52" s="14">
        <v>1.2999999999999999E-3</v>
      </c>
      <c r="AR52" s="14">
        <v>53.700299999999999</v>
      </c>
      <c r="AS52" s="14">
        <v>4.2700000000000002E-2</v>
      </c>
      <c r="AT52" s="14">
        <v>0.99390000000000001</v>
      </c>
      <c r="AU52" s="14">
        <v>8.0000000000000004E-4</v>
      </c>
      <c r="AV52" s="14">
        <v>72.562899999999999</v>
      </c>
      <c r="AW52" s="14">
        <v>0.1026</v>
      </c>
      <c r="AX52" s="14">
        <v>0.99360000000000004</v>
      </c>
      <c r="AY52" s="14">
        <v>1.4E-3</v>
      </c>
      <c r="AZ52" s="38">
        <v>0.75410406720251399</v>
      </c>
      <c r="BA52" s="38">
        <v>1.3512568831086604</v>
      </c>
      <c r="BB52" s="38">
        <v>0.14939111316678177</v>
      </c>
    </row>
    <row r="53" spans="2:54" ht="13.5" customHeight="1" x14ac:dyDescent="0.2">
      <c r="B53" s="12">
        <v>254</v>
      </c>
      <c r="C53" s="12">
        <v>9.7829999999999995</v>
      </c>
      <c r="D53" s="12">
        <v>254.40763000000001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27.3</v>
      </c>
      <c r="Q53" s="56">
        <v>2.31</v>
      </c>
      <c r="R53" s="56">
        <v>1.32</v>
      </c>
      <c r="S53" s="56">
        <v>46.5</v>
      </c>
      <c r="T53" s="56">
        <v>119.27</v>
      </c>
      <c r="U53" s="12">
        <v>1</v>
      </c>
      <c r="V53" s="12">
        <v>0</v>
      </c>
      <c r="W53" s="12">
        <v>0</v>
      </c>
      <c r="X53" s="12">
        <v>1</v>
      </c>
      <c r="Y53" s="12">
        <v>0.1</v>
      </c>
      <c r="Z53" s="12">
        <v>1</v>
      </c>
      <c r="AA53" s="12">
        <v>135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29.902999999999999</v>
      </c>
      <c r="AK53" s="12">
        <v>1.4E-2</v>
      </c>
      <c r="AL53" s="14">
        <v>0.99950000000000006</v>
      </c>
      <c r="AM53" s="14">
        <v>5.0000000000000001E-4</v>
      </c>
      <c r="AN53" s="14">
        <v>10.755000000000001</v>
      </c>
      <c r="AO53" s="14">
        <v>3.2000000000000002E-3</v>
      </c>
      <c r="AP53" s="14">
        <v>0.99929999999999997</v>
      </c>
      <c r="AQ53" s="14">
        <v>2.9999999999999997E-4</v>
      </c>
      <c r="AR53" s="14">
        <v>56.643799999999999</v>
      </c>
      <c r="AS53" s="14">
        <v>2.24E-2</v>
      </c>
      <c r="AT53" s="14">
        <v>0.99950000000000006</v>
      </c>
      <c r="AU53" s="14">
        <v>4.0000000000000002E-4</v>
      </c>
      <c r="AV53" s="14">
        <v>75.736999999999995</v>
      </c>
      <c r="AW53" s="14">
        <v>5.62E-2</v>
      </c>
      <c r="AX53" s="14">
        <v>0.99929999999999997</v>
      </c>
      <c r="AY53" s="14">
        <v>6.9999999999999999E-4</v>
      </c>
      <c r="AZ53" s="38">
        <v>0.75130647921195026</v>
      </c>
      <c r="BA53" s="38">
        <v>1.3370748431425856</v>
      </c>
      <c r="BB53" s="38">
        <v>0.14422937465251756</v>
      </c>
    </row>
    <row r="54" spans="2:54" ht="13.5" customHeight="1" x14ac:dyDescent="0.2">
      <c r="B54" s="12">
        <v>254</v>
      </c>
      <c r="C54" s="12">
        <v>10.115</v>
      </c>
      <c r="D54" s="12">
        <v>254.42146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27.3</v>
      </c>
      <c r="Q54" s="56">
        <v>2.31</v>
      </c>
      <c r="R54" s="56">
        <v>1.32</v>
      </c>
      <c r="S54" s="56">
        <v>42.95</v>
      </c>
      <c r="T54" s="56">
        <v>124.22</v>
      </c>
      <c r="U54" s="12">
        <v>1</v>
      </c>
      <c r="V54" s="12">
        <v>0</v>
      </c>
      <c r="W54" s="12">
        <v>0</v>
      </c>
      <c r="X54" s="12">
        <v>1</v>
      </c>
      <c r="Y54" s="12">
        <v>0.1</v>
      </c>
      <c r="Z54" s="12">
        <v>1</v>
      </c>
      <c r="AA54" s="12">
        <v>135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32.090000000000003</v>
      </c>
      <c r="AK54" s="12">
        <v>4.3E-3</v>
      </c>
      <c r="AL54" s="14">
        <v>1.0075000000000001</v>
      </c>
      <c r="AM54" s="14">
        <v>1E-4</v>
      </c>
      <c r="AN54" s="14">
        <v>11.7486</v>
      </c>
      <c r="AO54" s="14">
        <v>9.7000000000000003E-3</v>
      </c>
      <c r="AP54" s="14">
        <v>1.0073000000000001</v>
      </c>
      <c r="AQ54" s="14">
        <v>8.0000000000000004E-4</v>
      </c>
      <c r="AR54" s="14">
        <v>60.845599999999997</v>
      </c>
      <c r="AS54" s="14">
        <v>3.9899999999999998E-2</v>
      </c>
      <c r="AT54" s="14">
        <v>1.0075000000000001</v>
      </c>
      <c r="AU54" s="14">
        <v>6.9999999999999999E-4</v>
      </c>
      <c r="AV54" s="14">
        <v>82.534400000000005</v>
      </c>
      <c r="AW54" s="14">
        <v>9.7100000000000006E-2</v>
      </c>
      <c r="AX54" s="14">
        <v>1.0073000000000001</v>
      </c>
      <c r="AY54" s="14">
        <v>1.1999999999999999E-3</v>
      </c>
      <c r="AZ54" s="38">
        <v>0.75078009821494873</v>
      </c>
      <c r="BA54" s="38">
        <v>1.356456341954061</v>
      </c>
      <c r="BB54" s="38">
        <v>0.15126795926907524</v>
      </c>
    </row>
  </sheetData>
  <autoFilter ref="B9:BB54" xr:uid="{A91751BF-75DA-4C11-943F-B40B9DD8CD07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321F-DF11-4FB3-ADB3-C17581CDF3A8}">
  <sheetPr codeName="Sheet54"/>
  <dimension ref="A1:BT54"/>
  <sheetViews>
    <sheetView workbookViewId="0">
      <selection activeCell="A40" sqref="A40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256</v>
      </c>
      <c r="C10" s="12">
        <v>9.6560000000000006</v>
      </c>
      <c r="D10" s="12">
        <v>256.40233000000001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29.5</v>
      </c>
      <c r="Q10" s="56">
        <v>1.99</v>
      </c>
      <c r="R10" s="56">
        <v>2.13</v>
      </c>
      <c r="S10" s="56">
        <v>48.29</v>
      </c>
      <c r="T10" s="56">
        <v>118.45</v>
      </c>
      <c r="U10" s="12">
        <v>1</v>
      </c>
      <c r="V10" s="12">
        <v>0</v>
      </c>
      <c r="W10" s="12">
        <v>1</v>
      </c>
      <c r="X10" s="12">
        <v>0</v>
      </c>
      <c r="Y10" s="12">
        <v>0</v>
      </c>
      <c r="Z10" s="12">
        <v>1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0.92769999999999997</v>
      </c>
      <c r="AK10" s="12">
        <v>9.5299999999999996E-2</v>
      </c>
      <c r="AL10" s="14">
        <v>3.2099999999999997E-2</v>
      </c>
      <c r="AM10" s="14">
        <v>3.3E-3</v>
      </c>
      <c r="AN10" s="14">
        <v>2.2848999999999999</v>
      </c>
      <c r="AO10" s="14">
        <v>4.3200000000000002E-2</v>
      </c>
      <c r="AP10" s="14">
        <v>0.20749999999999999</v>
      </c>
      <c r="AQ10" s="14">
        <v>3.8999999999999998E-3</v>
      </c>
      <c r="AR10" s="14">
        <v>1.7683</v>
      </c>
      <c r="AS10" s="14">
        <v>8.4900000000000003E-2</v>
      </c>
      <c r="AT10" s="14">
        <v>3.2300000000000002E-2</v>
      </c>
      <c r="AU10" s="14">
        <v>1.6000000000000001E-3</v>
      </c>
      <c r="AV10" s="14">
        <v>36.410400000000003</v>
      </c>
      <c r="AW10" s="14">
        <v>0.99009999999999998</v>
      </c>
      <c r="AX10" s="14">
        <v>0.47670000000000001</v>
      </c>
      <c r="AY10" s="14">
        <v>1.2999999999999999E-2</v>
      </c>
      <c r="AZ10" s="14">
        <v>0.39345220695703009</v>
      </c>
      <c r="BA10" s="14">
        <v>14.758513931888544</v>
      </c>
      <c r="BB10" s="14">
        <v>0.87308447937131628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3.5328124999999995E-2</v>
      </c>
      <c r="BH10" s="16">
        <f>DSTDEV(PlotSort,"PhxRed",$BG$35:$BG$38)/SQRT($BF10)</f>
        <v>7.8173754948202478E-4</v>
      </c>
      <c r="BI10" s="16">
        <f>DAVERAGE(PlotSort,"PhxRedEdge",$BG$35:$BG$38)</f>
        <v>0.216628125</v>
      </c>
      <c r="BJ10" s="16">
        <f>DSTDEV(PlotSort,"PhxRedEdge",$BG$35:$BG$38)/SQRT($BF10)</f>
        <v>4.5025401306960167E-3</v>
      </c>
      <c r="BK10" s="16">
        <f>DAVERAGE(PlotSort,"TMRed",$BG$35:$BG$38)</f>
        <v>3.7043750000000007E-2</v>
      </c>
      <c r="BL10" s="16">
        <f>DSTDEV(PlotSort,"TMRed",$BG$35:$BG$38)/SQRT($BF10)</f>
        <v>8.6751333423794991E-4</v>
      </c>
      <c r="BM10" s="16">
        <f>DAVERAGE(PlotSort,"TMNIR",$BG$35:$BG$38)</f>
        <v>0.44031562500000004</v>
      </c>
      <c r="BN10" s="16">
        <f>DSTDEV(PlotSort,"TMNIR",$BG$35:$BG$38)/SQRT($BF10)</f>
        <v>1.0454519501707987E-2</v>
      </c>
      <c r="BO10" s="16">
        <f>DAVERAGE(PlotSort,"NRR",$BG$35:$BG$38)</f>
        <v>0.33871731746722511</v>
      </c>
      <c r="BP10" s="16">
        <f>DSTDEV(PlotSort,"NRR",$BG$35:$BG$38)/SQRT($BF10)</f>
        <v>7.8280979843974568E-3</v>
      </c>
      <c r="BQ10" s="16">
        <f>DAVERAGE(PlotSort,"rvi",$BG$35:$BG$38)</f>
        <v>12.160382276394628</v>
      </c>
      <c r="BR10" s="16">
        <f>DSTDEV(PlotSort,"rvi",$BG$35:$BG$38)/SQRT($BF10)</f>
        <v>0.44930486907402595</v>
      </c>
      <c r="BS10" s="17">
        <f>DAVERAGE(PlotSort,"ndvi",$BG$35:$BG$38)</f>
        <v>0.84139774789516497</v>
      </c>
      <c r="BT10" s="16">
        <f>DSTDEV(PlotSort,"ndvi",$BG$35:$BG$38)/SQRT($BF10)</f>
        <v>6.4205993160743402E-3</v>
      </c>
    </row>
    <row r="11" spans="1:72" ht="13.5" customHeight="1" x14ac:dyDescent="0.2">
      <c r="B11" s="12">
        <v>256</v>
      </c>
      <c r="C11" s="12">
        <v>9.6470000000000002</v>
      </c>
      <c r="D11" s="12">
        <v>256.40195999999997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29.5</v>
      </c>
      <c r="Q11" s="56">
        <v>1.99</v>
      </c>
      <c r="R11" s="56">
        <v>2.13</v>
      </c>
      <c r="S11" s="56">
        <v>48.38</v>
      </c>
      <c r="T11" s="56">
        <v>118.32</v>
      </c>
      <c r="U11" s="12">
        <v>1</v>
      </c>
      <c r="V11" s="12">
        <v>0</v>
      </c>
      <c r="W11" s="12">
        <v>1</v>
      </c>
      <c r="X11" s="12">
        <v>0</v>
      </c>
      <c r="Y11" s="12">
        <v>0</v>
      </c>
      <c r="Z11" s="12">
        <v>1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0.93030000000000002</v>
      </c>
      <c r="AK11" s="12">
        <v>3.61E-2</v>
      </c>
      <c r="AL11" s="14">
        <v>3.2300000000000002E-2</v>
      </c>
      <c r="AM11" s="14">
        <v>1.2999999999999999E-3</v>
      </c>
      <c r="AN11" s="14">
        <v>2.3946000000000001</v>
      </c>
      <c r="AO11" s="14">
        <v>0.17180000000000001</v>
      </c>
      <c r="AP11" s="14">
        <v>0.21790000000000001</v>
      </c>
      <c r="AQ11" s="14">
        <v>1.5599999999999999E-2</v>
      </c>
      <c r="AR11" s="14">
        <v>2.0003000000000002</v>
      </c>
      <c r="AS11" s="14">
        <v>0.13450000000000001</v>
      </c>
      <c r="AT11" s="14">
        <v>3.6600000000000001E-2</v>
      </c>
      <c r="AU11" s="14">
        <v>2.5000000000000001E-3</v>
      </c>
      <c r="AV11" s="14">
        <v>35.755200000000002</v>
      </c>
      <c r="AW11" s="14">
        <v>1.2749999999999999</v>
      </c>
      <c r="AX11" s="14">
        <v>0.46920000000000001</v>
      </c>
      <c r="AY11" s="14">
        <v>1.67E-2</v>
      </c>
      <c r="AZ11" s="14">
        <v>0.36574006694804245</v>
      </c>
      <c r="BA11" s="14">
        <v>12.819672131147541</v>
      </c>
      <c r="BB11" s="14">
        <v>0.85527876631079469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3.3556250000000003E-2</v>
      </c>
      <c r="BH11" s="16">
        <f>DSTDEV(PlotSort,"PhxRed",$BG$31:$BG$32)/SQRT($BF11)</f>
        <v>5.6663985843449685E-4</v>
      </c>
      <c r="BI11" s="16">
        <f>DAVERAGE(PlotSort,"PhxRedEdge",$BG$31:$BG$32)</f>
        <v>0.22923125000000003</v>
      </c>
      <c r="BJ11" s="16">
        <f>DSTDEV(PlotSort,"PhxRedEdge",$BG$31:$BG$32)/SQRT($BF11)</f>
        <v>4.0427478150180636E-3</v>
      </c>
      <c r="BK11" s="16">
        <f>DAVERAGE(PlotSort,"TMRed",$BG$31:$BG$32)</f>
        <v>3.5225000000000006E-2</v>
      </c>
      <c r="BL11" s="16">
        <f>DSTDEV(PlotSort,"TMRed",$BG$31:$BG$32)/SQRT($BF11)</f>
        <v>6.5105683315667636E-4</v>
      </c>
      <c r="BM11" s="16">
        <f>DAVERAGE(PlotSort,"TMNIR",$BG$31:$BG$32)</f>
        <v>0.47758125000000007</v>
      </c>
      <c r="BN11" s="16">
        <f>DSTDEV(PlotSort,"TMNIR",$BG$31:$BG$32)/SQRT($BF11)</f>
        <v>7.8071079725999231E-3</v>
      </c>
      <c r="BO11" s="16">
        <f>DAVERAGE(PlotSort,"NRR",$BG$31:$BG$32)</f>
        <v>0.35120850152346494</v>
      </c>
      <c r="BP11" s="16">
        <f>DSTDEV(PlotSort,"NRR",$BG$31:$BG$32)/SQRT($BF11)</f>
        <v>7.4120306701434494E-3</v>
      </c>
      <c r="BQ11" s="16">
        <f>DAVERAGE(PlotSort,"rvi",$BG$31:$BG$32)</f>
        <v>13.628925958952692</v>
      </c>
      <c r="BR11" s="16">
        <f>DSTDEV(PlotSort,"rvi",$BG$31:$BG$32)/SQRT($BF11)</f>
        <v>0.33928682292833445</v>
      </c>
      <c r="BS11" s="17">
        <f>DAVERAGE(PlotSort,"ndvi",$BG$31:$BG$32)</f>
        <v>0.86214892217405026</v>
      </c>
      <c r="BT11" s="16">
        <f>DSTDEV(PlotSort,"ndvi",$BG$31:$BG$32)/SQRT($BF11)</f>
        <v>3.2878196518882508E-3</v>
      </c>
    </row>
    <row r="12" spans="1:72" ht="13.5" customHeight="1" x14ac:dyDescent="0.2">
      <c r="B12" s="12">
        <v>256</v>
      </c>
      <c r="C12" s="12">
        <v>9.6389999999999993</v>
      </c>
      <c r="D12" s="12">
        <v>256.40161999999998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29.5</v>
      </c>
      <c r="Q12" s="56">
        <v>1.99</v>
      </c>
      <c r="R12" s="56">
        <v>2.13</v>
      </c>
      <c r="S12" s="56">
        <v>48.47</v>
      </c>
      <c r="T12" s="56">
        <v>118.22</v>
      </c>
      <c r="U12" s="12">
        <v>1</v>
      </c>
      <c r="V12" s="12">
        <v>0</v>
      </c>
      <c r="W12" s="12">
        <v>1</v>
      </c>
      <c r="X12" s="12">
        <v>0</v>
      </c>
      <c r="Y12" s="12">
        <v>0</v>
      </c>
      <c r="Z12" s="12">
        <v>1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1.0161</v>
      </c>
      <c r="AK12" s="12">
        <v>4.3200000000000002E-2</v>
      </c>
      <c r="AL12" s="14">
        <v>3.5299999999999998E-2</v>
      </c>
      <c r="AM12" s="14">
        <v>1.5E-3</v>
      </c>
      <c r="AN12" s="14">
        <v>2.8209</v>
      </c>
      <c r="AO12" s="14">
        <v>0.15429999999999999</v>
      </c>
      <c r="AP12" s="14">
        <v>0.25719999999999998</v>
      </c>
      <c r="AQ12" s="14">
        <v>1.41E-2</v>
      </c>
      <c r="AR12" s="14">
        <v>1.9793000000000001</v>
      </c>
      <c r="AS12" s="14">
        <v>0.1699</v>
      </c>
      <c r="AT12" s="14">
        <v>3.6299999999999999E-2</v>
      </c>
      <c r="AU12" s="14">
        <v>3.0999999999999999E-3</v>
      </c>
      <c r="AV12" s="14">
        <v>41.352499999999999</v>
      </c>
      <c r="AW12" s="14">
        <v>0.72799999999999998</v>
      </c>
      <c r="AX12" s="14">
        <v>0.54379999999999995</v>
      </c>
      <c r="AY12" s="14">
        <v>9.5999999999999992E-3</v>
      </c>
      <c r="AZ12" s="14">
        <v>0.35780274656679151</v>
      </c>
      <c r="BA12" s="14">
        <v>14.980716253443525</v>
      </c>
      <c r="BB12" s="14">
        <v>0.87484916393725221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3.7100000000000001E-2</v>
      </c>
      <c r="BH12" s="16">
        <f>DSTDEV(PlotSort,"PhxRed",$BH$31:$BH$32)/SQRT($BF12)</f>
        <v>1.336506640462366E-3</v>
      </c>
      <c r="BI12" s="16">
        <f>DAVERAGE(PlotSort,"PhxRedEdge",$BH$31:$BH$32)</f>
        <v>0.20402500000000001</v>
      </c>
      <c r="BJ12" s="16">
        <f>DSTDEV(PlotSort,"PhxRedEdge",$BH$31:$BH$32)/SQRT($BF12)</f>
        <v>6.802367847546429E-3</v>
      </c>
      <c r="BK12" s="16">
        <f>DAVERAGE(PlotSort,"TMRed",$BH$31:$BH$32)</f>
        <v>3.8862499999999987E-2</v>
      </c>
      <c r="BL12" s="16">
        <f>DSTDEV(PlotSort,"TMRed",$BH$31:$BH$32)/SQRT($BF12)</f>
        <v>1.4985791882090628E-3</v>
      </c>
      <c r="BM12" s="16">
        <f>DAVERAGE(PlotSort,"TMNIR",$BH$31:$BH$32)</f>
        <v>0.40305000000000002</v>
      </c>
      <c r="BN12" s="16">
        <f>DSTDEV(PlotSort,"TMNIR",$BH$31:$BH$32)/SQRT($BF12)</f>
        <v>1.4340374239654041E-2</v>
      </c>
      <c r="BO12" s="16">
        <f>DAVERAGE(PlotSort,"NRR",$BH$31:$BH$32)</f>
        <v>0.32622613341098511</v>
      </c>
      <c r="BP12" s="16">
        <f>DSTDEV(PlotSort,"NRR",$BH$31:$BH$32)/SQRT($BF12)</f>
        <v>1.3324596257111654E-2</v>
      </c>
      <c r="BQ12" s="16">
        <f>DAVERAGE(PlotSort,"rvi",$BH$31:$BH$32)</f>
        <v>10.691838593836565</v>
      </c>
      <c r="BR12" s="16">
        <f>DSTDEV(PlotSort,"rvi",$BH$31:$BH$32)/SQRT($BF12)</f>
        <v>0.65707773942968917</v>
      </c>
      <c r="BS12" s="17">
        <f>DAVERAGE(PlotSort,"ndvi",$BH$31:$BH$32)</f>
        <v>0.82064657361628002</v>
      </c>
      <c r="BT12" s="16">
        <f>DSTDEV(PlotSort,"ndvi",$BH$31:$BH$32)/SQRT($BF12)</f>
        <v>1.0107835531421992E-2</v>
      </c>
    </row>
    <row r="13" spans="1:72" ht="13.5" customHeight="1" x14ac:dyDescent="0.2">
      <c r="B13" s="12">
        <v>256</v>
      </c>
      <c r="C13" s="12">
        <v>9.6310000000000002</v>
      </c>
      <c r="D13" s="12">
        <v>256.40129000000002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29.5</v>
      </c>
      <c r="Q13" s="56">
        <v>1.99</v>
      </c>
      <c r="R13" s="56">
        <v>2.13</v>
      </c>
      <c r="S13" s="56">
        <v>48.56</v>
      </c>
      <c r="T13" s="56">
        <v>118.11</v>
      </c>
      <c r="U13" s="12">
        <v>1</v>
      </c>
      <c r="V13" s="12">
        <v>0</v>
      </c>
      <c r="W13" s="12">
        <v>1</v>
      </c>
      <c r="X13" s="12">
        <v>0</v>
      </c>
      <c r="Y13" s="12">
        <v>0</v>
      </c>
      <c r="Z13" s="12">
        <v>1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1.0515000000000001</v>
      </c>
      <c r="AK13" s="12">
        <v>8.4699999999999998E-2</v>
      </c>
      <c r="AL13" s="14">
        <v>3.6600000000000001E-2</v>
      </c>
      <c r="AM13" s="14">
        <v>2.8999999999999998E-3</v>
      </c>
      <c r="AN13" s="14">
        <v>2.2408999999999999</v>
      </c>
      <c r="AO13" s="14">
        <v>0.1149</v>
      </c>
      <c r="AP13" s="14">
        <v>0.20469999999999999</v>
      </c>
      <c r="AQ13" s="14">
        <v>1.0500000000000001E-2</v>
      </c>
      <c r="AR13" s="14">
        <v>2.0558000000000001</v>
      </c>
      <c r="AS13" s="14">
        <v>0.12559999999999999</v>
      </c>
      <c r="AT13" s="14">
        <v>3.7699999999999997E-2</v>
      </c>
      <c r="AU13" s="14">
        <v>2.3E-3</v>
      </c>
      <c r="AV13" s="14">
        <v>28.315000000000001</v>
      </c>
      <c r="AW13" s="14">
        <v>1.7805</v>
      </c>
      <c r="AX13" s="14">
        <v>0.37309999999999999</v>
      </c>
      <c r="AY13" s="14">
        <v>2.35E-2</v>
      </c>
      <c r="AZ13" s="14">
        <v>0.29145032883350641</v>
      </c>
      <c r="BA13" s="14">
        <v>9.8965517241379306</v>
      </c>
      <c r="BB13" s="14">
        <v>0.81645569620253156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3.5062499999999996E-2</v>
      </c>
      <c r="BH13" s="16">
        <f>DSTDEV(PlotSort,"PhxRed",$BJ$35:$BJ$36)/SQRT($BF13)</f>
        <v>1.2512761343067781E-3</v>
      </c>
      <c r="BI13" s="16">
        <f>DAVERAGE(PlotSort,"PhxRedEdge",$BJ$35:$BJ$36)</f>
        <v>0.21575000000000003</v>
      </c>
      <c r="BJ13" s="16">
        <f>DSTDEV(PlotSort,"PhxRedEdge",$BJ$35:$BJ$36)/SQRT($BF13)</f>
        <v>9.5682697346116102E-3</v>
      </c>
      <c r="BK13" s="16">
        <f>DAVERAGE(PlotSort,"TMRed",$BJ$35:$BJ$36)</f>
        <v>3.6612499999999999E-2</v>
      </c>
      <c r="BL13" s="16">
        <f>DSTDEV(PlotSort,"TMRed",$BJ$35:$BJ$36)/SQRT($BF13)</f>
        <v>1.4050212886033331E-3</v>
      </c>
      <c r="BM13" s="16">
        <f>DAVERAGE(PlotSort,"TMNIR",$BJ$35:$BJ$36)</f>
        <v>0.44322499999999998</v>
      </c>
      <c r="BN13" s="16">
        <f>DSTDEV(PlotSort,"TMNIR",$BJ$35:$BJ$36)/SQRT($BF13)</f>
        <v>1.6860983596965581E-2</v>
      </c>
      <c r="BO13" s="16">
        <f>DAVERAGE(PlotSort,"NRR",$BJ$35:$BJ$36)</f>
        <v>0.34522983626822323</v>
      </c>
      <c r="BP13" s="16">
        <f>DSTDEV(PlotSort,"NRR",$BJ$35:$BJ$36)/SQRT($BF13)</f>
        <v>1.339485187195988E-2</v>
      </c>
      <c r="BQ13" s="16">
        <f>DAVERAGE(PlotSort,"rvi",$BJ$35:$BJ$36)</f>
        <v>12.262506433983543</v>
      </c>
      <c r="BR13" s="16">
        <f>DSTDEV(PlotSort,"rvi",$BJ$35:$BJ$36)/SQRT($BF13)</f>
        <v>0.7111890062937678</v>
      </c>
      <c r="BS13" s="17">
        <f>DAVERAGE(PlotSort,"ndvi",$BJ$35:$BJ$36)</f>
        <v>0.84549402638936055</v>
      </c>
      <c r="BT13" s="16">
        <f>DSTDEV(PlotSort,"ndvi",$BJ$35:$BJ$36)/SQRT($BF13)</f>
        <v>1.0008497974134332E-2</v>
      </c>
    </row>
    <row r="14" spans="1:72" ht="13.5" customHeight="1" x14ac:dyDescent="0.2">
      <c r="B14" s="12">
        <v>256</v>
      </c>
      <c r="C14" s="12">
        <v>9.6229999999999993</v>
      </c>
      <c r="D14" s="12">
        <v>256.40096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29.5</v>
      </c>
      <c r="Q14" s="56">
        <v>1.99</v>
      </c>
      <c r="R14" s="56">
        <v>2.13</v>
      </c>
      <c r="S14" s="56">
        <v>48.65</v>
      </c>
      <c r="T14" s="56">
        <v>118</v>
      </c>
      <c r="U14" s="12">
        <v>1</v>
      </c>
      <c r="V14" s="12">
        <v>0</v>
      </c>
      <c r="W14" s="12">
        <v>1</v>
      </c>
      <c r="X14" s="12">
        <v>0</v>
      </c>
      <c r="Y14" s="12">
        <v>0</v>
      </c>
      <c r="Z14" s="12">
        <v>1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1.3660000000000001</v>
      </c>
      <c r="AK14" s="12">
        <v>3.3700000000000001E-2</v>
      </c>
      <c r="AL14" s="14">
        <v>4.7699999999999999E-2</v>
      </c>
      <c r="AM14" s="14">
        <v>1.1999999999999999E-3</v>
      </c>
      <c r="AN14" s="14">
        <v>2.2835000000000001</v>
      </c>
      <c r="AO14" s="14">
        <v>0.14449999999999999</v>
      </c>
      <c r="AP14" s="14">
        <v>0.2089</v>
      </c>
      <c r="AQ14" s="14">
        <v>1.32E-2</v>
      </c>
      <c r="AR14" s="14">
        <v>2.7361</v>
      </c>
      <c r="AS14" s="14">
        <v>0.10589999999999999</v>
      </c>
      <c r="AT14" s="14">
        <v>5.0299999999999997E-2</v>
      </c>
      <c r="AU14" s="14">
        <v>1.9E-3</v>
      </c>
      <c r="AV14" s="14">
        <v>24.997399999999999</v>
      </c>
      <c r="AW14" s="14">
        <v>1.4621999999999999</v>
      </c>
      <c r="AX14" s="14">
        <v>0.3301</v>
      </c>
      <c r="AY14" s="14">
        <v>1.9300000000000001E-2</v>
      </c>
      <c r="AZ14" s="14">
        <v>0.22486085343228199</v>
      </c>
      <c r="BA14" s="14">
        <v>6.5626242544731612</v>
      </c>
      <c r="BB14" s="14">
        <v>0.73554153522607779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3.4306250000000003E-2</v>
      </c>
      <c r="BH14" s="16">
        <f>DSTDEV(PlotSort,"PhxRed",$BK$35:$BK$36)/SQRT($BF14)</f>
        <v>1.1463154288850865E-3</v>
      </c>
      <c r="BI14" s="16">
        <f>DAVERAGE(PlotSort,"PhxRedEdge",$BK$35:$BK$36)</f>
        <v>0.20935625000000002</v>
      </c>
      <c r="BJ14" s="16">
        <f>DSTDEV(PlotSort,"PhxRedEdge",$BK$35:$BK$36)/SQRT($BF14)</f>
        <v>6.0411089541435514E-3</v>
      </c>
      <c r="BK14" s="16">
        <f>DAVERAGE(PlotSort,"TMRed",$BK$35:$BK$36)</f>
        <v>3.5918749999999999E-2</v>
      </c>
      <c r="BL14" s="16">
        <f>DSTDEV(PlotSort,"TMRed",$BK$35:$BK$36)/SQRT($BF14)</f>
        <v>1.1647681725705477E-3</v>
      </c>
      <c r="BM14" s="16">
        <f>DAVERAGE(PlotSort,"TMNIR",$BK$35:$BK$36)</f>
        <v>0.43523125000000007</v>
      </c>
      <c r="BN14" s="16">
        <f>DSTDEV(PlotSort,"TMNIR",$BK$35:$BK$36)/SQRT($BF14)</f>
        <v>1.5172916437823128E-2</v>
      </c>
      <c r="BO14" s="16">
        <f>DAVERAGE(PlotSort,"NRR",$BK$35:$BK$36)</f>
        <v>0.34833038765397578</v>
      </c>
      <c r="BP14" s="16">
        <f>DSTDEV(PlotSort,"NRR",$BK$35:$BK$36)/SQRT($BF14)</f>
        <v>1.1169012489501794E-2</v>
      </c>
      <c r="BQ14" s="16">
        <f>DAVERAGE(PlotSort,"rvi",$BK$35:$BK$36)</f>
        <v>12.40772652941963</v>
      </c>
      <c r="BR14" s="16">
        <f>DSTDEV(PlotSort,"rvi",$BK$35:$BK$36)/SQRT($BF14)</f>
        <v>0.68293746053246185</v>
      </c>
      <c r="BS14" s="17">
        <f>DAVERAGE(PlotSort,"ndvi",$BK$35:$BK$36)</f>
        <v>0.84387995225829715</v>
      </c>
      <c r="BT14" s="16">
        <f>DSTDEV(PlotSort,"ndvi",$BK$35:$BK$36)/SQRT($BF14)</f>
        <v>9.2232828386402538E-3</v>
      </c>
    </row>
    <row r="15" spans="1:72" ht="13.5" customHeight="1" x14ac:dyDescent="0.2">
      <c r="B15" s="12">
        <v>256</v>
      </c>
      <c r="C15" s="12">
        <v>9.6140000000000008</v>
      </c>
      <c r="D15" s="12">
        <v>256.40057999999999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29.5</v>
      </c>
      <c r="Q15" s="56">
        <v>1.99</v>
      </c>
      <c r="R15" s="56">
        <v>2.13</v>
      </c>
      <c r="S15" s="56">
        <v>48.75</v>
      </c>
      <c r="T15" s="56">
        <v>117.88</v>
      </c>
      <c r="U15" s="12">
        <v>1</v>
      </c>
      <c r="V15" s="12">
        <v>0</v>
      </c>
      <c r="W15" s="12">
        <v>1</v>
      </c>
      <c r="X15" s="12">
        <v>0</v>
      </c>
      <c r="Y15" s="12">
        <v>0</v>
      </c>
      <c r="Z15" s="12">
        <v>1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0.96789999999999998</v>
      </c>
      <c r="AK15" s="12">
        <v>0.1082</v>
      </c>
      <c r="AL15" s="14">
        <v>3.3799999999999997E-2</v>
      </c>
      <c r="AM15" s="14">
        <v>3.8E-3</v>
      </c>
      <c r="AN15" s="14">
        <v>1.7378</v>
      </c>
      <c r="AO15" s="14">
        <v>0.1678</v>
      </c>
      <c r="AP15" s="14">
        <v>0.1593</v>
      </c>
      <c r="AQ15" s="14">
        <v>1.54E-2</v>
      </c>
      <c r="AR15" s="14">
        <v>1.8323</v>
      </c>
      <c r="AS15" s="14">
        <v>0.38040000000000002</v>
      </c>
      <c r="AT15" s="14">
        <v>3.3799999999999997E-2</v>
      </c>
      <c r="AU15" s="14">
        <v>7.0000000000000001E-3</v>
      </c>
      <c r="AV15" s="14">
        <v>25.4238</v>
      </c>
      <c r="AW15" s="14">
        <v>4.6300999999999997</v>
      </c>
      <c r="AX15" s="14">
        <v>0.33650000000000002</v>
      </c>
      <c r="AY15" s="14">
        <v>6.13E-2</v>
      </c>
      <c r="AZ15" s="14">
        <v>0.35740217829770071</v>
      </c>
      <c r="BA15" s="14">
        <v>9.9556213017751496</v>
      </c>
      <c r="BB15" s="14">
        <v>0.81744531460977587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3.7637500000000004E-2</v>
      </c>
      <c r="BH15" s="16">
        <f>DSTDEV(PlotSort,"PhxRed",$BL$35:$BL$36)/SQRT($BF15)</f>
        <v>1.599323238569543E-3</v>
      </c>
      <c r="BI15" s="16">
        <f>DAVERAGE(PlotSort,"PhxRedEdge",$BL$35:$BL$36)</f>
        <v>0.23205000000000001</v>
      </c>
      <c r="BJ15" s="16">
        <f>DSTDEV(PlotSort,"PhxRedEdge",$BL$35:$BL$36)/SQRT($BF15)</f>
        <v>7.8718077430065016E-3</v>
      </c>
      <c r="BK15" s="16">
        <f>DAVERAGE(PlotSort,"TMRed",$BL$35:$BL$36)</f>
        <v>3.9724999999999996E-2</v>
      </c>
      <c r="BL15" s="16">
        <f>DSTDEV(PlotSort,"TMRed",$BL$35:$BL$36)/SQRT($BF15)</f>
        <v>2.0316908862183874E-3</v>
      </c>
      <c r="BM15" s="16">
        <f>DAVERAGE(PlotSort,"TMNIR",$BL$35:$BL$36)</f>
        <v>0.447575</v>
      </c>
      <c r="BN15" s="16">
        <f>DSTDEV(PlotSort,"TMNIR",$BL$35:$BL$36)/SQRT($BF15)</f>
        <v>2.5476570118444154E-2</v>
      </c>
      <c r="BO15" s="16">
        <f>DAVERAGE(PlotSort,"NRR",$BL$35:$BL$36)</f>
        <v>0.31297865829272542</v>
      </c>
      <c r="BP15" s="16">
        <f>DSTDEV(PlotSort,"NRR",$BL$35:$BL$36)/SQRT($BF15)</f>
        <v>1.5632097602259809E-2</v>
      </c>
      <c r="BQ15" s="16">
        <f>DAVERAGE(PlotSort,"rvi",$BL$35:$BL$36)</f>
        <v>11.563569612755705</v>
      </c>
      <c r="BR15" s="16">
        <f>DSTDEV(PlotSort,"rvi",$BL$35:$BL$36)/SQRT($BF15)</f>
        <v>1.0007764399712089</v>
      </c>
      <c r="BS15" s="17">
        <f>DAVERAGE(PlotSort,"ndvi",$BL$35:$BL$36)</f>
        <v>0.83233706067470548</v>
      </c>
      <c r="BT15" s="16">
        <f>DSTDEV(PlotSort,"ndvi",$BL$35:$BL$36)/SQRT($BF15)</f>
        <v>1.5799326444391176E-2</v>
      </c>
    </row>
    <row r="16" spans="1:72" ht="13.5" customHeight="1" x14ac:dyDescent="0.2">
      <c r="B16" s="12">
        <v>256</v>
      </c>
      <c r="C16" s="12">
        <v>9.6059999999999999</v>
      </c>
      <c r="D16" s="12">
        <v>256.40025000000003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29.5</v>
      </c>
      <c r="Q16" s="56">
        <v>1.99</v>
      </c>
      <c r="R16" s="56">
        <v>2.13</v>
      </c>
      <c r="S16" s="56">
        <v>48.84</v>
      </c>
      <c r="T16" s="56">
        <v>117.77</v>
      </c>
      <c r="U16" s="12">
        <v>1</v>
      </c>
      <c r="V16" s="12">
        <v>0</v>
      </c>
      <c r="W16" s="12">
        <v>1</v>
      </c>
      <c r="X16" s="12">
        <v>0</v>
      </c>
      <c r="Y16" s="12">
        <v>0</v>
      </c>
      <c r="Z16" s="12">
        <v>1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1.0709</v>
      </c>
      <c r="AK16" s="12">
        <v>4.3E-3</v>
      </c>
      <c r="AL16" s="14">
        <v>3.7499999999999999E-2</v>
      </c>
      <c r="AM16" s="14">
        <v>2.0000000000000001E-4</v>
      </c>
      <c r="AN16" s="14">
        <v>2.1278000000000001</v>
      </c>
      <c r="AO16" s="14">
        <v>0.27360000000000001</v>
      </c>
      <c r="AP16" s="14">
        <v>0.19539999999999999</v>
      </c>
      <c r="AQ16" s="14">
        <v>2.5100000000000001E-2</v>
      </c>
      <c r="AR16" s="14">
        <v>2.3713000000000002</v>
      </c>
      <c r="AS16" s="14">
        <v>0.12920000000000001</v>
      </c>
      <c r="AT16" s="14">
        <v>4.3799999999999999E-2</v>
      </c>
      <c r="AU16" s="14">
        <v>2.3999999999999998E-3</v>
      </c>
      <c r="AV16" s="14">
        <v>25.808599999999998</v>
      </c>
      <c r="AW16" s="14">
        <v>2.6644999999999999</v>
      </c>
      <c r="AX16" s="14">
        <v>0.34239999999999998</v>
      </c>
      <c r="AY16" s="14">
        <v>3.5299999999999998E-2</v>
      </c>
      <c r="AZ16" s="14">
        <v>0.27333581256972855</v>
      </c>
      <c r="BA16" s="14">
        <v>7.8173515981735155</v>
      </c>
      <c r="BB16" s="14">
        <v>0.77317452097358874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3.7150000000000002E-2</v>
      </c>
      <c r="BH16" s="16">
        <f>DSTDEV(PlotSort,"PhxRed",$BI$31:$BI$32)/SQRT($BF16)</f>
        <v>1.2538274735119396E-3</v>
      </c>
      <c r="BI16" s="16">
        <f>DAVERAGE(PlotSort,"PhxRedEdge",$BI$31:$BI$32)</f>
        <v>0.22201250000000003</v>
      </c>
      <c r="BJ16" s="16">
        <f>DSTDEV(PlotSort,"PhxRedEdge",$BI$31:$BI$32)/SQRT($BF16)</f>
        <v>6.4342758916601812E-3</v>
      </c>
      <c r="BK16" s="16">
        <f>DAVERAGE(PlotSort,"TMRed",$BI$31:$BI$32)</f>
        <v>4.0012499999999999E-2</v>
      </c>
      <c r="BL16" s="16">
        <f>DSTDEV(PlotSort,"TMRed",$BI$31:$BI$32)/SQRT($BF16)</f>
        <v>1.2402578696921593E-3</v>
      </c>
      <c r="BM16" s="16">
        <f>DAVERAGE(PlotSort,"TMNIR",$BI$31:$BI$32)</f>
        <v>0.4205000000000001</v>
      </c>
      <c r="BN16" s="16">
        <f>DSTDEV(PlotSort,"TMNIR",$BI$31:$BI$32)/SQRT($BF16)</f>
        <v>1.4363083466535351E-2</v>
      </c>
      <c r="BO16" s="16">
        <f>DAVERAGE(PlotSort,"NRR",$BI$31:$BI$32)</f>
        <v>0.30732331527533913</v>
      </c>
      <c r="BP16" s="16">
        <f>DSTDEV(PlotSort,"NRR",$BI$31:$BI$32)/SQRT($BF16)</f>
        <v>8.1751350490068056E-3</v>
      </c>
      <c r="BQ16" s="16">
        <f>DAVERAGE(PlotSort,"rvi",$BI$31:$BI$32)</f>
        <v>10.748284223526234</v>
      </c>
      <c r="BR16" s="16">
        <f>DSTDEV(PlotSort,"rvi",$BI$31:$BI$32)/SQRT($BF16)</f>
        <v>0.58970497096541907</v>
      </c>
      <c r="BS16" s="17">
        <f>DAVERAGE(PlotSort,"ndvi",$BI$31:$BI$32)</f>
        <v>0.82244902645276863</v>
      </c>
      <c r="BT16" s="16">
        <f>DSTDEV(PlotSort,"ndvi",$BI$31:$BI$32)/SQRT($BF16)</f>
        <v>9.8617694164406678E-3</v>
      </c>
    </row>
    <row r="17" spans="2:72" ht="13.5" customHeight="1" x14ac:dyDescent="0.2">
      <c r="B17" s="12">
        <v>256</v>
      </c>
      <c r="C17" s="12">
        <v>9.5990000000000002</v>
      </c>
      <c r="D17" s="12">
        <v>256.39996000000002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29.5</v>
      </c>
      <c r="Q17" s="56">
        <v>1.99</v>
      </c>
      <c r="R17" s="56">
        <v>2.13</v>
      </c>
      <c r="S17" s="56">
        <v>48.92</v>
      </c>
      <c r="T17" s="56">
        <v>117.68</v>
      </c>
      <c r="U17" s="12">
        <v>1</v>
      </c>
      <c r="V17" s="12">
        <v>0</v>
      </c>
      <c r="W17" s="12">
        <v>1</v>
      </c>
      <c r="X17" s="12">
        <v>0</v>
      </c>
      <c r="Y17" s="12">
        <v>0</v>
      </c>
      <c r="Z17" s="12">
        <v>1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0.91949999999999998</v>
      </c>
      <c r="AK17" s="12">
        <v>3.1800000000000002E-2</v>
      </c>
      <c r="AL17" s="14">
        <v>3.2199999999999999E-2</v>
      </c>
      <c r="AM17" s="14">
        <v>1.1000000000000001E-3</v>
      </c>
      <c r="AN17" s="14">
        <v>2.2088999999999999</v>
      </c>
      <c r="AO17" s="14">
        <v>6.5299999999999997E-2</v>
      </c>
      <c r="AP17" s="14">
        <v>0.20319999999999999</v>
      </c>
      <c r="AQ17" s="14">
        <v>6.0000000000000001E-3</v>
      </c>
      <c r="AR17" s="14">
        <v>1.8086</v>
      </c>
      <c r="AS17" s="14">
        <v>8.4900000000000003E-2</v>
      </c>
      <c r="AT17" s="14">
        <v>3.3500000000000002E-2</v>
      </c>
      <c r="AU17" s="14">
        <v>1.6000000000000001E-3</v>
      </c>
      <c r="AV17" s="14">
        <v>33.947699999999998</v>
      </c>
      <c r="AW17" s="14">
        <v>1.1565000000000001</v>
      </c>
      <c r="AX17" s="14">
        <v>0.4511</v>
      </c>
      <c r="AY17" s="14">
        <v>1.54E-2</v>
      </c>
      <c r="AZ17" s="14">
        <v>0.3788781904325233</v>
      </c>
      <c r="BA17" s="14">
        <v>13.465671641791044</v>
      </c>
      <c r="BB17" s="14">
        <v>0.86174164259182817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3.3506250000000001E-2</v>
      </c>
      <c r="BH17" s="16">
        <f>DSTDEV(PlotSort,"PhxRed",$BJ$31:$BJ$32)/SQRT($BF17)</f>
        <v>7.1504479754767804E-4</v>
      </c>
      <c r="BI17" s="16">
        <f>DAVERAGE(PlotSort,"PhxRedEdge",$BJ$31:$BJ$32)</f>
        <v>0.21124375000000001</v>
      </c>
      <c r="BJ17" s="16">
        <f>DSTDEV(PlotSort,"PhxRedEdge",$BJ$31:$BJ$32)/SQRT($BF17)</f>
        <v>6.2071797725832397E-3</v>
      </c>
      <c r="BK17" s="16">
        <f>DAVERAGE(PlotSort,"TMRed",$BJ$31:$BJ$32)</f>
        <v>3.4074999999999994E-2</v>
      </c>
      <c r="BL17" s="16">
        <f>DSTDEV(PlotSort,"TMRed",$BJ$31:$BJ$32)/SQRT($BF17)</f>
        <v>6.3031076991168944E-4</v>
      </c>
      <c r="BM17" s="16">
        <f>DAVERAGE(PlotSort,"TMNIR",$BJ$31:$BJ$32)</f>
        <v>0.46013125000000005</v>
      </c>
      <c r="BN17" s="16">
        <f>DSTDEV(PlotSort,"TMNIR",$BJ$31:$BJ$32)/SQRT($BF17)</f>
        <v>1.3896335604365807E-2</v>
      </c>
      <c r="BO17" s="16">
        <f>DAVERAGE(PlotSort,"NRR",$BJ$31:$BJ$32)</f>
        <v>0.37011131965911093</v>
      </c>
      <c r="BP17" s="16">
        <f>DSTDEV(PlotSort,"NRR",$BJ$31:$BJ$32)/SQRT($BF17)</f>
        <v>7.4191018145308568E-3</v>
      </c>
      <c r="BQ17" s="16">
        <f>DAVERAGE(PlotSort,"rvi",$BJ$31:$BJ$32)</f>
        <v>13.572480329263019</v>
      </c>
      <c r="BR17" s="16">
        <f>DSTDEV(PlotSort,"rvi",$BJ$31:$BJ$32)/SQRT($BF17)</f>
        <v>0.46988796818075984</v>
      </c>
      <c r="BS17" s="17">
        <f>DAVERAGE(PlotSort,"ndvi",$BJ$31:$BJ$32)</f>
        <v>0.86034646933756176</v>
      </c>
      <c r="BT17" s="16">
        <f>DSTDEV(PlotSort,"ndvi",$BJ$31:$BJ$32)/SQRT($BF17)</f>
        <v>5.0263863550988061E-3</v>
      </c>
    </row>
    <row r="18" spans="2:72" ht="13.5" customHeight="1" x14ac:dyDescent="0.2">
      <c r="B18" s="12">
        <v>256</v>
      </c>
      <c r="C18" s="12">
        <v>9.6690000000000005</v>
      </c>
      <c r="D18" s="12">
        <v>256.40287999999998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29.5</v>
      </c>
      <c r="Q18" s="56">
        <v>1.99</v>
      </c>
      <c r="R18" s="56">
        <v>2.13</v>
      </c>
      <c r="S18" s="56">
        <v>48.14</v>
      </c>
      <c r="T18" s="56">
        <v>118.62</v>
      </c>
      <c r="U18" s="12">
        <v>1</v>
      </c>
      <c r="V18" s="12">
        <v>0</v>
      </c>
      <c r="W18" s="12">
        <v>1</v>
      </c>
      <c r="X18" s="12">
        <v>0</v>
      </c>
      <c r="Y18" s="12">
        <v>0</v>
      </c>
      <c r="Z18" s="12">
        <v>1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1.1598999999999999</v>
      </c>
      <c r="AK18" s="12">
        <v>6.7400000000000002E-2</v>
      </c>
      <c r="AL18" s="14">
        <v>4.0099999999999997E-2</v>
      </c>
      <c r="AM18" s="14">
        <v>2.3E-3</v>
      </c>
      <c r="AN18" s="14">
        <v>2.8157000000000001</v>
      </c>
      <c r="AO18" s="14">
        <v>0.26669999999999999</v>
      </c>
      <c r="AP18" s="14">
        <v>0.255</v>
      </c>
      <c r="AQ18" s="14">
        <v>2.4199999999999999E-2</v>
      </c>
      <c r="AR18" s="14">
        <v>2.4889000000000001</v>
      </c>
      <c r="AS18" s="14">
        <v>0.15820000000000001</v>
      </c>
      <c r="AT18" s="14">
        <v>4.53E-2</v>
      </c>
      <c r="AU18" s="14">
        <v>2.8999999999999998E-3</v>
      </c>
      <c r="AV18" s="14">
        <v>36.295999999999999</v>
      </c>
      <c r="AW18" s="14">
        <v>1.9322999999999999</v>
      </c>
      <c r="AX18" s="14">
        <v>0.47360000000000002</v>
      </c>
      <c r="AY18" s="14">
        <v>2.52E-2</v>
      </c>
      <c r="AZ18" s="14">
        <v>0.30002744990392533</v>
      </c>
      <c r="BA18" s="14">
        <v>10.454746136865342</v>
      </c>
      <c r="BB18" s="14">
        <v>0.82539988437078438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3.5087500000000001E-2</v>
      </c>
      <c r="BH18" s="16">
        <f>DSTDEV(PlotSort,"PhxRed",$BH$35:$BH$36)/SQRT($BF18)</f>
        <v>1.2819215719640053E-3</v>
      </c>
      <c r="BI18" s="16">
        <f>DAVERAGE(PlotSort,"PhxRedEdge",$BH$35:$BH$36)</f>
        <v>0.20914374999999999</v>
      </c>
      <c r="BJ18" s="16">
        <f>DSTDEV(PlotSort,"PhxRedEdge",$BH$35:$BH$36)/SQRT($BF18)</f>
        <v>6.5263757729054411E-3</v>
      </c>
      <c r="BK18" s="16">
        <f>DAVERAGE(PlotSort,"TMRed",$BH$35:$BH$36)</f>
        <v>3.7112500000000007E-2</v>
      </c>
      <c r="BL18" s="16">
        <f>DSTDEV(PlotSort,"TMRed",$BH$35:$BH$36)/SQRT($BF18)</f>
        <v>1.4349470083130826E-3</v>
      </c>
      <c r="BM18" s="16">
        <f>DAVERAGE(PlotSort,"TMNIR",$BH$35:$BH$36)</f>
        <v>0.422925</v>
      </c>
      <c r="BN18" s="16">
        <f>DSTDEV(PlotSort,"TMNIR",$BH$35:$BH$36)/SQRT($BF18)</f>
        <v>1.6456491880106238E-2</v>
      </c>
      <c r="BO18" s="16">
        <f>DAVERAGE(PlotSort,"NRR",$BH$35:$BH$36)</f>
        <v>0.33543572064328869</v>
      </c>
      <c r="BP18" s="16">
        <f>DSTDEV(PlotSort,"NRR",$BH$35:$BH$36)/SQRT($BF18)</f>
        <v>1.2747886967459076E-2</v>
      </c>
      <c r="BQ18" s="16">
        <f>DAVERAGE(PlotSort,"rvi",$BH$35:$BH$36)</f>
        <v>11.725759824052512</v>
      </c>
      <c r="BR18" s="16">
        <f>DSTDEV(PlotSort,"rvi",$BH$35:$BH$36)/SQRT($BF18)</f>
        <v>0.69405598094938803</v>
      </c>
      <c r="BS18" s="17">
        <f>DAVERAGE(PlotSort,"ndvi",$BH$35:$BH$36)</f>
        <v>0.83450376499482348</v>
      </c>
      <c r="BT18" s="16">
        <f>DSTDEV(PlotSort,"ndvi",$BH$35:$BH$36)/SQRT($BF18)</f>
        <v>1.0437947502003666E-2</v>
      </c>
    </row>
    <row r="19" spans="2:72" ht="13.5" customHeight="1" x14ac:dyDescent="0.2">
      <c r="B19" s="12">
        <v>256</v>
      </c>
      <c r="C19" s="12">
        <v>9.6769999999999996</v>
      </c>
      <c r="D19" s="12">
        <v>256.40321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29.5</v>
      </c>
      <c r="Q19" s="56">
        <v>1.99</v>
      </c>
      <c r="R19" s="56">
        <v>2.13</v>
      </c>
      <c r="S19" s="56">
        <v>48.05</v>
      </c>
      <c r="T19" s="56">
        <v>118.73</v>
      </c>
      <c r="U19" s="12">
        <v>1</v>
      </c>
      <c r="V19" s="12">
        <v>0</v>
      </c>
      <c r="W19" s="12">
        <v>1</v>
      </c>
      <c r="X19" s="12">
        <v>0</v>
      </c>
      <c r="Y19" s="12">
        <v>0</v>
      </c>
      <c r="Z19" s="12">
        <v>1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0.72660000000000002</v>
      </c>
      <c r="AK19" s="12">
        <v>6.3100000000000003E-2</v>
      </c>
      <c r="AL19" s="14">
        <v>2.5000000000000001E-2</v>
      </c>
      <c r="AM19" s="14">
        <v>2.2000000000000001E-3</v>
      </c>
      <c r="AN19" s="14">
        <v>1.909</v>
      </c>
      <c r="AO19" s="14">
        <v>0.2286</v>
      </c>
      <c r="AP19" s="14">
        <v>0.1726</v>
      </c>
      <c r="AQ19" s="14">
        <v>2.07E-2</v>
      </c>
      <c r="AR19" s="14">
        <v>1.4796</v>
      </c>
      <c r="AS19" s="14">
        <v>0.15820000000000001</v>
      </c>
      <c r="AT19" s="14">
        <v>2.69E-2</v>
      </c>
      <c r="AU19" s="14">
        <v>2.8999999999999998E-3</v>
      </c>
      <c r="AV19" s="14">
        <v>32.845300000000002</v>
      </c>
      <c r="AW19" s="14">
        <v>4.1890999999999998</v>
      </c>
      <c r="AX19" s="14">
        <v>0.42770000000000002</v>
      </c>
      <c r="AY19" s="14">
        <v>5.45E-2</v>
      </c>
      <c r="AZ19" s="14">
        <v>0.42495418957188069</v>
      </c>
      <c r="BA19" s="14">
        <v>15.899628252788105</v>
      </c>
      <c r="BB19" s="14">
        <v>0.88165420149582063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3.5568750000000003E-2</v>
      </c>
      <c r="BH19" s="16">
        <f>DSTDEV(PlotSort,"PhxRed",$BI$35:$BI$36)/SQRT($BF19)</f>
        <v>9.3535727354132788E-4</v>
      </c>
      <c r="BI19" s="16">
        <f>DAVERAGE(PlotSort,"PhxRedEdge",$BI$35:$BI$36)</f>
        <v>0.22411249999999999</v>
      </c>
      <c r="BJ19" s="16">
        <f>DSTDEV(PlotSort,"PhxRedEdge",$BI$35:$BI$36)/SQRT($BF19)</f>
        <v>5.8079390707892241E-3</v>
      </c>
      <c r="BK19" s="16">
        <f>DAVERAGE(PlotSort,"TMRed",$BI$35:$BI$36)</f>
        <v>3.6974999999999994E-2</v>
      </c>
      <c r="BL19" s="16">
        <f>DSTDEV(PlotSort,"TMRed",$BI$35:$BI$36)/SQRT($BF19)</f>
        <v>1.0251625887308477E-3</v>
      </c>
      <c r="BM19" s="16">
        <f>DAVERAGE(PlotSort,"TMNIR",$BI$35:$BI$36)</f>
        <v>0.45770625000000004</v>
      </c>
      <c r="BN19" s="16">
        <f>DSTDEV(PlotSort,"TMNIR",$BI$35:$BI$36)/SQRT($BF19)</f>
        <v>1.1858339079701113E-2</v>
      </c>
      <c r="BO19" s="16">
        <f>DAVERAGE(PlotSort,"NRR",$BI$35:$BI$36)</f>
        <v>0.34199891429116142</v>
      </c>
      <c r="BP19" s="16">
        <f>DSTDEV(PlotSort,"NRR",$BI$35:$BI$36)/SQRT($BF19)</f>
        <v>9.4521187460800717E-3</v>
      </c>
      <c r="BQ19" s="16">
        <f>DAVERAGE(PlotSort,"rvi",$BI$35:$BI$36)</f>
        <v>12.595004728736743</v>
      </c>
      <c r="BR19" s="16">
        <f>DSTDEV(PlotSort,"rvi",$BI$35:$BI$36)/SQRT($BF19)</f>
        <v>0.57229029525412711</v>
      </c>
      <c r="BS19" s="17">
        <f>DAVERAGE(PlotSort,"ndvi",$BI$35:$BI$36)</f>
        <v>0.84829173079550668</v>
      </c>
      <c r="BT19" s="16">
        <f>DSTDEV(PlotSort,"ndvi",$BI$35:$BI$36)/SQRT($BF19)</f>
        <v>7.423290844948441E-3</v>
      </c>
    </row>
    <row r="20" spans="2:72" ht="13.5" customHeight="1" x14ac:dyDescent="0.2">
      <c r="B20" s="12">
        <v>256</v>
      </c>
      <c r="C20" s="12">
        <v>9.6850000000000005</v>
      </c>
      <c r="D20" s="12">
        <v>256.40354000000002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29.5</v>
      </c>
      <c r="Q20" s="56">
        <v>1.99</v>
      </c>
      <c r="R20" s="56">
        <v>2.13</v>
      </c>
      <c r="S20" s="56">
        <v>47.97</v>
      </c>
      <c r="T20" s="56">
        <v>118.84</v>
      </c>
      <c r="U20" s="12">
        <v>1</v>
      </c>
      <c r="V20" s="12">
        <v>0</v>
      </c>
      <c r="W20" s="12">
        <v>1</v>
      </c>
      <c r="X20" s="12">
        <v>0</v>
      </c>
      <c r="Y20" s="12">
        <v>0</v>
      </c>
      <c r="Z20" s="12">
        <v>1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1.0851999999999999</v>
      </c>
      <c r="AK20" s="12">
        <v>9.6799999999999997E-2</v>
      </c>
      <c r="AL20" s="14">
        <v>3.73E-2</v>
      </c>
      <c r="AM20" s="14">
        <v>3.3E-3</v>
      </c>
      <c r="AN20" s="14">
        <v>2.5569999999999999</v>
      </c>
      <c r="AO20" s="14">
        <v>0.27979999999999999</v>
      </c>
      <c r="AP20" s="14">
        <v>0.23080000000000001</v>
      </c>
      <c r="AQ20" s="14">
        <v>2.53E-2</v>
      </c>
      <c r="AR20" s="14">
        <v>2.0486</v>
      </c>
      <c r="AS20" s="14">
        <v>0.2767</v>
      </c>
      <c r="AT20" s="14">
        <v>3.7100000000000001E-2</v>
      </c>
      <c r="AU20" s="14">
        <v>5.0000000000000001E-3</v>
      </c>
      <c r="AV20" s="14">
        <v>38.028599999999997</v>
      </c>
      <c r="AW20" s="14">
        <v>2.8995000000000002</v>
      </c>
      <c r="AX20" s="14">
        <v>0.49419999999999997</v>
      </c>
      <c r="AY20" s="14">
        <v>3.7699999999999997E-2</v>
      </c>
      <c r="AZ20" s="14">
        <v>0.36331034482758617</v>
      </c>
      <c r="BA20" s="14">
        <v>13.320754716981131</v>
      </c>
      <c r="BB20" s="14">
        <v>0.86034255599472986</v>
      </c>
      <c r="BC20" s="15"/>
    </row>
    <row r="21" spans="2:72" ht="13.5" customHeight="1" x14ac:dyDescent="0.2">
      <c r="B21" s="12">
        <v>256</v>
      </c>
      <c r="C21" s="12">
        <v>9.6929999999999996</v>
      </c>
      <c r="D21" s="12">
        <v>256.40386999999998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29.5</v>
      </c>
      <c r="Q21" s="56">
        <v>1.99</v>
      </c>
      <c r="R21" s="56">
        <v>2.13</v>
      </c>
      <c r="S21" s="56">
        <v>47.88</v>
      </c>
      <c r="T21" s="56">
        <v>118.95</v>
      </c>
      <c r="U21" s="12">
        <v>1</v>
      </c>
      <c r="V21" s="12">
        <v>0</v>
      </c>
      <c r="W21" s="12">
        <v>1</v>
      </c>
      <c r="X21" s="12">
        <v>0</v>
      </c>
      <c r="Y21" s="12">
        <v>0</v>
      </c>
      <c r="Z21" s="12">
        <v>1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1.0638000000000001</v>
      </c>
      <c r="AK21" s="12">
        <v>2.4E-2</v>
      </c>
      <c r="AL21" s="14">
        <v>3.6499999999999998E-2</v>
      </c>
      <c r="AM21" s="14">
        <v>8.0000000000000004E-4</v>
      </c>
      <c r="AN21" s="14">
        <v>2.2231999999999998</v>
      </c>
      <c r="AO21" s="14">
        <v>0.2848</v>
      </c>
      <c r="AP21" s="14">
        <v>0.20030000000000001</v>
      </c>
      <c r="AQ21" s="14">
        <v>2.5700000000000001E-2</v>
      </c>
      <c r="AR21" s="14">
        <v>2.0217999999999998</v>
      </c>
      <c r="AS21" s="14">
        <v>0.1399</v>
      </c>
      <c r="AT21" s="14">
        <v>3.6600000000000001E-2</v>
      </c>
      <c r="AU21" s="14">
        <v>2.5000000000000001E-3</v>
      </c>
      <c r="AV21" s="14">
        <v>28.273399999999999</v>
      </c>
      <c r="AW21" s="14">
        <v>4.0227000000000004</v>
      </c>
      <c r="AX21" s="14">
        <v>0.36670000000000003</v>
      </c>
      <c r="AY21" s="14">
        <v>5.2200000000000003E-2</v>
      </c>
      <c r="AZ21" s="14">
        <v>0.29347442680776015</v>
      </c>
      <c r="BA21" s="14">
        <v>10.019125683060111</v>
      </c>
      <c r="BB21" s="14">
        <v>0.81849739647904773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0.23580000000000001</v>
      </c>
      <c r="BH21" s="16"/>
      <c r="BI21" s="16">
        <f>DAVERAGE(PlotSort2,"PhxRedEdge",$BM$31:$BM$32)</f>
        <v>0.25569999999999998</v>
      </c>
      <c r="BJ21" s="16"/>
      <c r="BK21" s="16">
        <f>DAVERAGE(PlotSort2,"TMRed",$BM$31:$BM$32)</f>
        <v>0.2298</v>
      </c>
      <c r="BL21" s="16"/>
      <c r="BM21" s="16">
        <f>DAVERAGE(PlotSort2,"TMNIR",$BM$31:$BM$32)</f>
        <v>0.2893</v>
      </c>
      <c r="BN21" s="16"/>
      <c r="BO21" s="16">
        <f>DAVERAGE(PlotSort2,"NRR",$BM$31:$BM$32)</f>
        <v>6.1651376146789033E-2</v>
      </c>
      <c r="BP21" s="16"/>
      <c r="BQ21" s="16">
        <f>DAVERAGE(PlotSort2,"rvi",$BM$31:$BM$32)</f>
        <v>1.2589208006962576</v>
      </c>
      <c r="BR21" s="16"/>
      <c r="BS21" s="17">
        <f>DAVERAGE(PlotSort2,"ndvi",$BM$31:$BM$32)</f>
        <v>0.11462146021961085</v>
      </c>
      <c r="BT21" s="16"/>
    </row>
    <row r="22" spans="2:72" ht="13.5" customHeight="1" x14ac:dyDescent="0.2">
      <c r="B22" s="12">
        <v>256</v>
      </c>
      <c r="C22" s="12">
        <v>9.7010000000000005</v>
      </c>
      <c r="D22" s="12">
        <v>256.40420999999998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29.5</v>
      </c>
      <c r="Q22" s="56">
        <v>1.99</v>
      </c>
      <c r="R22" s="56">
        <v>2.13</v>
      </c>
      <c r="S22" s="56">
        <v>47.79</v>
      </c>
      <c r="T22" s="56">
        <v>119.06</v>
      </c>
      <c r="U22" s="12">
        <v>1</v>
      </c>
      <c r="V22" s="12">
        <v>0</v>
      </c>
      <c r="W22" s="12">
        <v>1</v>
      </c>
      <c r="X22" s="12">
        <v>0</v>
      </c>
      <c r="Y22" s="12">
        <v>0</v>
      </c>
      <c r="Z22" s="12">
        <v>1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1.0273000000000001</v>
      </c>
      <c r="AK22" s="12">
        <v>4.58E-2</v>
      </c>
      <c r="AL22" s="14">
        <v>3.5200000000000002E-2</v>
      </c>
      <c r="AM22" s="14">
        <v>1.6000000000000001E-3</v>
      </c>
      <c r="AN22" s="14">
        <v>2.4218999999999999</v>
      </c>
      <c r="AO22" s="14">
        <v>4.8999999999999998E-3</v>
      </c>
      <c r="AP22" s="14">
        <v>0.21779999999999999</v>
      </c>
      <c r="AQ22" s="14">
        <v>4.0000000000000002E-4</v>
      </c>
      <c r="AR22" s="14">
        <v>1.9266000000000001</v>
      </c>
      <c r="AS22" s="14">
        <v>0.16089999999999999</v>
      </c>
      <c r="AT22" s="14">
        <v>3.4799999999999998E-2</v>
      </c>
      <c r="AU22" s="14">
        <v>2.8999999999999998E-3</v>
      </c>
      <c r="AV22" s="14">
        <v>35.680300000000003</v>
      </c>
      <c r="AW22" s="14">
        <v>1.4081999999999999</v>
      </c>
      <c r="AX22" s="14">
        <v>0.46179999999999999</v>
      </c>
      <c r="AY22" s="14">
        <v>1.8200000000000001E-2</v>
      </c>
      <c r="AZ22" s="14">
        <v>0.35903472630959388</v>
      </c>
      <c r="BA22" s="14">
        <v>13.270114942528735</v>
      </c>
      <c r="BB22" s="14">
        <v>0.85984695932339916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0.32815</v>
      </c>
      <c r="BH22" s="16">
        <f>DSTDEV(PlotSort2,"PhxRed",$BN$31:$BN$32)/SQRT($BF22)</f>
        <v>1.6499999999999846E-3</v>
      </c>
      <c r="BI22" s="16">
        <f>DAVERAGE(PlotSort2,"PhxRedEdge",$BN$31:$BN$32)</f>
        <v>0.3518</v>
      </c>
      <c r="BJ22" s="16">
        <f>DSTDEV(PlotSort2,"PhxRedEdge",$BN$31:$BN$32)/SQRT($BF22)</f>
        <v>1.6999999999999793E-3</v>
      </c>
      <c r="BK22" s="16">
        <f>DAVERAGE(PlotSort2,"TMRed",$BN$31:$BN$32)</f>
        <v>0.32450000000000001</v>
      </c>
      <c r="BL22" s="16">
        <f>DSTDEV(PlotSort2,"TMRed",$BN$31:$BN$32)/SQRT($BF22)</f>
        <v>1.0999999999999899E-3</v>
      </c>
      <c r="BM22" s="16">
        <f>DAVERAGE(PlotSort2,"TMNIR",$BN$31:$BN$32)</f>
        <v>0.38344999999999996</v>
      </c>
      <c r="BN22" s="16">
        <f>DSTDEV(PlotSort2,"TMNIR",$BN$31:$BN$32)/SQRT($BF22)</f>
        <v>2.8499999999999914E-3</v>
      </c>
      <c r="BO22" s="16">
        <f>DAVERAGE(PlotSort2,"NRR",$BN$31:$BN$32)</f>
        <v>4.3038551803269945E-2</v>
      </c>
      <c r="BP22" s="16">
        <f>DSTDEV(PlotSort2,"NRR",$BN$31:$BN$32)/SQRT($BF22)</f>
        <v>1.2977553067597886E-3</v>
      </c>
      <c r="BQ22" s="16">
        <f>DAVERAGE(PlotSort2,"rvi",$BN$31:$BN$32)</f>
        <v>1.1816479048621904</v>
      </c>
      <c r="BR22" s="16">
        <f>DSTDEV(PlotSort2,"rvi",$BN$31:$BN$32)/SQRT($BF22)</f>
        <v>4.7771565628708101E-3</v>
      </c>
      <c r="BS22" s="17">
        <f>DAVERAGE(PlotSort2,"ndvi",$BN$31:$BN$32)</f>
        <v>8.3257392189914278E-2</v>
      </c>
      <c r="BT22" s="16">
        <f>DSTDEV(PlotSort2,"ndvi",$BN$31:$BN$32)/SQRT($BF22)</f>
        <v>2.0073921899143171E-3</v>
      </c>
    </row>
    <row r="23" spans="2:72" ht="13.5" customHeight="1" x14ac:dyDescent="0.2">
      <c r="B23" s="12">
        <v>256</v>
      </c>
      <c r="C23" s="12">
        <v>9.7089999999999996</v>
      </c>
      <c r="D23" s="12">
        <v>256.40454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29.5</v>
      </c>
      <c r="Q23" s="56">
        <v>1.99</v>
      </c>
      <c r="R23" s="56">
        <v>2.13</v>
      </c>
      <c r="S23" s="56">
        <v>47.7</v>
      </c>
      <c r="T23" s="56">
        <v>119.17</v>
      </c>
      <c r="U23" s="12">
        <v>1</v>
      </c>
      <c r="V23" s="12">
        <v>0</v>
      </c>
      <c r="W23" s="12">
        <v>1</v>
      </c>
      <c r="X23" s="12">
        <v>0</v>
      </c>
      <c r="Y23" s="12">
        <v>0</v>
      </c>
      <c r="Z23" s="12">
        <v>1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1.1497999999999999</v>
      </c>
      <c r="AK23" s="12">
        <v>0.11119999999999999</v>
      </c>
      <c r="AL23" s="14">
        <v>3.9399999999999998E-2</v>
      </c>
      <c r="AM23" s="14">
        <v>3.8E-3</v>
      </c>
      <c r="AN23" s="14">
        <v>2.0516000000000001</v>
      </c>
      <c r="AO23" s="14">
        <v>3.5900000000000001E-2</v>
      </c>
      <c r="AP23" s="14">
        <v>0.1842</v>
      </c>
      <c r="AQ23" s="14">
        <v>3.2000000000000002E-3</v>
      </c>
      <c r="AR23" s="14">
        <v>2.3235000000000001</v>
      </c>
      <c r="AS23" s="14">
        <v>0.29770000000000002</v>
      </c>
      <c r="AT23" s="14">
        <v>4.19E-2</v>
      </c>
      <c r="AU23" s="14">
        <v>5.4000000000000003E-3</v>
      </c>
      <c r="AV23" s="14">
        <v>26.603200000000001</v>
      </c>
      <c r="AW23" s="14">
        <v>0.48049999999999998</v>
      </c>
      <c r="AX23" s="14">
        <v>0.34360000000000002</v>
      </c>
      <c r="AY23" s="14">
        <v>6.1999999999999998E-3</v>
      </c>
      <c r="AZ23" s="14">
        <v>0.3020083364910951</v>
      </c>
      <c r="BA23" s="14">
        <v>8.2004773269689739</v>
      </c>
      <c r="BB23" s="14">
        <v>0.78261997405966277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0.1714</v>
      </c>
      <c r="BH23" s="16">
        <f>DSTDEV(PlotSort2,"PhxRed",$BR$31:$BR$32)/SQRT($BF23)</f>
        <v>4.7999999999999978E-3</v>
      </c>
      <c r="BI23" s="16">
        <f>DAVERAGE(PlotSort2,"PhxRedEdge",$BR$31:$BR$32)</f>
        <v>0.26055</v>
      </c>
      <c r="BJ23" s="16">
        <f>DSTDEV(PlotSort2,"PhxRedEdge",$BR$31:$BR$32)/SQRT($BF23)</f>
        <v>1.4500000000000068E-3</v>
      </c>
      <c r="BK23" s="16">
        <f>DAVERAGE(PlotSort2,"TMRed",$BR$31:$BR$32)</f>
        <v>0.1726</v>
      </c>
      <c r="BL23" s="16">
        <f>DSTDEV(PlotSort2,"TMRed",$BR$31:$BR$32)/SQRT($BF23)</f>
        <v>4.7999999999999978E-3</v>
      </c>
      <c r="BM23" s="16">
        <f>DAVERAGE(PlotSort2,"TMNIR",$BR$31:$BR$32)</f>
        <v>0.3826</v>
      </c>
      <c r="BN23" s="16">
        <f>DSTDEV(PlotSort2,"TMNIR",$BR$31:$BR$32)/SQRT($BF23)</f>
        <v>8.1999999999999851E-3</v>
      </c>
      <c r="BO23" s="16">
        <f>DAVERAGE(PlotSort2,"NRR",$BR$31:$BR$32)</f>
        <v>0.18965432858226161</v>
      </c>
      <c r="BP23" s="16">
        <f>DSTDEV(PlotSort2,"NRR",$BR$31:$BR$32)/SQRT($BF23)</f>
        <v>7.6495929863657627E-3</v>
      </c>
      <c r="BQ23" s="16">
        <f>DAVERAGE(PlotSort2,"rvi",$BR$31:$BR$32)</f>
        <v>2.2197239157046624</v>
      </c>
      <c r="BR23" s="16">
        <f>DSTDEV(PlotSort2,"rvi",$BR$31:$BR$32)/SQRT($BF23)</f>
        <v>0.10923913554682718</v>
      </c>
      <c r="BS23" s="17">
        <f>DAVERAGE(PlotSort2,"ndvi",$BR$31:$BR$32)</f>
        <v>0.37811286358079216</v>
      </c>
      <c r="BT23" s="16">
        <f>DSTDEV(PlotSort2,"ndvi",$BR$31:$BR$32)/SQRT($BF23)</f>
        <v>2.1099452924757397E-2</v>
      </c>
    </row>
    <row r="24" spans="2:72" ht="13.5" customHeight="1" x14ac:dyDescent="0.2">
      <c r="B24" s="12">
        <v>256</v>
      </c>
      <c r="C24" s="12">
        <v>9.718</v>
      </c>
      <c r="D24" s="12">
        <v>256.40492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29.5</v>
      </c>
      <c r="Q24" s="56">
        <v>1.99</v>
      </c>
      <c r="R24" s="56">
        <v>2.13</v>
      </c>
      <c r="S24" s="56">
        <v>47.6</v>
      </c>
      <c r="T24" s="56">
        <v>119.29</v>
      </c>
      <c r="U24" s="12">
        <v>1</v>
      </c>
      <c r="V24" s="12">
        <v>0</v>
      </c>
      <c r="W24" s="12">
        <v>1</v>
      </c>
      <c r="X24" s="12">
        <v>0</v>
      </c>
      <c r="Y24" s="12">
        <v>0</v>
      </c>
      <c r="Z24" s="12">
        <v>1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0.8962</v>
      </c>
      <c r="AK24" s="12">
        <v>1.06E-2</v>
      </c>
      <c r="AL24" s="14">
        <v>3.0599999999999999E-2</v>
      </c>
      <c r="AM24" s="14">
        <v>4.0000000000000002E-4</v>
      </c>
      <c r="AN24" s="14">
        <v>2.5522999999999998</v>
      </c>
      <c r="AO24" s="14">
        <v>0.13020000000000001</v>
      </c>
      <c r="AP24" s="14">
        <v>0.22869999999999999</v>
      </c>
      <c r="AQ24" s="14">
        <v>1.17E-2</v>
      </c>
      <c r="AR24" s="14">
        <v>1.8858999999999999</v>
      </c>
      <c r="AS24" s="14">
        <v>0.14349999999999999</v>
      </c>
      <c r="AT24" s="14">
        <v>3.39E-2</v>
      </c>
      <c r="AU24" s="14">
        <v>2.5999999999999999E-3</v>
      </c>
      <c r="AV24" s="14">
        <v>35.110399999999998</v>
      </c>
      <c r="AW24" s="14">
        <v>1.0129999999999999</v>
      </c>
      <c r="AX24" s="14">
        <v>0.45240000000000002</v>
      </c>
      <c r="AY24" s="14">
        <v>1.3100000000000001E-2</v>
      </c>
      <c r="AZ24" s="14">
        <v>0.3284392893848187</v>
      </c>
      <c r="BA24" s="14">
        <v>13.345132743362832</v>
      </c>
      <c r="BB24" s="14">
        <v>0.86057988895743376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0.70050000000000001</v>
      </c>
      <c r="BH24" s="16"/>
      <c r="BI24" s="16">
        <f>DAVERAGE(PlotSort2,"PhxRedEdge",$BP$31:$BP$32)</f>
        <v>0.6895</v>
      </c>
      <c r="BJ24" s="16"/>
      <c r="BK24" s="16">
        <f>DAVERAGE(PlotSort2,"TMRed",$BP$31:$BP$32)</f>
        <v>0.69950000000000001</v>
      </c>
      <c r="BL24" s="16"/>
      <c r="BM24" s="16">
        <f>DAVERAGE(PlotSort2,"TMNIR",$BP$31:$BP$32)</f>
        <v>0.66639999999999999</v>
      </c>
      <c r="BN24" s="16"/>
      <c r="BO24" s="16">
        <f>DAVERAGE(PlotSort2,"NRR",$BP$31:$BP$32)</f>
        <v>-1.7036654620547244E-2</v>
      </c>
      <c r="BP24" s="16"/>
      <c r="BQ24" s="16">
        <f>DAVERAGE(PlotSort2,"rvi",$BP$31:$BP$32)</f>
        <v>23.817012151536812</v>
      </c>
      <c r="BR24" s="16"/>
      <c r="BS24" s="17">
        <f>DAVERAGE(PlotSort2,"ndvi",$BP$31:$BP$32)</f>
        <v>-2.4233106376747946E-2</v>
      </c>
      <c r="BT24" s="16"/>
    </row>
    <row r="25" spans="2:72" ht="13.5" customHeight="1" x14ac:dyDescent="0.2">
      <c r="B25" s="12">
        <v>256</v>
      </c>
      <c r="C25" s="12">
        <v>9.7260000000000009</v>
      </c>
      <c r="D25" s="12">
        <v>256.40525000000002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29.5</v>
      </c>
      <c r="Q25" s="56">
        <v>1.99</v>
      </c>
      <c r="R25" s="56">
        <v>2.13</v>
      </c>
      <c r="S25" s="56">
        <v>47.52</v>
      </c>
      <c r="T25" s="56">
        <v>119.41</v>
      </c>
      <c r="U25" s="12">
        <v>1</v>
      </c>
      <c r="V25" s="12">
        <v>0</v>
      </c>
      <c r="W25" s="12">
        <v>1</v>
      </c>
      <c r="X25" s="12">
        <v>0</v>
      </c>
      <c r="Y25" s="12">
        <v>0</v>
      </c>
      <c r="Z25" s="12">
        <v>1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0.87439999999999996</v>
      </c>
      <c r="AK25" s="12">
        <v>4.3E-3</v>
      </c>
      <c r="AL25" s="14">
        <v>2.98E-2</v>
      </c>
      <c r="AM25" s="14">
        <v>1E-4</v>
      </c>
      <c r="AN25" s="14">
        <v>2.2675000000000001</v>
      </c>
      <c r="AO25" s="14">
        <v>6.5699999999999995E-2</v>
      </c>
      <c r="AP25" s="14">
        <v>0.20280000000000001</v>
      </c>
      <c r="AQ25" s="14">
        <v>5.8999999999999999E-3</v>
      </c>
      <c r="AR25" s="14">
        <v>1.8358000000000001</v>
      </c>
      <c r="AS25" s="14">
        <v>4.6899999999999997E-2</v>
      </c>
      <c r="AT25" s="14">
        <v>3.3000000000000002E-2</v>
      </c>
      <c r="AU25" s="14">
        <v>8.0000000000000004E-4</v>
      </c>
      <c r="AV25" s="14">
        <v>32.968000000000004</v>
      </c>
      <c r="AW25" s="14">
        <v>0.2059</v>
      </c>
      <c r="AX25" s="14">
        <v>0.4239</v>
      </c>
      <c r="AY25" s="14">
        <v>2.5999999999999999E-3</v>
      </c>
      <c r="AZ25" s="14">
        <v>0.35280038295835325</v>
      </c>
      <c r="BA25" s="14">
        <v>12.845454545454546</v>
      </c>
      <c r="BB25" s="14">
        <v>0.85554826001313211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0.99853333333333338</v>
      </c>
      <c r="BH25" s="16">
        <f>DSTDEV(PlotSort2,"PhxRed",$BQ$31:$BQ$32)/SQRT($BF25)</f>
        <v>3.6725710037762531E-3</v>
      </c>
      <c r="BI25" s="16">
        <f>DAVERAGE(PlotSort2,"PhxRedEdge",$BQ$31:$BQ$32)</f>
        <v>0.99829999999999997</v>
      </c>
      <c r="BJ25" s="16">
        <f>DSTDEV(PlotSort2,"PhxRedEdge",$BQ$31:$BQ$32)/SQRT($BF25)</f>
        <v>3.7004504230340879E-3</v>
      </c>
      <c r="BK25" s="16">
        <f>DAVERAGE(PlotSort2,"TMRed",$BQ$31:$BQ$32)</f>
        <v>0.99853333333333338</v>
      </c>
      <c r="BL25" s="16">
        <f>DSTDEV(PlotSort2,"TMRed",$BQ$31:$BQ$32)/SQRT($BF25)</f>
        <v>3.6725710037762531E-3</v>
      </c>
      <c r="BM25" s="16">
        <f>DAVERAGE(PlotSort2,"TMNIR",$BQ$31:$BQ$32)</f>
        <v>0.99829999999999997</v>
      </c>
      <c r="BN25" s="16">
        <f>DSTDEV(PlotSort2,"TMNIR",$BQ$31:$BQ$32)/SQRT($BF25)</f>
        <v>3.7004504230340879E-3</v>
      </c>
      <c r="BO25" s="16">
        <f>DAVERAGE(PlotSort2,"NRR",$BQ$31:$BQ$32)</f>
        <v>0.74855470088428344</v>
      </c>
      <c r="BP25" s="16">
        <f>DSTDEV(PlotSort2,"NRR",$BQ$31:$BQ$32)/SQRT($BF25)</f>
        <v>7.6993441121960145E-4</v>
      </c>
      <c r="BQ25" s="16">
        <f>DAVERAGE(PlotSort2,"rvi",$BQ$31:$BQ$32)</f>
        <v>1.3976323265886827</v>
      </c>
      <c r="BR25" s="16">
        <f>DSTDEV(PlotSort2,"rvi",$BQ$31:$BQ$32)/SQRT($BF25)</f>
        <v>4.3226256847829908E-3</v>
      </c>
      <c r="BS25" s="17">
        <f>DAVERAGE(PlotSort2,"ndvi",$BQ$31:$BQ$32)</f>
        <v>0.16583832707464052</v>
      </c>
      <c r="BT25" s="16">
        <f>DSTDEV(PlotSort2,"ndvi",$BQ$31:$BQ$32)/SQRT($BF25)</f>
        <v>1.5028626312151246E-3</v>
      </c>
    </row>
    <row r="26" spans="2:72" ht="13.5" customHeight="1" x14ac:dyDescent="0.2">
      <c r="B26" s="12">
        <v>256</v>
      </c>
      <c r="C26" s="12">
        <v>9.9510000000000005</v>
      </c>
      <c r="D26" s="12">
        <v>256.41462999999999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29.5</v>
      </c>
      <c r="Q26" s="56">
        <v>1.99</v>
      </c>
      <c r="R26" s="56">
        <v>2.13</v>
      </c>
      <c r="S26" s="56">
        <v>45.09</v>
      </c>
      <c r="T26" s="56">
        <v>122.64</v>
      </c>
      <c r="U26" s="12">
        <v>1</v>
      </c>
      <c r="V26" s="12">
        <v>0</v>
      </c>
      <c r="W26" s="12">
        <v>1</v>
      </c>
      <c r="X26" s="12">
        <v>0</v>
      </c>
      <c r="Y26" s="12">
        <v>0</v>
      </c>
      <c r="Z26" s="12">
        <v>1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1.3434999999999999</v>
      </c>
      <c r="AK26" s="12">
        <v>3.5400000000000001E-2</v>
      </c>
      <c r="AL26" s="14">
        <v>4.3700000000000003E-2</v>
      </c>
      <c r="AM26" s="14">
        <v>1.1999999999999999E-3</v>
      </c>
      <c r="AN26" s="14">
        <v>2.3593999999999999</v>
      </c>
      <c r="AO26" s="14">
        <v>0.18060000000000001</v>
      </c>
      <c r="AP26" s="14">
        <v>0.2011</v>
      </c>
      <c r="AQ26" s="14">
        <v>1.54E-2</v>
      </c>
      <c r="AR26" s="14">
        <v>2.6217000000000001</v>
      </c>
      <c r="AS26" s="14">
        <v>9.7000000000000003E-2</v>
      </c>
      <c r="AT26" s="14">
        <v>4.4900000000000002E-2</v>
      </c>
      <c r="AU26" s="14">
        <v>1.6999999999999999E-3</v>
      </c>
      <c r="AV26" s="14">
        <v>29.8979</v>
      </c>
      <c r="AW26" s="14">
        <v>2.3607999999999998</v>
      </c>
      <c r="AX26" s="14">
        <v>0.36509999999999998</v>
      </c>
      <c r="AY26" s="14">
        <v>2.8799999999999999E-2</v>
      </c>
      <c r="AZ26" s="14">
        <v>0.2896503002472624</v>
      </c>
      <c r="BA26" s="14">
        <v>8.1314031180400885</v>
      </c>
      <c r="BB26" s="14">
        <v>0.78097560975609759</v>
      </c>
      <c r="BC26" s="15"/>
    </row>
    <row r="27" spans="2:72" ht="13.5" customHeight="1" x14ac:dyDescent="0.2">
      <c r="B27" s="12">
        <v>256</v>
      </c>
      <c r="C27" s="12">
        <v>9.9410000000000007</v>
      </c>
      <c r="D27" s="12">
        <v>256.41421000000003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29.5</v>
      </c>
      <c r="Q27" s="56">
        <v>1.99</v>
      </c>
      <c r="R27" s="56">
        <v>2.13</v>
      </c>
      <c r="S27" s="56">
        <v>45.2</v>
      </c>
      <c r="T27" s="56">
        <v>122.5</v>
      </c>
      <c r="U27" s="12">
        <v>1</v>
      </c>
      <c r="V27" s="12">
        <v>0</v>
      </c>
      <c r="W27" s="12">
        <v>1</v>
      </c>
      <c r="X27" s="12">
        <v>0</v>
      </c>
      <c r="Y27" s="12">
        <v>0</v>
      </c>
      <c r="Z27" s="12">
        <v>1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0.99170000000000003</v>
      </c>
      <c r="AK27" s="12">
        <v>3.1300000000000001E-2</v>
      </c>
      <c r="AL27" s="14">
        <v>3.2300000000000002E-2</v>
      </c>
      <c r="AM27" s="14">
        <v>1E-3</v>
      </c>
      <c r="AN27" s="14">
        <v>2.8601999999999999</v>
      </c>
      <c r="AO27" s="14">
        <v>5.6899999999999999E-2</v>
      </c>
      <c r="AP27" s="14">
        <v>0.24429999999999999</v>
      </c>
      <c r="AQ27" s="14">
        <v>4.8999999999999998E-3</v>
      </c>
      <c r="AR27" s="14">
        <v>1.9886999999999999</v>
      </c>
      <c r="AS27" s="14">
        <v>6.7500000000000004E-2</v>
      </c>
      <c r="AT27" s="14">
        <v>3.4099999999999998E-2</v>
      </c>
      <c r="AU27" s="14">
        <v>1.1999999999999999E-3</v>
      </c>
      <c r="AV27" s="14">
        <v>38.305300000000003</v>
      </c>
      <c r="AW27" s="14">
        <v>0.58030000000000004</v>
      </c>
      <c r="AX27" s="14">
        <v>0.46879999999999999</v>
      </c>
      <c r="AY27" s="14">
        <v>7.1000000000000004E-3</v>
      </c>
      <c r="AZ27" s="14">
        <v>0.31482260552517183</v>
      </c>
      <c r="BA27" s="14">
        <v>13.747800586510264</v>
      </c>
      <c r="BB27" s="14">
        <v>0.86438655796380981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0.1714</v>
      </c>
      <c r="BH27" s="16">
        <f>DSTDEV(PlotSort2,"PhxRed",$BR$31:$BR$32)/SQRT($BF27)</f>
        <v>4.7999999999999978E-3</v>
      </c>
      <c r="BI27" s="16">
        <f>DAVERAGE(PlotSort2,"PhxRedEdge",$BR$31:$BR$32)</f>
        <v>0.26055</v>
      </c>
      <c r="BJ27" s="16">
        <f>DSTDEV(PlotSort2,"PhxRedEdge",$BR$31:$BR$32)/SQRT($BF27)</f>
        <v>1.4500000000000068E-3</v>
      </c>
      <c r="BK27" s="16">
        <f>DAVERAGE(PlotSort2,"TMRed",$BR$31:$BR$32)</f>
        <v>0.1726</v>
      </c>
      <c r="BL27" s="16">
        <f>DSTDEV(PlotSort2,"TMRed",$BR$31:$BR$32)/SQRT($BF27)</f>
        <v>4.7999999999999978E-3</v>
      </c>
      <c r="BM27" s="16">
        <f>DAVERAGE(PlotSort2,"TMNIR",$BR$31:$BR$32)</f>
        <v>0.3826</v>
      </c>
      <c r="BN27" s="16">
        <f>DSTDEV(PlotSort2,"TMNIR",$BR$31:$BR$32)/SQRT($BF27)</f>
        <v>8.1999999999999851E-3</v>
      </c>
      <c r="BO27" s="16">
        <f>DAVERAGE(PlotSort2,"NRR",$BR$31:$BR$32)</f>
        <v>0.18965432858226161</v>
      </c>
      <c r="BP27" s="16">
        <f>DSTDEV(PlotSort2,"NRR",$BR$31:$BR$32)/SQRT($BF27)</f>
        <v>7.6495929863657627E-3</v>
      </c>
      <c r="BQ27" s="16">
        <f>DAVERAGE(PlotSort2,"rvi",$BR$31:$BR$32)</f>
        <v>2.2197239157046624</v>
      </c>
      <c r="BR27" s="16">
        <f>DSTDEV(PlotSort2,"rvi",$BR$31:$BR$32)/SQRT($BF27)</f>
        <v>0.10923913554682718</v>
      </c>
      <c r="BS27" s="17">
        <f>DAVERAGE(PlotSort2,"ndvi",$BR$31:$BR$32)</f>
        <v>0.37811286358079216</v>
      </c>
      <c r="BT27" s="16">
        <f>DSTDEV(PlotSort2,"ndvi",$BR$31:$BR$32)/SQRT($BF27)</f>
        <v>2.1099452924757397E-2</v>
      </c>
    </row>
    <row r="28" spans="2:72" ht="13.5" customHeight="1" x14ac:dyDescent="0.2">
      <c r="B28" s="12">
        <v>256</v>
      </c>
      <c r="C28" s="12">
        <v>9.9329999999999998</v>
      </c>
      <c r="D28" s="12">
        <v>256.41386999999997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29.5</v>
      </c>
      <c r="Q28" s="56">
        <v>1.99</v>
      </c>
      <c r="R28" s="56">
        <v>2.13</v>
      </c>
      <c r="S28" s="56">
        <v>45.28</v>
      </c>
      <c r="T28" s="56">
        <v>122.38</v>
      </c>
      <c r="U28" s="12">
        <v>1</v>
      </c>
      <c r="V28" s="12">
        <v>0</v>
      </c>
      <c r="W28" s="12">
        <v>1</v>
      </c>
      <c r="X28" s="12">
        <v>0</v>
      </c>
      <c r="Y28" s="12">
        <v>0</v>
      </c>
      <c r="Z28" s="12">
        <v>1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1.2241</v>
      </c>
      <c r="AK28" s="12">
        <v>8.8300000000000003E-2</v>
      </c>
      <c r="AL28" s="14">
        <v>0.04</v>
      </c>
      <c r="AM28" s="14">
        <v>2.8999999999999998E-3</v>
      </c>
      <c r="AN28" s="14">
        <v>3.0611999999999999</v>
      </c>
      <c r="AO28" s="14">
        <v>1.0500000000000001E-2</v>
      </c>
      <c r="AP28" s="14">
        <v>0.26190000000000002</v>
      </c>
      <c r="AQ28" s="14">
        <v>8.9999999999999998E-4</v>
      </c>
      <c r="AR28" s="14">
        <v>2.5095000000000001</v>
      </c>
      <c r="AS28" s="14">
        <v>0.17519999999999999</v>
      </c>
      <c r="AT28" s="14">
        <v>4.3099999999999999E-2</v>
      </c>
      <c r="AU28" s="14">
        <v>3.0000000000000001E-3</v>
      </c>
      <c r="AV28" s="14">
        <v>38.363500000000002</v>
      </c>
      <c r="AW28" s="14">
        <v>1.2875000000000001</v>
      </c>
      <c r="AX28" s="14">
        <v>0.4703</v>
      </c>
      <c r="AY28" s="14">
        <v>1.5800000000000002E-2</v>
      </c>
      <c r="AZ28" s="14">
        <v>0.28462168806337063</v>
      </c>
      <c r="BA28" s="14">
        <v>10.91183294663573</v>
      </c>
      <c r="BB28" s="14">
        <v>0.83209972730814186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5.2350000000000001E-2</v>
      </c>
      <c r="BH28" s="16">
        <f>DSTDEV(PlotSort2,"PhxRed",$BS$31:$BS$32)/SQRT($BF28)</f>
        <v>3.1499999999999996E-3</v>
      </c>
      <c r="BI28" s="16">
        <f>DAVERAGE(PlotSort2,"PhxRedEdge",$BS$31:$BS$32)</f>
        <v>0.20715</v>
      </c>
      <c r="BJ28" s="16">
        <f>DSTDEV(PlotSort2,"PhxRedEdge",$BS$31:$BS$32)/SQRT($BF28)</f>
        <v>1.0149999999999992E-2</v>
      </c>
      <c r="BK28" s="16">
        <f>DAVERAGE(PlotSort2,"TMRed",$BS$31:$BS$32)</f>
        <v>5.4599999999999996E-2</v>
      </c>
      <c r="BL28" s="16">
        <f>DSTDEV(PlotSort2,"TMRed",$BS$31:$BS$32)/SQRT($BF28)</f>
        <v>3.8000000000000013E-3</v>
      </c>
      <c r="BM28" s="16">
        <f>DAVERAGE(PlotSort2,"TMNIR",$BS$31:$BS$32)</f>
        <v>0.39390000000000003</v>
      </c>
      <c r="BN28" s="16">
        <f>DSTDEV(PlotSort2,"TMNIR",$BS$31:$BS$32)/SQRT($BF28)</f>
        <v>3.4800000000000025E-2</v>
      </c>
      <c r="BO28" s="16">
        <f>DAVERAGE(PlotSort2,"NRR",$BS$31:$BS$32)</f>
        <v>0.30936945879725175</v>
      </c>
      <c r="BP28" s="16">
        <f>DSTDEV(PlotSort2,"NRR",$BS$31:$BS$32)/SQRT($BF28)</f>
        <v>1.7875123246091945E-2</v>
      </c>
      <c r="BQ28" s="16">
        <f>DAVERAGE(PlotSort2,"rvi",$BS$31:$BS$32)</f>
        <v>7.2939744903462413</v>
      </c>
      <c r="BR28" s="16">
        <f>DSTDEV(PlotSort2,"rvi",$BS$31:$BS$32)/SQRT($BF28)</f>
        <v>1.1450018876065173</v>
      </c>
      <c r="BS28" s="17">
        <f>DAVERAGE(PlotSort2,"ndvi",$BS$31:$BS$32)</f>
        <v>0.75417606913389068</v>
      </c>
      <c r="BT28" s="16">
        <f>DSTDEV(PlotSort2,"ndvi",$BS$31:$BS$32)/SQRT($BF28)</f>
        <v>3.3936548175806935E-2</v>
      </c>
    </row>
    <row r="29" spans="2:72" ht="13.5" customHeight="1" x14ac:dyDescent="0.2">
      <c r="B29" s="12">
        <v>256</v>
      </c>
      <c r="C29" s="12">
        <v>9.9239999999999995</v>
      </c>
      <c r="D29" s="12">
        <v>256.4135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29.5</v>
      </c>
      <c r="Q29" s="56">
        <v>1.99</v>
      </c>
      <c r="R29" s="56">
        <v>2.13</v>
      </c>
      <c r="S29" s="56">
        <v>45.38</v>
      </c>
      <c r="T29" s="56">
        <v>122.24</v>
      </c>
      <c r="U29" s="12">
        <v>1</v>
      </c>
      <c r="V29" s="12">
        <v>0</v>
      </c>
      <c r="W29" s="12">
        <v>1</v>
      </c>
      <c r="X29" s="12">
        <v>0</v>
      </c>
      <c r="Y29" s="12">
        <v>0</v>
      </c>
      <c r="Z29" s="12">
        <v>1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1.0197000000000001</v>
      </c>
      <c r="AK29" s="12">
        <v>3.6499999999999998E-2</v>
      </c>
      <c r="AL29" s="14">
        <v>3.3399999999999999E-2</v>
      </c>
      <c r="AM29" s="14">
        <v>1.1999999999999999E-3</v>
      </c>
      <c r="AN29" s="14">
        <v>2.8220999999999998</v>
      </c>
      <c r="AO29" s="14">
        <v>0.14680000000000001</v>
      </c>
      <c r="AP29" s="14">
        <v>0.2419</v>
      </c>
      <c r="AQ29" s="14">
        <v>1.26E-2</v>
      </c>
      <c r="AR29" s="14">
        <v>2.0337999999999998</v>
      </c>
      <c r="AS29" s="14">
        <v>0.20200000000000001</v>
      </c>
      <c r="AT29" s="14">
        <v>3.5000000000000003E-2</v>
      </c>
      <c r="AU29" s="14">
        <v>3.5000000000000001E-3</v>
      </c>
      <c r="AV29" s="14">
        <v>38.839799999999997</v>
      </c>
      <c r="AW29" s="14">
        <v>1.3977999999999999</v>
      </c>
      <c r="AX29" s="14">
        <v>0.47710000000000002</v>
      </c>
      <c r="AY29" s="14">
        <v>1.72E-2</v>
      </c>
      <c r="AZ29" s="14">
        <v>0.32712100139082056</v>
      </c>
      <c r="BA29" s="14">
        <v>13.631428571428572</v>
      </c>
      <c r="BB29" s="14">
        <v>0.86330794766647145</v>
      </c>
      <c r="BC29" s="15"/>
      <c r="BD29" s="28"/>
    </row>
    <row r="30" spans="2:72" ht="13.5" customHeight="1" x14ac:dyDescent="0.2">
      <c r="B30" s="12">
        <v>256</v>
      </c>
      <c r="C30" s="12">
        <v>9.9160000000000004</v>
      </c>
      <c r="D30" s="12">
        <v>256.41316999999998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29.5</v>
      </c>
      <c r="Q30" s="56">
        <v>1.99</v>
      </c>
      <c r="R30" s="56">
        <v>2.13</v>
      </c>
      <c r="S30" s="56">
        <v>45.47</v>
      </c>
      <c r="T30" s="56">
        <v>122.12</v>
      </c>
      <c r="U30" s="12">
        <v>1</v>
      </c>
      <c r="V30" s="12">
        <v>0</v>
      </c>
      <c r="W30" s="12">
        <v>1</v>
      </c>
      <c r="X30" s="12">
        <v>0</v>
      </c>
      <c r="Y30" s="12">
        <v>0</v>
      </c>
      <c r="Z30" s="12">
        <v>1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1.0336000000000001</v>
      </c>
      <c r="AK30" s="12">
        <v>5.4000000000000003E-3</v>
      </c>
      <c r="AL30" s="14">
        <v>3.39E-2</v>
      </c>
      <c r="AM30" s="14">
        <v>2.0000000000000001E-4</v>
      </c>
      <c r="AN30" s="14">
        <v>2.4554</v>
      </c>
      <c r="AO30" s="14">
        <v>1.7500000000000002E-2</v>
      </c>
      <c r="AP30" s="14">
        <v>0.2109</v>
      </c>
      <c r="AQ30" s="14">
        <v>1.5E-3</v>
      </c>
      <c r="AR30" s="14">
        <v>2.0169000000000001</v>
      </c>
      <c r="AS30" s="14">
        <v>6.88E-2</v>
      </c>
      <c r="AT30" s="14">
        <v>3.4799999999999998E-2</v>
      </c>
      <c r="AU30" s="14">
        <v>1.1999999999999999E-3</v>
      </c>
      <c r="AV30" s="14">
        <v>34.486400000000003</v>
      </c>
      <c r="AW30" s="14">
        <v>1.2666999999999999</v>
      </c>
      <c r="AX30" s="14">
        <v>0.4244</v>
      </c>
      <c r="AY30" s="14">
        <v>1.5599999999999999E-2</v>
      </c>
      <c r="AZ30" s="14">
        <v>0.33606170313237843</v>
      </c>
      <c r="BA30" s="14">
        <v>12.195402298850576</v>
      </c>
      <c r="BB30" s="14">
        <v>0.84843205574912894</v>
      </c>
      <c r="BC30" s="15"/>
      <c r="BD30" s="28"/>
      <c r="BF30" s="29" t="s">
        <v>175</v>
      </c>
    </row>
    <row r="31" spans="2:72" ht="13.5" customHeight="1" x14ac:dyDescent="0.2">
      <c r="B31" s="12">
        <v>256</v>
      </c>
      <c r="C31" s="12">
        <v>9.907</v>
      </c>
      <c r="D31" s="12">
        <v>256.41278999999997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29.5</v>
      </c>
      <c r="Q31" s="56">
        <v>1.99</v>
      </c>
      <c r="R31" s="56">
        <v>2.13</v>
      </c>
      <c r="S31" s="56">
        <v>45.56</v>
      </c>
      <c r="T31" s="56">
        <v>121.99</v>
      </c>
      <c r="U31" s="12">
        <v>1</v>
      </c>
      <c r="V31" s="12">
        <v>0</v>
      </c>
      <c r="W31" s="12">
        <v>1</v>
      </c>
      <c r="X31" s="12">
        <v>0</v>
      </c>
      <c r="Y31" s="12">
        <v>0</v>
      </c>
      <c r="Z31" s="12">
        <v>1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1.0547</v>
      </c>
      <c r="AK31" s="12">
        <v>2.35E-2</v>
      </c>
      <c r="AL31" s="14">
        <v>3.4599999999999999E-2</v>
      </c>
      <c r="AM31" s="14">
        <v>8.0000000000000004E-4</v>
      </c>
      <c r="AN31" s="14">
        <v>2.7816999999999998</v>
      </c>
      <c r="AO31" s="14">
        <v>0.1186</v>
      </c>
      <c r="AP31" s="14">
        <v>0.23930000000000001</v>
      </c>
      <c r="AQ31" s="14">
        <v>1.0200000000000001E-2</v>
      </c>
      <c r="AR31" s="14">
        <v>2.1255000000000002</v>
      </c>
      <c r="AS31" s="14">
        <v>0.1033</v>
      </c>
      <c r="AT31" s="14">
        <v>3.6700000000000003E-2</v>
      </c>
      <c r="AU31" s="14">
        <v>1.8E-3</v>
      </c>
      <c r="AV31" s="14">
        <v>36.830599999999997</v>
      </c>
      <c r="AW31" s="14">
        <v>0.11650000000000001</v>
      </c>
      <c r="AX31" s="14">
        <v>0.4541</v>
      </c>
      <c r="AY31" s="14">
        <v>1.4E-3</v>
      </c>
      <c r="AZ31" s="14">
        <v>0.30977790597057975</v>
      </c>
      <c r="BA31" s="14">
        <v>12.373297002724794</v>
      </c>
      <c r="BB31" s="14">
        <v>0.85044824775876116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256</v>
      </c>
      <c r="C32" s="12">
        <v>9.8989999999999991</v>
      </c>
      <c r="D32" s="12">
        <v>256.41246000000001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29.5</v>
      </c>
      <c r="Q32" s="56">
        <v>1.99</v>
      </c>
      <c r="R32" s="56">
        <v>2.13</v>
      </c>
      <c r="S32" s="56">
        <v>45.65</v>
      </c>
      <c r="T32" s="56">
        <v>121.87</v>
      </c>
      <c r="U32" s="12">
        <v>1</v>
      </c>
      <c r="V32" s="12">
        <v>0</v>
      </c>
      <c r="W32" s="12">
        <v>1</v>
      </c>
      <c r="X32" s="12">
        <v>0</v>
      </c>
      <c r="Y32" s="12">
        <v>0</v>
      </c>
      <c r="Z32" s="12">
        <v>1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1.0055000000000001</v>
      </c>
      <c r="AK32" s="12">
        <v>4.5999999999999999E-2</v>
      </c>
      <c r="AL32" s="14">
        <v>3.3099999999999997E-2</v>
      </c>
      <c r="AM32" s="14">
        <v>1.5E-3</v>
      </c>
      <c r="AN32" s="14">
        <v>2.3277000000000001</v>
      </c>
      <c r="AO32" s="14">
        <v>5.1900000000000002E-2</v>
      </c>
      <c r="AP32" s="14">
        <v>0.2006</v>
      </c>
      <c r="AQ32" s="14">
        <v>4.4999999999999997E-3</v>
      </c>
      <c r="AR32" s="14">
        <v>1.9306000000000001</v>
      </c>
      <c r="AS32" s="14">
        <v>8.8099999999999998E-2</v>
      </c>
      <c r="AT32" s="14">
        <v>3.3399999999999999E-2</v>
      </c>
      <c r="AU32" s="14">
        <v>1.5E-3</v>
      </c>
      <c r="AV32" s="14">
        <v>38.116</v>
      </c>
      <c r="AW32" s="14">
        <v>9.1499999999999998E-2</v>
      </c>
      <c r="AX32" s="14">
        <v>0.4708</v>
      </c>
      <c r="AY32" s="14">
        <v>1.1000000000000001E-3</v>
      </c>
      <c r="AZ32" s="14">
        <v>0.40244265713434613</v>
      </c>
      <c r="BA32" s="14">
        <v>14.095808383233534</v>
      </c>
      <c r="BB32" s="14">
        <v>0.86751289170963908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256</v>
      </c>
      <c r="C33" s="12">
        <v>9.891</v>
      </c>
      <c r="D33" s="12">
        <v>256.41212000000002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29.5</v>
      </c>
      <c r="Q33" s="56">
        <v>1.99</v>
      </c>
      <c r="R33" s="56">
        <v>2.13</v>
      </c>
      <c r="S33" s="56">
        <v>45.73</v>
      </c>
      <c r="T33" s="56">
        <v>121.76</v>
      </c>
      <c r="U33" s="12">
        <v>1</v>
      </c>
      <c r="V33" s="12">
        <v>0</v>
      </c>
      <c r="W33" s="12">
        <v>1</v>
      </c>
      <c r="X33" s="12">
        <v>0</v>
      </c>
      <c r="Y33" s="12">
        <v>0</v>
      </c>
      <c r="Z33" s="12">
        <v>1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1.0381</v>
      </c>
      <c r="AK33" s="12">
        <v>2.98E-2</v>
      </c>
      <c r="AL33" s="14">
        <v>3.4200000000000001E-2</v>
      </c>
      <c r="AM33" s="14">
        <v>1E-3</v>
      </c>
      <c r="AN33" s="14">
        <v>2.7675999999999998</v>
      </c>
      <c r="AO33" s="14">
        <v>3.8600000000000002E-2</v>
      </c>
      <c r="AP33" s="14">
        <v>0.2389</v>
      </c>
      <c r="AQ33" s="14">
        <v>3.3E-3</v>
      </c>
      <c r="AR33" s="14">
        <v>1.9288000000000001</v>
      </c>
      <c r="AS33" s="14">
        <v>0.1176</v>
      </c>
      <c r="AT33" s="14">
        <v>3.3399999999999999E-2</v>
      </c>
      <c r="AU33" s="14">
        <v>2E-3</v>
      </c>
      <c r="AV33" s="14">
        <v>41.498100000000001</v>
      </c>
      <c r="AW33" s="14">
        <v>0.40350000000000003</v>
      </c>
      <c r="AX33" s="14">
        <v>0.51349999999999996</v>
      </c>
      <c r="AY33" s="14">
        <v>5.0000000000000001E-3</v>
      </c>
      <c r="AZ33" s="14">
        <v>0.36496544391281227</v>
      </c>
      <c r="BA33" s="14">
        <v>15.374251497005988</v>
      </c>
      <c r="BB33" s="14">
        <v>0.87785701225086854</v>
      </c>
      <c r="BC33" s="15"/>
      <c r="BD33" s="28"/>
    </row>
    <row r="34" spans="2:64" ht="13.5" customHeight="1" x14ac:dyDescent="0.2">
      <c r="B34" s="12">
        <v>256</v>
      </c>
      <c r="C34" s="12">
        <v>9.9640000000000004</v>
      </c>
      <c r="D34" s="12">
        <v>256.41516999999999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29.5</v>
      </c>
      <c r="Q34" s="56">
        <v>1.99</v>
      </c>
      <c r="R34" s="56">
        <v>2.13</v>
      </c>
      <c r="S34" s="56">
        <v>44.96</v>
      </c>
      <c r="T34" s="56">
        <v>122.84</v>
      </c>
      <c r="U34" s="12">
        <v>1</v>
      </c>
      <c r="V34" s="12">
        <v>0</v>
      </c>
      <c r="W34" s="12">
        <v>1</v>
      </c>
      <c r="X34" s="12">
        <v>0</v>
      </c>
      <c r="Y34" s="12">
        <v>0</v>
      </c>
      <c r="Z34" s="12">
        <v>1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1.0385</v>
      </c>
      <c r="AK34" s="12">
        <v>0.1032</v>
      </c>
      <c r="AL34" s="14">
        <v>3.3700000000000001E-2</v>
      </c>
      <c r="AM34" s="14">
        <v>3.3999999999999998E-3</v>
      </c>
      <c r="AN34" s="14">
        <v>2.1692</v>
      </c>
      <c r="AO34" s="14">
        <v>0.254</v>
      </c>
      <c r="AP34" s="14">
        <v>0.18440000000000001</v>
      </c>
      <c r="AQ34" s="14">
        <v>2.1600000000000001E-2</v>
      </c>
      <c r="AR34" s="14">
        <v>2.0625</v>
      </c>
      <c r="AS34" s="14">
        <v>0.25390000000000001</v>
      </c>
      <c r="AT34" s="14">
        <v>3.5200000000000002E-2</v>
      </c>
      <c r="AU34" s="14">
        <v>4.3E-3</v>
      </c>
      <c r="AV34" s="14">
        <v>33.891500000000001</v>
      </c>
      <c r="AW34" s="14">
        <v>3.1345999999999998</v>
      </c>
      <c r="AX34" s="14">
        <v>0.41260000000000002</v>
      </c>
      <c r="AY34" s="14">
        <v>3.8199999999999998E-2</v>
      </c>
      <c r="AZ34" s="14">
        <v>0.3822445561139029</v>
      </c>
      <c r="BA34" s="14">
        <v>11.721590909090908</v>
      </c>
      <c r="BB34" s="14">
        <v>0.84278695846359974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256</v>
      </c>
      <c r="C35" s="12">
        <v>9.9719999999999995</v>
      </c>
      <c r="D35" s="12">
        <v>256.41550000000001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29.5</v>
      </c>
      <c r="Q35" s="56">
        <v>1.99</v>
      </c>
      <c r="R35" s="56">
        <v>2.13</v>
      </c>
      <c r="S35" s="56">
        <v>44.87</v>
      </c>
      <c r="T35" s="56">
        <v>122.96</v>
      </c>
      <c r="U35" s="12">
        <v>1</v>
      </c>
      <c r="V35" s="12">
        <v>0</v>
      </c>
      <c r="W35" s="12">
        <v>1</v>
      </c>
      <c r="X35" s="12">
        <v>0</v>
      </c>
      <c r="Y35" s="12">
        <v>0</v>
      </c>
      <c r="Z35" s="12">
        <v>1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1.0104</v>
      </c>
      <c r="AK35" s="12">
        <v>3.0200000000000001E-2</v>
      </c>
      <c r="AL35" s="14">
        <v>3.27E-2</v>
      </c>
      <c r="AM35" s="14">
        <v>1E-3</v>
      </c>
      <c r="AN35" s="14">
        <v>2.5771000000000002</v>
      </c>
      <c r="AO35" s="14">
        <v>6.2700000000000006E-2</v>
      </c>
      <c r="AP35" s="14">
        <v>0.21870000000000001</v>
      </c>
      <c r="AQ35" s="14">
        <v>5.3E-3</v>
      </c>
      <c r="AR35" s="14">
        <v>1.9735</v>
      </c>
      <c r="AS35" s="14">
        <v>4.5100000000000001E-2</v>
      </c>
      <c r="AT35" s="14">
        <v>3.3700000000000001E-2</v>
      </c>
      <c r="AU35" s="14">
        <v>8.0000000000000004E-4</v>
      </c>
      <c r="AV35" s="14">
        <v>39.185099999999998</v>
      </c>
      <c r="AW35" s="14">
        <v>0.43259999999999998</v>
      </c>
      <c r="AX35" s="14">
        <v>0.4763</v>
      </c>
      <c r="AY35" s="14">
        <v>5.3E-3</v>
      </c>
      <c r="AZ35" s="14">
        <v>0.37064748201438846</v>
      </c>
      <c r="BA35" s="14">
        <v>14.13353115727003</v>
      </c>
      <c r="BB35" s="14">
        <v>0.86784313725490192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256</v>
      </c>
      <c r="C36" s="12">
        <v>9.9819999999999993</v>
      </c>
      <c r="D36" s="12">
        <v>256.41592000000003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29.5</v>
      </c>
      <c r="Q36" s="56">
        <v>1.99</v>
      </c>
      <c r="R36" s="56">
        <v>2.13</v>
      </c>
      <c r="S36" s="56">
        <v>44.77</v>
      </c>
      <c r="T36" s="56">
        <v>123.11</v>
      </c>
      <c r="U36" s="12">
        <v>1</v>
      </c>
      <c r="V36" s="12">
        <v>0</v>
      </c>
      <c r="W36" s="12">
        <v>1</v>
      </c>
      <c r="X36" s="12">
        <v>0</v>
      </c>
      <c r="Y36" s="12">
        <v>0</v>
      </c>
      <c r="Z36" s="12">
        <v>1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1.1066</v>
      </c>
      <c r="AK36" s="12">
        <v>0.12720000000000001</v>
      </c>
      <c r="AL36" s="14">
        <v>3.5799999999999998E-2</v>
      </c>
      <c r="AM36" s="14">
        <v>4.1000000000000003E-3</v>
      </c>
      <c r="AN36" s="14">
        <v>2.9230999999999998</v>
      </c>
      <c r="AO36" s="14">
        <v>7.0000000000000007E-2</v>
      </c>
      <c r="AP36" s="14">
        <v>0.24759999999999999</v>
      </c>
      <c r="AQ36" s="14">
        <v>5.8999999999999999E-3</v>
      </c>
      <c r="AR36" s="14">
        <v>2.3374000000000001</v>
      </c>
      <c r="AS36" s="14">
        <v>0.2427</v>
      </c>
      <c r="AT36" s="14">
        <v>3.9800000000000002E-2</v>
      </c>
      <c r="AU36" s="14">
        <v>4.1000000000000003E-3</v>
      </c>
      <c r="AV36" s="14">
        <v>39.744599999999998</v>
      </c>
      <c r="AW36" s="14">
        <v>0.94640000000000002</v>
      </c>
      <c r="AX36" s="14">
        <v>0.48199999999999998</v>
      </c>
      <c r="AY36" s="14">
        <v>1.15E-2</v>
      </c>
      <c r="AZ36" s="14">
        <v>0.32127192982456138</v>
      </c>
      <c r="BA36" s="14">
        <v>12.110552763819095</v>
      </c>
      <c r="BB36" s="14">
        <v>0.84745113070141809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256</v>
      </c>
      <c r="C37" s="12">
        <v>9.99</v>
      </c>
      <c r="D37" s="12">
        <v>256.41624999999999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29.5</v>
      </c>
      <c r="Q37" s="56">
        <v>1.99</v>
      </c>
      <c r="R37" s="56">
        <v>2.13</v>
      </c>
      <c r="S37" s="56">
        <v>44.68</v>
      </c>
      <c r="T37" s="56">
        <v>123.23</v>
      </c>
      <c r="U37" s="12">
        <v>1</v>
      </c>
      <c r="V37" s="12">
        <v>0</v>
      </c>
      <c r="W37" s="12">
        <v>1</v>
      </c>
      <c r="X37" s="12">
        <v>0</v>
      </c>
      <c r="Y37" s="12">
        <v>0</v>
      </c>
      <c r="Z37" s="12">
        <v>1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1.0049999999999999</v>
      </c>
      <c r="AK37" s="12">
        <v>0.10299999999999999</v>
      </c>
      <c r="AL37" s="14">
        <v>3.2399999999999998E-2</v>
      </c>
      <c r="AM37" s="14">
        <v>3.3E-3</v>
      </c>
      <c r="AN37" s="14">
        <v>2.6360000000000001</v>
      </c>
      <c r="AO37" s="14">
        <v>7.3999999999999996E-2</v>
      </c>
      <c r="AP37" s="14">
        <v>0.22289999999999999</v>
      </c>
      <c r="AQ37" s="14">
        <v>6.3E-3</v>
      </c>
      <c r="AR37" s="14">
        <v>1.9823999999999999</v>
      </c>
      <c r="AS37" s="14">
        <v>0.15240000000000001</v>
      </c>
      <c r="AT37" s="14">
        <v>3.3700000000000001E-2</v>
      </c>
      <c r="AU37" s="14">
        <v>2.5999999999999999E-3</v>
      </c>
      <c r="AV37" s="14">
        <v>42.473599999999998</v>
      </c>
      <c r="AW37" s="14">
        <v>1.429</v>
      </c>
      <c r="AX37" s="14">
        <v>0.51419999999999999</v>
      </c>
      <c r="AY37" s="14">
        <v>1.7299999999999999E-2</v>
      </c>
      <c r="AZ37" s="14">
        <v>0.39519739519739522</v>
      </c>
      <c r="BA37" s="14">
        <v>15.258160237388724</v>
      </c>
      <c r="BB37" s="14">
        <v>0.87698485125022818</v>
      </c>
      <c r="BC37" s="15"/>
      <c r="BD37" s="28"/>
      <c r="BG37" s="30">
        <v>2</v>
      </c>
    </row>
    <row r="38" spans="2:64" ht="13.5" customHeight="1" x14ac:dyDescent="0.2">
      <c r="B38" s="12">
        <v>256</v>
      </c>
      <c r="C38" s="12">
        <v>9.9979999999999993</v>
      </c>
      <c r="D38" s="12">
        <v>256.41658000000001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29.5</v>
      </c>
      <c r="Q38" s="56">
        <v>1.99</v>
      </c>
      <c r="R38" s="56">
        <v>2.13</v>
      </c>
      <c r="S38" s="56">
        <v>44.6</v>
      </c>
      <c r="T38" s="56">
        <v>123.35</v>
      </c>
      <c r="U38" s="12">
        <v>1</v>
      </c>
      <c r="V38" s="12">
        <v>0</v>
      </c>
      <c r="W38" s="12">
        <v>1</v>
      </c>
      <c r="X38" s="12">
        <v>0</v>
      </c>
      <c r="Y38" s="12">
        <v>0</v>
      </c>
      <c r="Z38" s="12">
        <v>1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1.1677</v>
      </c>
      <c r="AK38" s="12">
        <v>9.1200000000000003E-2</v>
      </c>
      <c r="AL38" s="14">
        <v>3.7600000000000001E-2</v>
      </c>
      <c r="AM38" s="14">
        <v>2.8999999999999998E-3</v>
      </c>
      <c r="AN38" s="14">
        <v>2.8149000000000002</v>
      </c>
      <c r="AO38" s="14">
        <v>5.8500000000000003E-2</v>
      </c>
      <c r="AP38" s="14">
        <v>0.23760000000000001</v>
      </c>
      <c r="AQ38" s="14">
        <v>4.8999999999999998E-3</v>
      </c>
      <c r="AR38" s="14">
        <v>2.4312</v>
      </c>
      <c r="AS38" s="14">
        <v>0.2132</v>
      </c>
      <c r="AT38" s="14">
        <v>4.1300000000000003E-2</v>
      </c>
      <c r="AU38" s="14">
        <v>3.5999999999999999E-3</v>
      </c>
      <c r="AV38" s="14">
        <v>36.949100000000001</v>
      </c>
      <c r="AW38" s="14">
        <v>0.16850000000000001</v>
      </c>
      <c r="AX38" s="14">
        <v>0.44650000000000001</v>
      </c>
      <c r="AY38" s="14">
        <v>2E-3</v>
      </c>
      <c r="AZ38" s="14">
        <v>0.30536471276129218</v>
      </c>
      <c r="BA38" s="14">
        <v>10.811138014527844</v>
      </c>
      <c r="BB38" s="14">
        <v>0.83066830668306679</v>
      </c>
      <c r="BC38" s="15"/>
      <c r="BD38" s="28"/>
      <c r="BG38" s="30">
        <v>3</v>
      </c>
      <c r="BH38" s="34"/>
    </row>
    <row r="39" spans="2:64" ht="13.5" customHeight="1" x14ac:dyDescent="0.2">
      <c r="B39" s="12">
        <v>256</v>
      </c>
      <c r="C39" s="12">
        <v>10.006</v>
      </c>
      <c r="D39" s="12">
        <v>256.41692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29.5</v>
      </c>
      <c r="Q39" s="56">
        <v>1.99</v>
      </c>
      <c r="R39" s="56">
        <v>2.13</v>
      </c>
      <c r="S39" s="56">
        <v>44.51</v>
      </c>
      <c r="T39" s="56">
        <v>123.48</v>
      </c>
      <c r="U39" s="12">
        <v>1</v>
      </c>
      <c r="V39" s="12">
        <v>0</v>
      </c>
      <c r="W39" s="12">
        <v>1</v>
      </c>
      <c r="X39" s="12">
        <v>0</v>
      </c>
      <c r="Y39" s="12">
        <v>0</v>
      </c>
      <c r="Z39" s="12">
        <v>1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0.98819999999999997</v>
      </c>
      <c r="AK39" s="12">
        <v>3.95E-2</v>
      </c>
      <c r="AL39" s="14">
        <v>3.1800000000000002E-2</v>
      </c>
      <c r="AM39" s="14">
        <v>1.2999999999999999E-3</v>
      </c>
      <c r="AN39" s="14">
        <v>2.7210000000000001</v>
      </c>
      <c r="AO39" s="14">
        <v>0.21809999999999999</v>
      </c>
      <c r="AP39" s="14">
        <v>0.2293</v>
      </c>
      <c r="AQ39" s="14">
        <v>1.84E-2</v>
      </c>
      <c r="AR39" s="14">
        <v>1.8935</v>
      </c>
      <c r="AS39" s="14">
        <v>0.1225</v>
      </c>
      <c r="AT39" s="14">
        <v>3.2099999999999997E-2</v>
      </c>
      <c r="AU39" s="14">
        <v>2.0999999999999999E-3</v>
      </c>
      <c r="AV39" s="14">
        <v>42.436199999999999</v>
      </c>
      <c r="AW39" s="14">
        <v>3.6878000000000002</v>
      </c>
      <c r="AX39" s="14">
        <v>0.51200000000000001</v>
      </c>
      <c r="AY39" s="14">
        <v>4.4499999999999998E-2</v>
      </c>
      <c r="AZ39" s="14">
        <v>0.3813570754080669</v>
      </c>
      <c r="BA39" s="14">
        <v>15.950155763239877</v>
      </c>
      <c r="BB39" s="14">
        <v>0.88200698401029221</v>
      </c>
      <c r="BC39" s="15"/>
      <c r="BD39" s="28"/>
    </row>
    <row r="40" spans="2:64" ht="13.5" customHeight="1" x14ac:dyDescent="0.2">
      <c r="B40" s="12">
        <v>256</v>
      </c>
      <c r="C40" s="12">
        <v>10.013999999999999</v>
      </c>
      <c r="D40" s="12">
        <v>256.41725000000002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29.5</v>
      </c>
      <c r="Q40" s="56">
        <v>1.99</v>
      </c>
      <c r="R40" s="56">
        <v>2.13</v>
      </c>
      <c r="S40" s="56">
        <v>44.43</v>
      </c>
      <c r="T40" s="56">
        <v>123.6</v>
      </c>
      <c r="U40" s="12">
        <v>1</v>
      </c>
      <c r="V40" s="12">
        <v>0</v>
      </c>
      <c r="W40" s="12">
        <v>1</v>
      </c>
      <c r="X40" s="12">
        <v>0</v>
      </c>
      <c r="Y40" s="12">
        <v>0</v>
      </c>
      <c r="Z40" s="12">
        <v>1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1.1489</v>
      </c>
      <c r="AK40" s="12">
        <v>4.3400000000000001E-2</v>
      </c>
      <c r="AL40" s="14">
        <v>3.6900000000000002E-2</v>
      </c>
      <c r="AM40" s="14">
        <v>1.4E-3</v>
      </c>
      <c r="AN40" s="14">
        <v>2.6806000000000001</v>
      </c>
      <c r="AO40" s="14">
        <v>6.3399999999999998E-2</v>
      </c>
      <c r="AP40" s="14">
        <v>0.22550000000000001</v>
      </c>
      <c r="AQ40" s="14">
        <v>5.3E-3</v>
      </c>
      <c r="AR40" s="14">
        <v>2.2252000000000001</v>
      </c>
      <c r="AS40" s="14">
        <v>8.2199999999999995E-2</v>
      </c>
      <c r="AT40" s="14">
        <v>3.7600000000000001E-2</v>
      </c>
      <c r="AU40" s="14">
        <v>1.4E-3</v>
      </c>
      <c r="AV40" s="14">
        <v>39.840299999999999</v>
      </c>
      <c r="AW40" s="14">
        <v>1.3166</v>
      </c>
      <c r="AX40" s="14">
        <v>0.4798</v>
      </c>
      <c r="AY40" s="14">
        <v>1.5900000000000001E-2</v>
      </c>
      <c r="AZ40" s="14">
        <v>0.36055579186161912</v>
      </c>
      <c r="BA40" s="14">
        <v>12.76063829787234</v>
      </c>
      <c r="BB40" s="14">
        <v>0.85465790490916116</v>
      </c>
      <c r="BC40" s="15"/>
      <c r="BD40" s="28"/>
    </row>
    <row r="41" spans="2:64" ht="13.5" customHeight="1" x14ac:dyDescent="0.2">
      <c r="B41" s="12">
        <v>256</v>
      </c>
      <c r="C41" s="12">
        <v>10.023999999999999</v>
      </c>
      <c r="D41" s="12">
        <v>256.41766999999999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29.5</v>
      </c>
      <c r="Q41" s="56">
        <v>1.99</v>
      </c>
      <c r="R41" s="56">
        <v>2.13</v>
      </c>
      <c r="S41" s="56">
        <v>44.33</v>
      </c>
      <c r="T41" s="56">
        <v>123.75</v>
      </c>
      <c r="U41" s="12">
        <v>1</v>
      </c>
      <c r="V41" s="12">
        <v>0</v>
      </c>
      <c r="W41" s="12">
        <v>1</v>
      </c>
      <c r="X41" s="12">
        <v>0</v>
      </c>
      <c r="Y41" s="12">
        <v>0</v>
      </c>
      <c r="Z41" s="12">
        <v>1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1.3398000000000001</v>
      </c>
      <c r="AK41" s="12">
        <v>0.26329999999999998</v>
      </c>
      <c r="AL41" s="14">
        <v>4.2999999999999997E-2</v>
      </c>
      <c r="AM41" s="14">
        <v>8.3999999999999995E-3</v>
      </c>
      <c r="AN41" s="14">
        <v>2.1549</v>
      </c>
      <c r="AO41" s="14">
        <v>1.8100000000000002E-2</v>
      </c>
      <c r="AP41" s="14">
        <v>0.18090000000000001</v>
      </c>
      <c r="AQ41" s="14">
        <v>1.5E-3</v>
      </c>
      <c r="AR41" s="14">
        <v>2.5331000000000001</v>
      </c>
      <c r="AS41" s="14">
        <v>0.46260000000000001</v>
      </c>
      <c r="AT41" s="14">
        <v>4.2799999999999998E-2</v>
      </c>
      <c r="AU41" s="14">
        <v>7.7999999999999996E-3</v>
      </c>
      <c r="AV41" s="14">
        <v>29.608799999999999</v>
      </c>
      <c r="AW41" s="14">
        <v>0.76129999999999998</v>
      </c>
      <c r="AX41" s="14">
        <v>0.35580000000000001</v>
      </c>
      <c r="AY41" s="14">
        <v>9.1000000000000004E-3</v>
      </c>
      <c r="AZ41" s="14">
        <v>0.32588038010061487</v>
      </c>
      <c r="BA41" s="14">
        <v>8.313084112149534</v>
      </c>
      <c r="BB41" s="14">
        <v>0.78524836929252384</v>
      </c>
      <c r="BC41" s="15"/>
      <c r="BD41" s="28"/>
    </row>
    <row r="42" spans="2:64" ht="13.5" customHeight="1" x14ac:dyDescent="0.2">
      <c r="B42" s="12">
        <v>256</v>
      </c>
      <c r="C42" s="12">
        <v>9.8140000000000001</v>
      </c>
      <c r="D42" s="12">
        <v>256.40892000000002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29.5</v>
      </c>
      <c r="Q42" s="56">
        <v>1.99</v>
      </c>
      <c r="R42" s="56">
        <v>2.13</v>
      </c>
      <c r="S42" s="56">
        <v>46.56</v>
      </c>
      <c r="T42" s="56">
        <v>120.64</v>
      </c>
      <c r="U42" s="12">
        <v>1</v>
      </c>
      <c r="V42" s="12">
        <v>0</v>
      </c>
      <c r="W42" s="12">
        <v>1</v>
      </c>
      <c r="X42" s="12">
        <v>0</v>
      </c>
      <c r="Y42" s="12">
        <v>0</v>
      </c>
      <c r="Z42" s="12">
        <v>1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4.9546000000000001</v>
      </c>
      <c r="AK42" s="12">
        <v>5.7500000000000002E-2</v>
      </c>
      <c r="AL42" s="14">
        <v>0.16589999999999999</v>
      </c>
      <c r="AM42" s="14">
        <v>1.9E-3</v>
      </c>
      <c r="AN42" s="14">
        <v>2.2627000000000002</v>
      </c>
      <c r="AO42" s="14">
        <v>2.2599999999999999E-2</v>
      </c>
      <c r="AP42" s="14">
        <v>0.1986</v>
      </c>
      <c r="AQ42" s="14">
        <v>2E-3</v>
      </c>
      <c r="AR42" s="14">
        <v>9.3248999999999995</v>
      </c>
      <c r="AS42" s="14">
        <v>0.156</v>
      </c>
      <c r="AT42" s="14">
        <v>0.16420000000000001</v>
      </c>
      <c r="AU42" s="14">
        <v>2.7000000000000001E-3</v>
      </c>
      <c r="AV42" s="14">
        <v>17.940000000000001</v>
      </c>
      <c r="AW42" s="14">
        <v>0.19139999999999999</v>
      </c>
      <c r="AX42" s="14">
        <v>0.22589999999999999</v>
      </c>
      <c r="AY42" s="14">
        <v>2.3999999999999998E-3</v>
      </c>
      <c r="AZ42" s="14">
        <v>6.4310954063604223E-2</v>
      </c>
      <c r="BA42" s="14">
        <v>1.3757612667478682</v>
      </c>
      <c r="BB42" s="14">
        <v>0.1581645731863624</v>
      </c>
      <c r="BC42" s="37"/>
      <c r="BD42" s="28"/>
    </row>
    <row r="43" spans="2:64" ht="13.5" customHeight="1" x14ac:dyDescent="0.2">
      <c r="B43" s="12">
        <v>256</v>
      </c>
      <c r="C43" s="12">
        <v>9.8219999999999992</v>
      </c>
      <c r="D43" s="12">
        <v>256.40924999999999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29.5</v>
      </c>
      <c r="Q43" s="56">
        <v>1.99</v>
      </c>
      <c r="R43" s="56">
        <v>2.13</v>
      </c>
      <c r="S43" s="56">
        <v>46.47</v>
      </c>
      <c r="T43" s="56">
        <v>120.76</v>
      </c>
      <c r="U43" s="12">
        <v>1</v>
      </c>
      <c r="V43" s="12">
        <v>0</v>
      </c>
      <c r="W43" s="12">
        <v>1</v>
      </c>
      <c r="X43" s="12">
        <v>0</v>
      </c>
      <c r="Y43" s="12">
        <v>0</v>
      </c>
      <c r="Z43" s="12">
        <v>1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1.472</v>
      </c>
      <c r="AK43" s="12">
        <v>0.1454</v>
      </c>
      <c r="AL43" s="14">
        <v>4.9200000000000001E-2</v>
      </c>
      <c r="AM43" s="14">
        <v>4.8999999999999998E-3</v>
      </c>
      <c r="AN43" s="14">
        <v>2.4805000000000001</v>
      </c>
      <c r="AO43" s="14">
        <v>0.34370000000000001</v>
      </c>
      <c r="AP43" s="14">
        <v>0.21729999999999999</v>
      </c>
      <c r="AQ43" s="14">
        <v>3.0099999999999998E-2</v>
      </c>
      <c r="AR43" s="14">
        <v>2.8881000000000001</v>
      </c>
      <c r="AS43" s="14">
        <v>0.3992</v>
      </c>
      <c r="AT43" s="14">
        <v>5.0799999999999998E-2</v>
      </c>
      <c r="AU43" s="14">
        <v>7.0000000000000001E-3</v>
      </c>
      <c r="AV43" s="14">
        <v>34.114100000000001</v>
      </c>
      <c r="AW43" s="14">
        <v>4.4221000000000004</v>
      </c>
      <c r="AX43" s="14">
        <v>0.42870000000000003</v>
      </c>
      <c r="AY43" s="14">
        <v>5.5599999999999997E-2</v>
      </c>
      <c r="AZ43" s="14">
        <v>0.32724458204334367</v>
      </c>
      <c r="BA43" s="14">
        <v>8.4389763779527573</v>
      </c>
      <c r="BB43" s="14">
        <v>0.78811261730969762</v>
      </c>
      <c r="BC43" s="37"/>
      <c r="BD43" s="28"/>
    </row>
    <row r="44" spans="2:64" ht="13.5" customHeight="1" x14ac:dyDescent="0.2">
      <c r="B44" s="12">
        <v>256</v>
      </c>
      <c r="C44" s="12">
        <v>9.83</v>
      </c>
      <c r="D44" s="12">
        <v>256.40958000000001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29.5</v>
      </c>
      <c r="Q44" s="56">
        <v>1.99</v>
      </c>
      <c r="R44" s="56">
        <v>2.13</v>
      </c>
      <c r="S44" s="56">
        <v>46.39</v>
      </c>
      <c r="T44" s="56">
        <v>120.87</v>
      </c>
      <c r="U44" s="12">
        <v>1</v>
      </c>
      <c r="V44" s="12">
        <v>0</v>
      </c>
      <c r="W44" s="12">
        <v>1</v>
      </c>
      <c r="X44" s="12">
        <v>0</v>
      </c>
      <c r="Y44" s="12">
        <v>0</v>
      </c>
      <c r="Z44" s="12">
        <v>1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9.8855000000000004</v>
      </c>
      <c r="AK44" s="12">
        <v>0.16930000000000001</v>
      </c>
      <c r="AL44" s="14">
        <v>0.32979999999999998</v>
      </c>
      <c r="AM44" s="14">
        <v>5.5999999999999999E-3</v>
      </c>
      <c r="AN44" s="14">
        <v>4.0422000000000002</v>
      </c>
      <c r="AO44" s="14">
        <v>6.6199999999999995E-2</v>
      </c>
      <c r="AP44" s="14">
        <v>0.35349999999999998</v>
      </c>
      <c r="AQ44" s="14">
        <v>5.7999999999999996E-3</v>
      </c>
      <c r="AR44" s="14">
        <v>18.549600000000002</v>
      </c>
      <c r="AS44" s="14">
        <v>0.26729999999999998</v>
      </c>
      <c r="AT44" s="14">
        <v>0.3256</v>
      </c>
      <c r="AU44" s="14">
        <v>4.7000000000000002E-3</v>
      </c>
      <c r="AV44" s="14">
        <v>30.792300000000001</v>
      </c>
      <c r="AW44" s="14">
        <v>0.33489999999999998</v>
      </c>
      <c r="AX44" s="14">
        <v>0.38629999999999998</v>
      </c>
      <c r="AY44" s="14">
        <v>4.1999999999999997E-3</v>
      </c>
      <c r="AZ44" s="14">
        <v>4.4336307110029734E-2</v>
      </c>
      <c r="BA44" s="14">
        <v>1.1864250614250613</v>
      </c>
      <c r="BB44" s="14">
        <v>8.5264784379828595E-2</v>
      </c>
      <c r="BC44" s="37"/>
      <c r="BD44" s="28"/>
    </row>
    <row r="45" spans="2:64" ht="13.5" customHeight="1" x14ac:dyDescent="0.2">
      <c r="B45" s="12">
        <v>256</v>
      </c>
      <c r="C45" s="12">
        <v>9.8379999999999992</v>
      </c>
      <c r="D45" s="12">
        <v>256.40992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29.5</v>
      </c>
      <c r="Q45" s="56">
        <v>1.99</v>
      </c>
      <c r="R45" s="56">
        <v>2.13</v>
      </c>
      <c r="S45" s="56">
        <v>46.3</v>
      </c>
      <c r="T45" s="56">
        <v>120.99</v>
      </c>
      <c r="U45" s="12">
        <v>1</v>
      </c>
      <c r="V45" s="12">
        <v>0</v>
      </c>
      <c r="W45" s="12">
        <v>1</v>
      </c>
      <c r="X45" s="12">
        <v>0</v>
      </c>
      <c r="Y45" s="12">
        <v>0</v>
      </c>
      <c r="Z45" s="12">
        <v>1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5.0027999999999997</v>
      </c>
      <c r="AK45" s="12">
        <v>0.99770000000000003</v>
      </c>
      <c r="AL45" s="14">
        <v>0.1666</v>
      </c>
      <c r="AM45" s="14">
        <v>3.32E-2</v>
      </c>
      <c r="AN45" s="14">
        <v>3.0005000000000002</v>
      </c>
      <c r="AO45" s="14">
        <v>0.32850000000000001</v>
      </c>
      <c r="AP45" s="14">
        <v>0.26200000000000001</v>
      </c>
      <c r="AQ45" s="14">
        <v>2.87E-2</v>
      </c>
      <c r="AR45" s="14">
        <v>9.5733999999999995</v>
      </c>
      <c r="AS45" s="14">
        <v>1.7241</v>
      </c>
      <c r="AT45" s="14">
        <v>0.1678</v>
      </c>
      <c r="AU45" s="14">
        <v>3.0200000000000001E-2</v>
      </c>
      <c r="AV45" s="14">
        <v>31.208300000000001</v>
      </c>
      <c r="AW45" s="14">
        <v>1.4414</v>
      </c>
      <c r="AX45" s="14">
        <v>0.39079999999999998</v>
      </c>
      <c r="AY45" s="14">
        <v>1.8100000000000002E-2</v>
      </c>
      <c r="AZ45" s="14">
        <v>0.19730392156862739</v>
      </c>
      <c r="BA45" s="14">
        <v>2.3289630512514896</v>
      </c>
      <c r="BB45" s="14">
        <v>0.39921231650554956</v>
      </c>
      <c r="BC45" s="37"/>
      <c r="BD45" s="28"/>
    </row>
    <row r="46" spans="2:64" ht="13.5" customHeight="1" x14ac:dyDescent="0.2">
      <c r="B46" s="12">
        <v>256</v>
      </c>
      <c r="C46" s="12">
        <v>9.8460000000000001</v>
      </c>
      <c r="D46" s="12">
        <v>256.41025000000002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29.5</v>
      </c>
      <c r="Q46" s="56">
        <v>1.99</v>
      </c>
      <c r="R46" s="56">
        <v>2.13</v>
      </c>
      <c r="S46" s="56">
        <v>46.21</v>
      </c>
      <c r="T46" s="56">
        <v>121.1</v>
      </c>
      <c r="U46" s="12">
        <v>1</v>
      </c>
      <c r="V46" s="12">
        <v>0</v>
      </c>
      <c r="W46" s="12">
        <v>1</v>
      </c>
      <c r="X46" s="12">
        <v>0</v>
      </c>
      <c r="Y46" s="12">
        <v>0</v>
      </c>
      <c r="Z46" s="12">
        <v>1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4.9339000000000004</v>
      </c>
      <c r="AK46" s="12">
        <v>8.1199999999999994E-2</v>
      </c>
      <c r="AL46" s="14">
        <v>0.1641</v>
      </c>
      <c r="AM46" s="14">
        <v>2.7000000000000001E-3</v>
      </c>
      <c r="AN46" s="14">
        <v>2.3090999999999999</v>
      </c>
      <c r="AO46" s="14">
        <v>1.9E-2</v>
      </c>
      <c r="AP46" s="14">
        <v>0.20130000000000001</v>
      </c>
      <c r="AQ46" s="14">
        <v>1.6999999999999999E-3</v>
      </c>
      <c r="AR46" s="14">
        <v>9.3614999999999995</v>
      </c>
      <c r="AS46" s="14">
        <v>0.1265</v>
      </c>
      <c r="AT46" s="14">
        <v>0.1638</v>
      </c>
      <c r="AU46" s="14">
        <v>2.2000000000000001E-3</v>
      </c>
      <c r="AV46" s="14">
        <v>18.137599999999999</v>
      </c>
      <c r="AW46" s="14">
        <v>0.24340000000000001</v>
      </c>
      <c r="AX46" s="14">
        <v>0.22670000000000001</v>
      </c>
      <c r="AY46" s="14">
        <v>3.0000000000000001E-3</v>
      </c>
      <c r="AZ46" s="14">
        <v>5.9345794392523368E-2</v>
      </c>
      <c r="BA46" s="14">
        <v>1.384004884004884</v>
      </c>
      <c r="BB46" s="14">
        <v>0.16107554417413575</v>
      </c>
      <c r="BC46" s="37"/>
      <c r="BD46" s="28"/>
    </row>
    <row r="47" spans="2:64" ht="13.5" customHeight="1" x14ac:dyDescent="0.2">
      <c r="B47" s="12">
        <v>256</v>
      </c>
      <c r="C47" s="12">
        <v>9.8539999999999992</v>
      </c>
      <c r="D47" s="12">
        <v>256.41057999999998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29.5</v>
      </c>
      <c r="Q47" s="56">
        <v>1.99</v>
      </c>
      <c r="R47" s="56">
        <v>2.13</v>
      </c>
      <c r="S47" s="56">
        <v>46.13</v>
      </c>
      <c r="T47" s="56">
        <v>121.22</v>
      </c>
      <c r="U47" s="12">
        <v>1</v>
      </c>
      <c r="V47" s="12">
        <v>0</v>
      </c>
      <c r="W47" s="12">
        <v>1</v>
      </c>
      <c r="X47" s="12">
        <v>0</v>
      </c>
      <c r="Y47" s="12">
        <v>0</v>
      </c>
      <c r="Z47" s="12">
        <v>1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1.6731</v>
      </c>
      <c r="AK47" s="12">
        <v>0.1024</v>
      </c>
      <c r="AL47" s="14">
        <v>5.5500000000000001E-2</v>
      </c>
      <c r="AM47" s="14">
        <v>3.3999999999999998E-3</v>
      </c>
      <c r="AN47" s="14">
        <v>2.2639999999999998</v>
      </c>
      <c r="AO47" s="14">
        <v>0.1182</v>
      </c>
      <c r="AP47" s="14">
        <v>0.19700000000000001</v>
      </c>
      <c r="AQ47" s="14">
        <v>1.03E-2</v>
      </c>
      <c r="AR47" s="14">
        <v>3.3426999999999998</v>
      </c>
      <c r="AS47" s="14">
        <v>0.34870000000000001</v>
      </c>
      <c r="AT47" s="14">
        <v>5.8400000000000001E-2</v>
      </c>
      <c r="AU47" s="14">
        <v>6.1000000000000004E-3</v>
      </c>
      <c r="AV47" s="14">
        <v>28.776800000000001</v>
      </c>
      <c r="AW47" s="14">
        <v>0.54910000000000003</v>
      </c>
      <c r="AX47" s="14">
        <v>0.35909999999999997</v>
      </c>
      <c r="AY47" s="14">
        <v>6.8999999999999999E-3</v>
      </c>
      <c r="AZ47" s="14">
        <v>0.29149433555115978</v>
      </c>
      <c r="BA47" s="14">
        <v>6.1489726027397253</v>
      </c>
      <c r="BB47" s="14">
        <v>0.72023952095808375</v>
      </c>
      <c r="BC47" s="37"/>
      <c r="BD47" s="28"/>
    </row>
    <row r="48" spans="2:64" ht="13.5" customHeight="1" x14ac:dyDescent="0.2">
      <c r="B48" s="12">
        <v>256</v>
      </c>
      <c r="C48" s="12">
        <v>9.8620000000000001</v>
      </c>
      <c r="D48" s="12">
        <v>256.41091999999998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29.5</v>
      </c>
      <c r="Q48" s="56">
        <v>1.99</v>
      </c>
      <c r="R48" s="56">
        <v>2.13</v>
      </c>
      <c r="S48" s="56">
        <v>46.04</v>
      </c>
      <c r="T48" s="56">
        <v>121.33</v>
      </c>
      <c r="U48" s="12">
        <v>1</v>
      </c>
      <c r="V48" s="12">
        <v>0</v>
      </c>
      <c r="W48" s="12">
        <v>1</v>
      </c>
      <c r="X48" s="12">
        <v>0</v>
      </c>
      <c r="Y48" s="12">
        <v>0</v>
      </c>
      <c r="Z48" s="12">
        <v>1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9.8511000000000006</v>
      </c>
      <c r="AK48" s="12">
        <v>6.2E-2</v>
      </c>
      <c r="AL48" s="14">
        <v>0.32650000000000001</v>
      </c>
      <c r="AM48" s="14">
        <v>2.0999999999999999E-3</v>
      </c>
      <c r="AN48" s="14">
        <v>4.0308000000000002</v>
      </c>
      <c r="AO48" s="14">
        <v>2.8500000000000001E-2</v>
      </c>
      <c r="AP48" s="14">
        <v>0.35010000000000002</v>
      </c>
      <c r="AQ48" s="14">
        <v>2.5000000000000001E-3</v>
      </c>
      <c r="AR48" s="14">
        <v>18.5456</v>
      </c>
      <c r="AS48" s="14">
        <v>0.1202</v>
      </c>
      <c r="AT48" s="14">
        <v>0.32340000000000002</v>
      </c>
      <c r="AU48" s="14">
        <v>2.0999999999999999E-3</v>
      </c>
      <c r="AV48" s="14">
        <v>30.557300000000001</v>
      </c>
      <c r="AW48" s="14">
        <v>0.2122</v>
      </c>
      <c r="AX48" s="14">
        <v>0.38059999999999999</v>
      </c>
      <c r="AY48" s="14">
        <v>2.5999999999999999E-3</v>
      </c>
      <c r="AZ48" s="14">
        <v>4.1740796496510156E-2</v>
      </c>
      <c r="BA48" s="14">
        <v>1.1768707482993197</v>
      </c>
      <c r="BB48" s="14">
        <v>8.1249999999999961E-2</v>
      </c>
      <c r="BC48" s="37"/>
      <c r="BD48" s="28"/>
    </row>
    <row r="49" spans="2:54" ht="13.5" customHeight="1" x14ac:dyDescent="0.2">
      <c r="B49" s="12">
        <v>256</v>
      </c>
      <c r="C49" s="12">
        <v>9.8719999999999999</v>
      </c>
      <c r="D49" s="12">
        <v>256.41133000000002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29.5</v>
      </c>
      <c r="Q49" s="56">
        <v>1.99</v>
      </c>
      <c r="R49" s="56">
        <v>2.13</v>
      </c>
      <c r="S49" s="56">
        <v>45.93</v>
      </c>
      <c r="T49" s="56">
        <v>121.48</v>
      </c>
      <c r="U49" s="12">
        <v>1</v>
      </c>
      <c r="V49" s="12">
        <v>0</v>
      </c>
      <c r="W49" s="12">
        <v>1</v>
      </c>
      <c r="X49" s="12">
        <v>0</v>
      </c>
      <c r="Y49" s="12">
        <v>0</v>
      </c>
      <c r="Z49" s="12">
        <v>1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5.3287000000000004</v>
      </c>
      <c r="AK49" s="12">
        <v>0.32179999999999997</v>
      </c>
      <c r="AL49" s="14">
        <v>0.1762</v>
      </c>
      <c r="AM49" s="14">
        <v>1.06E-2</v>
      </c>
      <c r="AN49" s="14">
        <v>2.9889000000000001</v>
      </c>
      <c r="AO49" s="14">
        <v>9.0499999999999997E-2</v>
      </c>
      <c r="AP49" s="14">
        <v>0.2591</v>
      </c>
      <c r="AQ49" s="14">
        <v>7.7999999999999996E-3</v>
      </c>
      <c r="AR49" s="14">
        <v>10.1952</v>
      </c>
      <c r="AS49" s="14">
        <v>0.55249999999999999</v>
      </c>
      <c r="AT49" s="14">
        <v>0.1774</v>
      </c>
      <c r="AU49" s="14">
        <v>9.5999999999999992E-3</v>
      </c>
      <c r="AV49" s="14">
        <v>30.124600000000001</v>
      </c>
      <c r="AW49" s="14">
        <v>0.7571</v>
      </c>
      <c r="AX49" s="14">
        <v>0.37440000000000001</v>
      </c>
      <c r="AY49" s="14">
        <v>9.4000000000000004E-3</v>
      </c>
      <c r="AZ49" s="14">
        <v>0.18200473559589586</v>
      </c>
      <c r="BA49" s="14">
        <v>2.1104847801578352</v>
      </c>
      <c r="BB49" s="14">
        <v>0.35701341065603476</v>
      </c>
    </row>
    <row r="50" spans="2:54" ht="13.5" customHeight="1" x14ac:dyDescent="0.2">
      <c r="B50" s="12">
        <v>256</v>
      </c>
      <c r="C50" s="12">
        <v>9.7720000000000002</v>
      </c>
      <c r="D50" s="12">
        <v>256.40717000000001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29.5</v>
      </c>
      <c r="Q50" s="56">
        <v>1.99</v>
      </c>
      <c r="R50" s="56">
        <v>2.13</v>
      </c>
      <c r="S50" s="56">
        <v>47.01</v>
      </c>
      <c r="T50" s="56">
        <v>120.05</v>
      </c>
      <c r="U50" s="12">
        <v>1</v>
      </c>
      <c r="V50" s="12">
        <v>0</v>
      </c>
      <c r="W50" s="12">
        <v>1</v>
      </c>
      <c r="X50" s="12">
        <v>0</v>
      </c>
      <c r="Y50" s="12">
        <v>0</v>
      </c>
      <c r="Z50" s="12">
        <v>1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6.9820000000000002</v>
      </c>
      <c r="AK50" s="12">
        <v>9.4200000000000006E-2</v>
      </c>
      <c r="AL50" s="14">
        <v>0.23580000000000001</v>
      </c>
      <c r="AM50" s="14">
        <v>3.2000000000000002E-3</v>
      </c>
      <c r="AN50" s="14">
        <v>2.8868999999999998</v>
      </c>
      <c r="AO50" s="14">
        <v>1.6799999999999999E-2</v>
      </c>
      <c r="AP50" s="14">
        <v>0.25569999999999998</v>
      </c>
      <c r="AQ50" s="14">
        <v>1.5E-3</v>
      </c>
      <c r="AR50" s="14">
        <v>12.935700000000001</v>
      </c>
      <c r="AS50" s="14">
        <v>0.1077</v>
      </c>
      <c r="AT50" s="14">
        <v>0.2298</v>
      </c>
      <c r="AU50" s="14">
        <v>1.9E-3</v>
      </c>
      <c r="AV50" s="14">
        <v>22.755199999999999</v>
      </c>
      <c r="AW50" s="14">
        <v>0.1643</v>
      </c>
      <c r="AX50" s="14">
        <v>0.2893</v>
      </c>
      <c r="AY50" s="14">
        <v>2.0999999999999999E-3</v>
      </c>
      <c r="AZ50" s="14">
        <v>6.1651376146789033E-2</v>
      </c>
      <c r="BA50" s="14">
        <v>1.2589208006962576</v>
      </c>
      <c r="BB50" s="14">
        <v>0.11462146021961085</v>
      </c>
    </row>
    <row r="51" spans="2:54" ht="13.5" customHeight="1" x14ac:dyDescent="0.2">
      <c r="B51" s="12">
        <v>256</v>
      </c>
      <c r="C51" s="12">
        <v>9.5570000000000004</v>
      </c>
      <c r="D51" s="12">
        <v>256.39821000000001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29.5</v>
      </c>
      <c r="Q51" s="56">
        <v>1.99</v>
      </c>
      <c r="R51" s="56">
        <v>2.13</v>
      </c>
      <c r="S51" s="56">
        <v>49.39</v>
      </c>
      <c r="T51" s="56">
        <v>117.13</v>
      </c>
      <c r="U51" s="12">
        <v>1</v>
      </c>
      <c r="V51" s="12">
        <v>0</v>
      </c>
      <c r="W51" s="12">
        <v>1</v>
      </c>
      <c r="X51" s="12">
        <v>0</v>
      </c>
      <c r="Y51" s="12">
        <v>0</v>
      </c>
      <c r="Z51" s="12">
        <v>1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19.785499999999999</v>
      </c>
      <c r="AK51" s="55">
        <v>1.7500000000000002E-2</v>
      </c>
      <c r="AL51" s="55">
        <v>0.70050000000000001</v>
      </c>
      <c r="AM51" s="55">
        <v>5.0000000000000001E-4</v>
      </c>
      <c r="AN51" s="55">
        <v>7.4279999999999999</v>
      </c>
      <c r="AO51" s="55">
        <v>9.4999999999999998E-3</v>
      </c>
      <c r="AP51" s="55">
        <v>0.6895</v>
      </c>
      <c r="AQ51" s="55">
        <v>1E-3</v>
      </c>
      <c r="AR51" s="55">
        <v>37.411500000000004</v>
      </c>
      <c r="AS51" s="55">
        <v>2.4500000000000001E-2</v>
      </c>
      <c r="AT51" s="55">
        <v>0.69950000000000001</v>
      </c>
      <c r="AU51" s="55">
        <v>5.0000000000000001E-4</v>
      </c>
      <c r="AV51" s="55">
        <v>49.589300000000001</v>
      </c>
      <c r="AW51" s="55">
        <v>9.1499999999999998E-2</v>
      </c>
      <c r="AX51" s="55">
        <v>0.66639999999999999</v>
      </c>
      <c r="AY51" s="55">
        <v>1.1999999999999999E-3</v>
      </c>
      <c r="AZ51" s="14">
        <v>-1.7036654620547244E-2</v>
      </c>
      <c r="BA51" s="14">
        <v>23.817012151536812</v>
      </c>
      <c r="BB51" s="14">
        <v>-2.4233106376747946E-2</v>
      </c>
    </row>
    <row r="52" spans="2:54" ht="13.5" customHeight="1" x14ac:dyDescent="0.2">
      <c r="B52" s="12">
        <v>256</v>
      </c>
      <c r="C52" s="12">
        <v>9.5489999999999995</v>
      </c>
      <c r="D52" s="12">
        <v>256.39787000000001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29.5</v>
      </c>
      <c r="Q52" s="56">
        <v>1.99</v>
      </c>
      <c r="R52" s="56">
        <v>2.13</v>
      </c>
      <c r="S52" s="56">
        <v>49.47</v>
      </c>
      <c r="T52" s="56">
        <v>117.02</v>
      </c>
      <c r="U52" s="12">
        <v>1</v>
      </c>
      <c r="V52" s="12">
        <v>0</v>
      </c>
      <c r="W52" s="12">
        <v>1</v>
      </c>
      <c r="X52" s="12">
        <v>0</v>
      </c>
      <c r="Y52" s="12">
        <v>0</v>
      </c>
      <c r="Z52" s="12">
        <v>1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27.982800000000001</v>
      </c>
      <c r="AK52" s="12">
        <v>1.9599999999999999E-2</v>
      </c>
      <c r="AL52" s="14">
        <v>0.99239999999999995</v>
      </c>
      <c r="AM52" s="14">
        <v>6.9999999999999999E-4</v>
      </c>
      <c r="AN52" s="14">
        <v>10.6647</v>
      </c>
      <c r="AO52" s="14">
        <v>5.0000000000000001E-4</v>
      </c>
      <c r="AP52" s="14">
        <v>0.99209999999999998</v>
      </c>
      <c r="AQ52" s="14">
        <v>0</v>
      </c>
      <c r="AR52" s="14">
        <v>52.967300000000002</v>
      </c>
      <c r="AS52" s="14">
        <v>1.5800000000000002E-2</v>
      </c>
      <c r="AT52" s="14">
        <v>0.99239999999999995</v>
      </c>
      <c r="AU52" s="14">
        <v>2.9999999999999997E-4</v>
      </c>
      <c r="AV52" s="14">
        <v>73.665300000000002</v>
      </c>
      <c r="AW52" s="14">
        <v>1.89E-2</v>
      </c>
      <c r="AX52" s="14">
        <v>0.99209999999999998</v>
      </c>
      <c r="AY52" s="14">
        <v>2.9999999999999997E-4</v>
      </c>
      <c r="AZ52" s="38">
        <v>0.74707221629313425</v>
      </c>
      <c r="BA52" s="38">
        <v>1.3907693992331118</v>
      </c>
      <c r="BB52" s="38">
        <v>0.16344922239612866</v>
      </c>
    </row>
    <row r="53" spans="2:54" ht="13.5" customHeight="1" x14ac:dyDescent="0.2">
      <c r="B53" s="12">
        <v>256</v>
      </c>
      <c r="C53" s="12">
        <v>9.7629999999999999</v>
      </c>
      <c r="D53" s="12">
        <v>256.40679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29.5</v>
      </c>
      <c r="Q53" s="56">
        <v>1.99</v>
      </c>
      <c r="R53" s="56">
        <v>2.13</v>
      </c>
      <c r="S53" s="56">
        <v>47.11</v>
      </c>
      <c r="T53" s="56">
        <v>119.92</v>
      </c>
      <c r="U53" s="12">
        <v>1</v>
      </c>
      <c r="V53" s="12">
        <v>0</v>
      </c>
      <c r="W53" s="12">
        <v>1</v>
      </c>
      <c r="X53" s="12">
        <v>0</v>
      </c>
      <c r="Y53" s="12">
        <v>0</v>
      </c>
      <c r="Z53" s="12">
        <v>1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29.497</v>
      </c>
      <c r="AK53" s="12">
        <v>1.7299999999999999E-2</v>
      </c>
      <c r="AL53" s="14">
        <v>0.99809999999999999</v>
      </c>
      <c r="AM53" s="14">
        <v>5.9999999999999995E-4</v>
      </c>
      <c r="AN53" s="14">
        <v>11.244899999999999</v>
      </c>
      <c r="AO53" s="14">
        <v>3.7000000000000002E-3</v>
      </c>
      <c r="AP53" s="14">
        <v>0.99790000000000001</v>
      </c>
      <c r="AQ53" s="14">
        <v>2.9999999999999997E-4</v>
      </c>
      <c r="AR53" s="14">
        <v>56.091799999999999</v>
      </c>
      <c r="AS53" s="14">
        <v>1.5699999999999999E-2</v>
      </c>
      <c r="AT53" s="14">
        <v>0.99809999999999999</v>
      </c>
      <c r="AU53" s="14">
        <v>2.9999999999999997E-4</v>
      </c>
      <c r="AV53" s="14">
        <v>78.332800000000006</v>
      </c>
      <c r="AW53" s="14">
        <v>4.3799999999999999E-2</v>
      </c>
      <c r="AX53" s="14">
        <v>0.99790000000000001</v>
      </c>
      <c r="AY53" s="14">
        <v>5.9999999999999995E-4</v>
      </c>
      <c r="AZ53" s="38">
        <v>0.74893528188377245</v>
      </c>
      <c r="BA53" s="38">
        <v>1.3965107199269771</v>
      </c>
      <c r="BB53" s="38">
        <v>0.1654533470808171</v>
      </c>
    </row>
    <row r="54" spans="2:54" ht="13.5" customHeight="1" x14ac:dyDescent="0.2">
      <c r="B54" s="12">
        <v>256</v>
      </c>
      <c r="C54" s="12">
        <v>10.052</v>
      </c>
      <c r="D54" s="12">
        <v>256.41883000000001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29.5</v>
      </c>
      <c r="Q54" s="56">
        <v>1.99</v>
      </c>
      <c r="R54" s="56">
        <v>2.13</v>
      </c>
      <c r="S54" s="56">
        <v>44.04</v>
      </c>
      <c r="T54" s="56">
        <v>124.18</v>
      </c>
      <c r="U54" s="12">
        <v>1</v>
      </c>
      <c r="V54" s="12">
        <v>0</v>
      </c>
      <c r="W54" s="12">
        <v>1</v>
      </c>
      <c r="X54" s="12">
        <v>0</v>
      </c>
      <c r="Y54" s="12">
        <v>0</v>
      </c>
      <c r="Z54" s="12">
        <v>1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31.528400000000001</v>
      </c>
      <c r="AK54" s="12">
        <v>1.18E-2</v>
      </c>
      <c r="AL54" s="14">
        <v>1.0051000000000001</v>
      </c>
      <c r="AM54" s="14">
        <v>4.0000000000000002E-4</v>
      </c>
      <c r="AN54" s="14">
        <v>12.038</v>
      </c>
      <c r="AO54" s="14">
        <v>1.4E-3</v>
      </c>
      <c r="AP54" s="14">
        <v>1.0048999999999999</v>
      </c>
      <c r="AQ54" s="14">
        <v>1E-4</v>
      </c>
      <c r="AR54" s="14">
        <v>59.855499999999999</v>
      </c>
      <c r="AS54" s="14">
        <v>1.5599999999999999E-2</v>
      </c>
      <c r="AT54" s="14">
        <v>1.0051000000000001</v>
      </c>
      <c r="AU54" s="14">
        <v>2.9999999999999997E-4</v>
      </c>
      <c r="AV54" s="14">
        <v>84.133899999999997</v>
      </c>
      <c r="AW54" s="14">
        <v>4.1399999999999999E-2</v>
      </c>
      <c r="AX54" s="14">
        <v>1.0048999999999999</v>
      </c>
      <c r="AY54" s="14">
        <v>5.0000000000000001E-4</v>
      </c>
      <c r="AZ54" s="38">
        <v>0.74965660447594362</v>
      </c>
      <c r="BA54" s="38">
        <v>1.4056168606059594</v>
      </c>
      <c r="BB54" s="38">
        <v>0.1686124117469758</v>
      </c>
    </row>
  </sheetData>
  <autoFilter ref="B9:BB54" xr:uid="{2B9FC3A9-E418-4747-8D5F-38ADB0918856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0200-367C-4F66-A0AA-9BB4141A65A8}">
  <sheetPr codeName="Sheet55"/>
  <dimension ref="A1:BT54"/>
  <sheetViews>
    <sheetView workbookViewId="0">
      <selection activeCell="A42" sqref="A42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259</v>
      </c>
      <c r="C10" s="12">
        <v>9.8889999999999993</v>
      </c>
      <c r="D10" s="12">
        <v>259.41203999999999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32</v>
      </c>
      <c r="Q10" s="56">
        <v>1.72</v>
      </c>
      <c r="R10" s="56">
        <v>3.03</v>
      </c>
      <c r="S10" s="56">
        <v>46.38</v>
      </c>
      <c r="T10" s="56">
        <v>123.12</v>
      </c>
      <c r="U10" s="12">
        <v>1</v>
      </c>
      <c r="V10" s="12">
        <v>0</v>
      </c>
      <c r="W10" s="12">
        <v>0</v>
      </c>
      <c r="X10" s="12">
        <v>0</v>
      </c>
      <c r="Y10" s="12">
        <v>0</v>
      </c>
      <c r="Z10" s="12">
        <v>3</v>
      </c>
      <c r="AA10" s="12">
        <v>90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1.0238</v>
      </c>
      <c r="AK10" s="12">
        <v>0.18340000000000001</v>
      </c>
      <c r="AL10" s="14">
        <v>3.3700000000000001E-2</v>
      </c>
      <c r="AM10" s="14">
        <v>6.0000000000000001E-3</v>
      </c>
      <c r="AN10" s="14">
        <v>2.3580000000000001</v>
      </c>
      <c r="AO10" s="14">
        <v>0.15029999999999999</v>
      </c>
      <c r="AP10" s="14">
        <v>0.20430000000000001</v>
      </c>
      <c r="AQ10" s="14">
        <v>1.2999999999999999E-2</v>
      </c>
      <c r="AR10" s="14">
        <v>2.0047999999999999</v>
      </c>
      <c r="AS10" s="14">
        <v>9.0300000000000005E-2</v>
      </c>
      <c r="AT10" s="14">
        <v>3.49E-2</v>
      </c>
      <c r="AU10" s="14">
        <v>1.6000000000000001E-3</v>
      </c>
      <c r="AV10" s="14">
        <v>35.081299999999999</v>
      </c>
      <c r="AW10" s="14">
        <v>1.6141000000000001</v>
      </c>
      <c r="AX10" s="14">
        <v>0.4476</v>
      </c>
      <c r="AY10" s="14">
        <v>2.06E-2</v>
      </c>
      <c r="AZ10" s="14">
        <v>0.37321675103543483</v>
      </c>
      <c r="BA10" s="14">
        <v>12.825214899713467</v>
      </c>
      <c r="BB10" s="14">
        <v>0.85533678756476694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4.0003125000000014E-2</v>
      </c>
      <c r="BH10" s="16">
        <f>DSTDEV(PlotSort,"PhxRed",$BG$35:$BG$38)/SQRT($BF10)</f>
        <v>1.2013809625750979E-3</v>
      </c>
      <c r="BI10" s="16">
        <f>DAVERAGE(PlotSort,"PhxRedEdge",$BG$35:$BG$38)</f>
        <v>0.21410937499999994</v>
      </c>
      <c r="BJ10" s="16">
        <f>DSTDEV(PlotSort,"PhxRedEdge",$BG$35:$BG$38)/SQRT($BF10)</f>
        <v>3.9770469455055303E-3</v>
      </c>
      <c r="BK10" s="16">
        <f>DAVERAGE(PlotSort,"TMRed",$BG$35:$BG$38)</f>
        <v>4.1803125000000003E-2</v>
      </c>
      <c r="BL10" s="16">
        <f>DSTDEV(PlotSort,"TMRed",$BG$35:$BG$38)/SQRT($BF10)</f>
        <v>1.2595800981634762E-3</v>
      </c>
      <c r="BM10" s="16">
        <f>DAVERAGE(PlotSort,"TMNIR",$BG$35:$BG$38)</f>
        <v>0.42841250000000014</v>
      </c>
      <c r="BN10" s="16">
        <f>DSTDEV(PlotSort,"TMNIR",$BG$35:$BG$38)/SQRT($BF10)</f>
        <v>9.5449380162401856E-3</v>
      </c>
      <c r="BO10" s="16">
        <f>DAVERAGE(PlotSort,"NRR",$BG$35:$BG$38)</f>
        <v>0.33164898198228404</v>
      </c>
      <c r="BP10" s="16">
        <f>DSTDEV(PlotSort,"NRR",$BG$35:$BG$38)/SQRT($BF10)</f>
        <v>8.0513759943914819E-3</v>
      </c>
      <c r="BQ10" s="16">
        <f>DAVERAGE(PlotSort,"rvi",$BG$35:$BG$38)</f>
        <v>10.603201538777693</v>
      </c>
      <c r="BR10" s="16">
        <f>DSTDEV(PlotSort,"rvi",$BG$35:$BG$38)/SQRT($BF10)</f>
        <v>0.42805483440736936</v>
      </c>
      <c r="BS10" s="17">
        <f>DAVERAGE(PlotSort,"ndvi",$BG$35:$BG$38)</f>
        <v>0.81874827341575696</v>
      </c>
      <c r="BT10" s="16">
        <f>DSTDEV(PlotSort,"ndvi",$BG$35:$BG$38)/SQRT($BF10)</f>
        <v>8.0476787867330077E-3</v>
      </c>
    </row>
    <row r="11" spans="1:72" ht="13.5" customHeight="1" x14ac:dyDescent="0.2">
      <c r="B11" s="12">
        <v>259</v>
      </c>
      <c r="C11" s="12">
        <v>9.8810000000000002</v>
      </c>
      <c r="D11" s="12">
        <v>259.41171000000003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32</v>
      </c>
      <c r="Q11" s="56">
        <v>1.72</v>
      </c>
      <c r="R11" s="56">
        <v>3.03</v>
      </c>
      <c r="S11" s="56">
        <v>46.46</v>
      </c>
      <c r="T11" s="56">
        <v>123</v>
      </c>
      <c r="U11" s="12">
        <v>1</v>
      </c>
      <c r="V11" s="12">
        <v>0</v>
      </c>
      <c r="W11" s="12">
        <v>0</v>
      </c>
      <c r="X11" s="12">
        <v>0</v>
      </c>
      <c r="Y11" s="12">
        <v>0</v>
      </c>
      <c r="Z11" s="12">
        <v>3</v>
      </c>
      <c r="AA11" s="12">
        <v>90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1.0367999999999999</v>
      </c>
      <c r="AK11" s="12">
        <v>4.8599999999999997E-2</v>
      </c>
      <c r="AL11" s="14">
        <v>3.4200000000000001E-2</v>
      </c>
      <c r="AM11" s="14">
        <v>1.6000000000000001E-3</v>
      </c>
      <c r="AN11" s="14">
        <v>2.4769999999999999</v>
      </c>
      <c r="AO11" s="14">
        <v>1.1000000000000001E-3</v>
      </c>
      <c r="AP11" s="14">
        <v>0.21490000000000001</v>
      </c>
      <c r="AQ11" s="14">
        <v>1E-4</v>
      </c>
      <c r="AR11" s="14">
        <v>2.0146000000000002</v>
      </c>
      <c r="AS11" s="14">
        <v>9.0300000000000005E-2</v>
      </c>
      <c r="AT11" s="14">
        <v>3.5099999999999999E-2</v>
      </c>
      <c r="AU11" s="14">
        <v>1.6000000000000001E-3</v>
      </c>
      <c r="AV11" s="14">
        <v>33.4422</v>
      </c>
      <c r="AW11" s="14">
        <v>1.5018</v>
      </c>
      <c r="AX11" s="14">
        <v>0.42730000000000001</v>
      </c>
      <c r="AY11" s="14">
        <v>1.9199999999999998E-2</v>
      </c>
      <c r="AZ11" s="14">
        <v>0.3307380878231081</v>
      </c>
      <c r="BA11" s="14">
        <v>12.173789173789174</v>
      </c>
      <c r="BB11" s="14">
        <v>0.84818339100346019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3.6924999999999999E-2</v>
      </c>
      <c r="BH11" s="16">
        <f>DSTDEV(PlotSort,"PhxRed",$BG$31:$BG$32)/SQRT($BF11)</f>
        <v>8.2590859058372774E-4</v>
      </c>
      <c r="BI11" s="16">
        <f>DAVERAGE(PlotSort,"PhxRedEdge",$BG$31:$BG$32)</f>
        <v>0.2245875</v>
      </c>
      <c r="BJ11" s="16">
        <f>DSTDEV(PlotSort,"PhxRedEdge",$BG$31:$BG$32)/SQRT($BF11)</f>
        <v>4.2989715339834473E-3</v>
      </c>
      <c r="BK11" s="16">
        <f>DAVERAGE(PlotSort,"TMRed",$BG$31:$BG$32)</f>
        <v>3.8837500000000004E-2</v>
      </c>
      <c r="BL11" s="16">
        <f>DSTDEV(PlotSort,"TMRed",$BG$31:$BG$32)/SQRT($BF11)</f>
        <v>9.9208849571665383E-4</v>
      </c>
      <c r="BM11" s="16">
        <f>DAVERAGE(PlotSort,"TMNIR",$BG$31:$BG$32)</f>
        <v>0.46306249999999988</v>
      </c>
      <c r="BN11" s="16">
        <f>DSTDEV(PlotSort,"TMNIR",$BG$31:$BG$32)/SQRT($BF11)</f>
        <v>8.3443138074179978E-3</v>
      </c>
      <c r="BO11" s="16">
        <f>DAVERAGE(PlotSort,"NRR",$BG$31:$BG$32)</f>
        <v>0.34655075114350664</v>
      </c>
      <c r="BP11" s="16">
        <f>DSTDEV(PlotSort,"NRR",$BG$31:$BG$32)/SQRT($BF11)</f>
        <v>8.4179854518772589E-3</v>
      </c>
      <c r="BQ11" s="16">
        <f>DAVERAGE(PlotSort,"rvi",$BG$31:$BG$32)</f>
        <v>12.033053267790869</v>
      </c>
      <c r="BR11" s="16">
        <f>DSTDEV(PlotSort,"rvi",$BG$31:$BG$32)/SQRT($BF11)</f>
        <v>0.36055290434874809</v>
      </c>
      <c r="BS11" s="17">
        <f>DAVERAGE(PlotSort,"ndvi",$BG$31:$BG$32)</f>
        <v>0.84469762298447182</v>
      </c>
      <c r="BT11" s="16">
        <f>DSTDEV(PlotSort,"ndvi",$BG$31:$BG$32)/SQRT($BF11)</f>
        <v>4.5058396609868618E-3</v>
      </c>
    </row>
    <row r="12" spans="1:72" ht="13.5" customHeight="1" x14ac:dyDescent="0.2">
      <c r="B12" s="12">
        <v>259</v>
      </c>
      <c r="C12" s="12">
        <v>9.8719999999999999</v>
      </c>
      <c r="D12" s="12">
        <v>259.41133000000002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32</v>
      </c>
      <c r="Q12" s="56">
        <v>1.72</v>
      </c>
      <c r="R12" s="56">
        <v>3.03</v>
      </c>
      <c r="S12" s="56">
        <v>46.56</v>
      </c>
      <c r="T12" s="56">
        <v>122.87</v>
      </c>
      <c r="U12" s="12">
        <v>1</v>
      </c>
      <c r="V12" s="12">
        <v>0</v>
      </c>
      <c r="W12" s="12">
        <v>0</v>
      </c>
      <c r="X12" s="12">
        <v>0</v>
      </c>
      <c r="Y12" s="12">
        <v>0</v>
      </c>
      <c r="Z12" s="12">
        <v>3</v>
      </c>
      <c r="AA12" s="12">
        <v>90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1.1961999999999999</v>
      </c>
      <c r="AK12" s="12">
        <v>7.4999999999999997E-2</v>
      </c>
      <c r="AL12" s="14">
        <v>3.95E-2</v>
      </c>
      <c r="AM12" s="14">
        <v>2.5000000000000001E-3</v>
      </c>
      <c r="AN12" s="14">
        <v>2.7850000000000001</v>
      </c>
      <c r="AO12" s="14">
        <v>8.0799999999999997E-2</v>
      </c>
      <c r="AP12" s="14">
        <v>0.24199999999999999</v>
      </c>
      <c r="AQ12" s="14">
        <v>7.0000000000000001E-3</v>
      </c>
      <c r="AR12" s="14">
        <v>2.2774999999999999</v>
      </c>
      <c r="AS12" s="14">
        <v>3.7499999999999999E-2</v>
      </c>
      <c r="AT12" s="14">
        <v>3.9699999999999999E-2</v>
      </c>
      <c r="AU12" s="14">
        <v>6.9999999999999999E-4</v>
      </c>
      <c r="AV12" s="14">
        <v>41.125799999999998</v>
      </c>
      <c r="AW12" s="14">
        <v>1.3478000000000001</v>
      </c>
      <c r="AX12" s="14">
        <v>0.52629999999999999</v>
      </c>
      <c r="AY12" s="14">
        <v>1.72E-2</v>
      </c>
      <c r="AZ12" s="14">
        <v>0.37003774567226344</v>
      </c>
      <c r="BA12" s="14">
        <v>13.256926952141058</v>
      </c>
      <c r="BB12" s="14">
        <v>0.85971731448763256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4.3081250000000001E-2</v>
      </c>
      <c r="BH12" s="16">
        <f>DSTDEV(PlotSort,"PhxRed",$BH$31:$BH$32)/SQRT($BF12)</f>
        <v>2.005060654735079E-3</v>
      </c>
      <c r="BI12" s="16">
        <f>DAVERAGE(PlotSort,"PhxRedEdge",$BH$31:$BH$32)</f>
        <v>0.20363125000000004</v>
      </c>
      <c r="BJ12" s="16">
        <f>DSTDEV(PlotSort,"PhxRedEdge",$BH$31:$BH$32)/SQRT($BF12)</f>
        <v>5.6794858830560438E-3</v>
      </c>
      <c r="BK12" s="16">
        <f>DAVERAGE(PlotSort,"TMRed",$BH$31:$BH$32)</f>
        <v>4.4768749999999996E-2</v>
      </c>
      <c r="BL12" s="16">
        <f>DSTDEV(PlotSort,"TMRed",$BH$31:$BH$32)/SQRT($BF12)</f>
        <v>2.0978107388020879E-3</v>
      </c>
      <c r="BM12" s="16">
        <f>DAVERAGE(PlotSort,"TMNIR",$BH$31:$BH$32)</f>
        <v>0.39376249999999996</v>
      </c>
      <c r="BN12" s="16">
        <f>DSTDEV(PlotSort,"TMNIR",$BH$31:$BH$32)/SQRT($BF12)</f>
        <v>1.2118590659946272E-2</v>
      </c>
      <c r="BO12" s="16">
        <f>DAVERAGE(PlotSort,"NRR",$BH$31:$BH$32)</f>
        <v>0.31674721282106127</v>
      </c>
      <c r="BP12" s="16">
        <f>DSTDEV(PlotSort,"NRR",$BH$31:$BH$32)/SQRT($BF12)</f>
        <v>1.2941061266890054E-2</v>
      </c>
      <c r="BQ12" s="16">
        <f>DAVERAGE(PlotSort,"rvi",$BH$31:$BH$32)</f>
        <v>9.1733498097645132</v>
      </c>
      <c r="BR12" s="16">
        <f>DSTDEV(PlotSort,"rvi",$BH$31:$BH$32)/SQRT($BF12)</f>
        <v>0.59561679356510022</v>
      </c>
      <c r="BS12" s="17">
        <f>DAVERAGE(PlotSort,"ndvi",$BH$31:$BH$32)</f>
        <v>0.79279892384704176</v>
      </c>
      <c r="BT12" s="16">
        <f>DSTDEV(PlotSort,"ndvi",$BH$31:$BH$32)/SQRT($BF12)</f>
        <v>1.2554313859223164E-2</v>
      </c>
    </row>
    <row r="13" spans="1:72" ht="13.5" customHeight="1" x14ac:dyDescent="0.2">
      <c r="B13" s="12">
        <v>259</v>
      </c>
      <c r="C13" s="12">
        <v>9.8629999999999995</v>
      </c>
      <c r="D13" s="12">
        <v>259.41095999999999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32</v>
      </c>
      <c r="Q13" s="56">
        <v>1.72</v>
      </c>
      <c r="R13" s="56">
        <v>3.03</v>
      </c>
      <c r="S13" s="56">
        <v>46.65</v>
      </c>
      <c r="T13" s="56">
        <v>122.74</v>
      </c>
      <c r="U13" s="12">
        <v>1</v>
      </c>
      <c r="V13" s="12">
        <v>0</v>
      </c>
      <c r="W13" s="12">
        <v>0</v>
      </c>
      <c r="X13" s="12">
        <v>0</v>
      </c>
      <c r="Y13" s="12">
        <v>0</v>
      </c>
      <c r="Z13" s="12">
        <v>3</v>
      </c>
      <c r="AA13" s="12">
        <v>90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1.2517</v>
      </c>
      <c r="AK13" s="12">
        <v>4.9700000000000001E-2</v>
      </c>
      <c r="AL13" s="14">
        <v>4.1399999999999999E-2</v>
      </c>
      <c r="AM13" s="14">
        <v>1.6000000000000001E-3</v>
      </c>
      <c r="AN13" s="14">
        <v>2.363</v>
      </c>
      <c r="AO13" s="14">
        <v>7.9699999999999993E-2</v>
      </c>
      <c r="AP13" s="14">
        <v>0.2056</v>
      </c>
      <c r="AQ13" s="14">
        <v>6.8999999999999999E-3</v>
      </c>
      <c r="AR13" s="14">
        <v>2.5184000000000002</v>
      </c>
      <c r="AS13" s="14">
        <v>9.3399999999999997E-2</v>
      </c>
      <c r="AT13" s="14">
        <v>4.3999999999999997E-2</v>
      </c>
      <c r="AU13" s="14">
        <v>1.6000000000000001E-3</v>
      </c>
      <c r="AV13" s="14">
        <v>28.502199999999998</v>
      </c>
      <c r="AW13" s="14">
        <v>0.45550000000000002</v>
      </c>
      <c r="AX13" s="14">
        <v>0.3654</v>
      </c>
      <c r="AY13" s="14">
        <v>5.7999999999999996E-3</v>
      </c>
      <c r="AZ13" s="14">
        <v>0.2798598949211909</v>
      </c>
      <c r="BA13" s="14">
        <v>8.3045454545454547</v>
      </c>
      <c r="BB13" s="14">
        <v>0.7850512945774305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3.9912499999999997E-2</v>
      </c>
      <c r="BH13" s="16">
        <f>DSTDEV(PlotSort,"PhxRed",$BJ$35:$BJ$36)/SQRT($BF13)</f>
        <v>2.0377190942676214E-3</v>
      </c>
      <c r="BI13" s="16">
        <f>DAVERAGE(PlotSort,"PhxRedEdge",$BJ$35:$BJ$36)</f>
        <v>0.21065</v>
      </c>
      <c r="BJ13" s="16">
        <f>DSTDEV(PlotSort,"PhxRedEdge",$BJ$35:$BJ$36)/SQRT($BF13)</f>
        <v>8.0179486154502086E-3</v>
      </c>
      <c r="BK13" s="16">
        <f>DAVERAGE(PlotSort,"TMRed",$BJ$35:$BJ$36)</f>
        <v>4.2025E-2</v>
      </c>
      <c r="BL13" s="16">
        <f>DSTDEV(PlotSort,"TMRed",$BJ$35:$BJ$36)/SQRT($BF13)</f>
        <v>2.2196967296071258E-3</v>
      </c>
      <c r="BM13" s="16">
        <f>DAVERAGE(PlotSort,"TMNIR",$BJ$35:$BJ$36)</f>
        <v>0.42432500000000001</v>
      </c>
      <c r="BN13" s="16">
        <f>DSTDEV(PlotSort,"TMNIR",$BJ$35:$BJ$36)/SQRT($BF13)</f>
        <v>1.4103415872961921E-2</v>
      </c>
      <c r="BO13" s="16">
        <f>DAVERAGE(PlotSort,"NRR",$BJ$35:$BJ$36)</f>
        <v>0.33646668444297684</v>
      </c>
      <c r="BP13" s="16">
        <f>DSTDEV(PlotSort,"NRR",$BJ$35:$BJ$36)/SQRT($BF13)</f>
        <v>1.3135307313295557E-2</v>
      </c>
      <c r="BQ13" s="16">
        <f>DAVERAGE(PlotSort,"rvi",$BJ$35:$BJ$36)</f>
        <v>10.349465921532746</v>
      </c>
      <c r="BR13" s="16">
        <f>DSTDEV(PlotSort,"rvi",$BJ$35:$BJ$36)/SQRT($BF13)</f>
        <v>0.73357979608015234</v>
      </c>
      <c r="BS13" s="17">
        <f>DAVERAGE(PlotSort,"ndvi",$BJ$35:$BJ$36)</f>
        <v>0.81777132580201117</v>
      </c>
      <c r="BT13" s="16">
        <f>DSTDEV(PlotSort,"ndvi",$BJ$35:$BJ$36)/SQRT($BF13)</f>
        <v>1.3501058331863689E-2</v>
      </c>
    </row>
    <row r="14" spans="1:72" ht="13.5" customHeight="1" x14ac:dyDescent="0.2">
      <c r="B14" s="12">
        <v>259</v>
      </c>
      <c r="C14" s="12">
        <v>9.8550000000000004</v>
      </c>
      <c r="D14" s="12">
        <v>259.41061999999999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32</v>
      </c>
      <c r="Q14" s="56">
        <v>1.72</v>
      </c>
      <c r="R14" s="56">
        <v>3.03</v>
      </c>
      <c r="S14" s="56">
        <v>46.74</v>
      </c>
      <c r="T14" s="56">
        <v>122.62</v>
      </c>
      <c r="U14" s="12">
        <v>1</v>
      </c>
      <c r="V14" s="12">
        <v>0</v>
      </c>
      <c r="W14" s="12">
        <v>0</v>
      </c>
      <c r="X14" s="12">
        <v>0</v>
      </c>
      <c r="Y14" s="12">
        <v>0</v>
      </c>
      <c r="Z14" s="12">
        <v>3</v>
      </c>
      <c r="AA14" s="12">
        <v>90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1.7486999999999999</v>
      </c>
      <c r="AK14" s="12">
        <v>4.5100000000000001E-2</v>
      </c>
      <c r="AL14" s="14">
        <v>5.8000000000000003E-2</v>
      </c>
      <c r="AM14" s="14">
        <v>1.5E-3</v>
      </c>
      <c r="AN14" s="14">
        <v>2.3645999999999998</v>
      </c>
      <c r="AO14" s="14">
        <v>1E-3</v>
      </c>
      <c r="AP14" s="14">
        <v>0.20610000000000001</v>
      </c>
      <c r="AQ14" s="14">
        <v>1E-4</v>
      </c>
      <c r="AR14" s="14">
        <v>3.5022000000000002</v>
      </c>
      <c r="AS14" s="14">
        <v>6.1699999999999998E-2</v>
      </c>
      <c r="AT14" s="14">
        <v>6.13E-2</v>
      </c>
      <c r="AU14" s="14">
        <v>1.1000000000000001E-3</v>
      </c>
      <c r="AV14" s="14">
        <v>24.652200000000001</v>
      </c>
      <c r="AW14" s="14">
        <v>0.44929999999999998</v>
      </c>
      <c r="AX14" s="14">
        <v>0.3165</v>
      </c>
      <c r="AY14" s="14">
        <v>5.7999999999999996E-3</v>
      </c>
      <c r="AZ14" s="14">
        <v>0.21125143513203215</v>
      </c>
      <c r="BA14" s="14">
        <v>5.1631321370309955</v>
      </c>
      <c r="BB14" s="14">
        <v>0.67548967707781882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3.8956249999999991E-2</v>
      </c>
      <c r="BH14" s="16">
        <f>DSTDEV(PlotSort,"PhxRed",$BK$35:$BK$36)/SQRT($BF14)</f>
        <v>1.7195437561070507E-3</v>
      </c>
      <c r="BI14" s="16">
        <f>DAVERAGE(PlotSort,"PhxRedEdge",$BK$35:$BK$36)</f>
        <v>0.20970625000000001</v>
      </c>
      <c r="BJ14" s="16">
        <f>DSTDEV(PlotSort,"PhxRedEdge",$BK$35:$BK$36)/SQRT($BF14)</f>
        <v>4.5814068868088986E-3</v>
      </c>
      <c r="BK14" s="16">
        <f>DAVERAGE(PlotSort,"TMRed",$BK$35:$BK$36)</f>
        <v>4.0499999999999994E-2</v>
      </c>
      <c r="BL14" s="16">
        <f>DSTDEV(PlotSort,"TMRed",$BK$35:$BK$36)/SQRT($BF14)</f>
        <v>1.6939598578478905E-3</v>
      </c>
      <c r="BM14" s="16">
        <f>DAVERAGE(PlotSort,"TMNIR",$BK$35:$BK$36)</f>
        <v>0.42473749999999993</v>
      </c>
      <c r="BN14" s="16">
        <f>DSTDEV(PlotSort,"TMNIR",$BK$35:$BK$36)/SQRT($BF14)</f>
        <v>1.1502600702305065E-2</v>
      </c>
      <c r="BO14" s="16">
        <f>DAVERAGE(PlotSort,"NRR",$BK$35:$BK$36)</f>
        <v>0.33737421486122265</v>
      </c>
      <c r="BP14" s="16">
        <f>DSTDEV(PlotSort,"NRR",$BK$35:$BK$36)/SQRT($BF14)</f>
        <v>1.0740612667281303E-2</v>
      </c>
      <c r="BQ14" s="16">
        <f>DAVERAGE(PlotSort,"rvi",$BK$35:$BK$36)</f>
        <v>10.843717735428271</v>
      </c>
      <c r="BR14" s="16">
        <f>DSTDEV(PlotSort,"rvi",$BK$35:$BK$36)/SQRT($BF14)</f>
        <v>0.60723045057442449</v>
      </c>
      <c r="BS14" s="17">
        <f>DAVERAGE(PlotSort,"ndvi",$BK$35:$BK$36)</f>
        <v>0.82308620580945768</v>
      </c>
      <c r="BT14" s="16">
        <f>DSTDEV(PlotSort,"ndvi",$BK$35:$BK$36)/SQRT($BF14)</f>
        <v>1.0642349432878749E-2</v>
      </c>
    </row>
    <row r="15" spans="1:72" ht="13.5" customHeight="1" x14ac:dyDescent="0.2">
      <c r="B15" s="12">
        <v>259</v>
      </c>
      <c r="C15" s="12">
        <v>9.8469999999999995</v>
      </c>
      <c r="D15" s="12">
        <v>259.41028999999997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32</v>
      </c>
      <c r="Q15" s="56">
        <v>1.72</v>
      </c>
      <c r="R15" s="56">
        <v>3.03</v>
      </c>
      <c r="S15" s="56">
        <v>46.82</v>
      </c>
      <c r="T15" s="56">
        <v>122.51</v>
      </c>
      <c r="U15" s="12">
        <v>1</v>
      </c>
      <c r="V15" s="12">
        <v>0</v>
      </c>
      <c r="W15" s="12">
        <v>0</v>
      </c>
      <c r="X15" s="12">
        <v>0</v>
      </c>
      <c r="Y15" s="12">
        <v>0</v>
      </c>
      <c r="Z15" s="12">
        <v>3</v>
      </c>
      <c r="AA15" s="12">
        <v>90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1.2642</v>
      </c>
      <c r="AK15" s="12">
        <v>0.1032</v>
      </c>
      <c r="AL15" s="14">
        <v>4.2000000000000003E-2</v>
      </c>
      <c r="AM15" s="14">
        <v>3.3999999999999998E-3</v>
      </c>
      <c r="AN15" s="14">
        <v>2.1941000000000002</v>
      </c>
      <c r="AO15" s="14">
        <v>0.1527</v>
      </c>
      <c r="AP15" s="14">
        <v>0.1915</v>
      </c>
      <c r="AQ15" s="14">
        <v>1.3299999999999999E-2</v>
      </c>
      <c r="AR15" s="14">
        <v>2.3691</v>
      </c>
      <c r="AS15" s="14">
        <v>0.16139999999999999</v>
      </c>
      <c r="AT15" s="14">
        <v>4.1500000000000002E-2</v>
      </c>
      <c r="AU15" s="14">
        <v>2.8E-3</v>
      </c>
      <c r="AV15" s="14">
        <v>27.863700000000001</v>
      </c>
      <c r="AW15" s="14">
        <v>3.4653</v>
      </c>
      <c r="AX15" s="14">
        <v>0.35820000000000002</v>
      </c>
      <c r="AY15" s="14">
        <v>4.4499999999999998E-2</v>
      </c>
      <c r="AZ15" s="14">
        <v>0.30325632162997995</v>
      </c>
      <c r="BA15" s="14">
        <v>8.6313253012048197</v>
      </c>
      <c r="BB15" s="14">
        <v>0.79234425819364529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4.2187500000000003E-2</v>
      </c>
      <c r="BH15" s="16">
        <f>DSTDEV(PlotSort,"PhxRed",$BL$35:$BL$36)/SQRT($BF15)</f>
        <v>2.783332887795796E-3</v>
      </c>
      <c r="BI15" s="16">
        <f>DAVERAGE(PlotSort,"PhxRedEdge",$BL$35:$BL$36)</f>
        <v>0.22637499999999999</v>
      </c>
      <c r="BJ15" s="16">
        <f>DSTDEV(PlotSort,"PhxRedEdge",$BL$35:$BL$36)/SQRT($BF15)</f>
        <v>9.8591282938343787E-3</v>
      </c>
      <c r="BK15" s="16">
        <f>DAVERAGE(PlotSort,"TMRed",$BL$35:$BL$36)</f>
        <v>4.4187500000000005E-2</v>
      </c>
      <c r="BL15" s="16">
        <f>DSTDEV(PlotSort,"TMRed",$BL$35:$BL$36)/SQRT($BF15)</f>
        <v>3.0943749368814257E-3</v>
      </c>
      <c r="BM15" s="16">
        <f>DAVERAGE(PlotSort,"TMNIR",$BL$35:$BL$36)</f>
        <v>0.43984999999999991</v>
      </c>
      <c r="BN15" s="16">
        <f>DSTDEV(PlotSort,"TMNIR",$BL$35:$BL$36)/SQRT($BF15)</f>
        <v>2.8687852083118165E-2</v>
      </c>
      <c r="BO15" s="16">
        <f>DAVERAGE(PlotSort,"NRR",$BL$35:$BL$36)</f>
        <v>0.31538081376371369</v>
      </c>
      <c r="BP15" s="16">
        <f>DSTDEV(PlotSort,"NRR",$BL$35:$BL$36)/SQRT($BF15)</f>
        <v>2.0757994092454136E-2</v>
      </c>
      <c r="BQ15" s="16">
        <f>DAVERAGE(PlotSort,"rvi",$BL$35:$BL$36)</f>
        <v>10.375904762721481</v>
      </c>
      <c r="BR15" s="16">
        <f>DSTDEV(PlotSort,"rvi",$BL$35:$BL$36)/SQRT($BF15)</f>
        <v>1.0460848929597408</v>
      </c>
      <c r="BS15" s="17">
        <f>DAVERAGE(PlotSort,"ndvi",$BL$35:$BL$36)</f>
        <v>0.81104935624210062</v>
      </c>
      <c r="BT15" s="16">
        <f>DSTDEV(PlotSort,"ndvi",$BL$35:$BL$36)/SQRT($BF15)</f>
        <v>2.1578016109823513E-2</v>
      </c>
    </row>
    <row r="16" spans="1:72" ht="13.5" customHeight="1" x14ac:dyDescent="0.2">
      <c r="B16" s="12">
        <v>259</v>
      </c>
      <c r="C16" s="12">
        <v>9.84</v>
      </c>
      <c r="D16" s="12">
        <v>259.41000000000003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32</v>
      </c>
      <c r="Q16" s="56">
        <v>1.72</v>
      </c>
      <c r="R16" s="56">
        <v>3.03</v>
      </c>
      <c r="S16" s="56">
        <v>46.9</v>
      </c>
      <c r="T16" s="56">
        <v>122.41</v>
      </c>
      <c r="U16" s="12">
        <v>1</v>
      </c>
      <c r="V16" s="12">
        <v>0</v>
      </c>
      <c r="W16" s="12">
        <v>0</v>
      </c>
      <c r="X16" s="12">
        <v>0</v>
      </c>
      <c r="Y16" s="12">
        <v>0</v>
      </c>
      <c r="Z16" s="12">
        <v>3</v>
      </c>
      <c r="AA16" s="12">
        <v>90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1.2587999999999999</v>
      </c>
      <c r="AK16" s="12">
        <v>0.15140000000000001</v>
      </c>
      <c r="AL16" s="14">
        <v>4.19E-2</v>
      </c>
      <c r="AM16" s="14">
        <v>5.0000000000000001E-3</v>
      </c>
      <c r="AN16" s="14">
        <v>2.3039999999999998</v>
      </c>
      <c r="AO16" s="14">
        <v>0.13039999999999999</v>
      </c>
      <c r="AP16" s="14">
        <v>0.20130000000000001</v>
      </c>
      <c r="AQ16" s="14">
        <v>1.14E-2</v>
      </c>
      <c r="AR16" s="14">
        <v>2.6440000000000001</v>
      </c>
      <c r="AS16" s="14">
        <v>0.35399999999999998</v>
      </c>
      <c r="AT16" s="14">
        <v>4.6399999999999997E-2</v>
      </c>
      <c r="AU16" s="14">
        <v>6.1999999999999998E-3</v>
      </c>
      <c r="AV16" s="14">
        <v>29.078399999999998</v>
      </c>
      <c r="AW16" s="14">
        <v>1.56</v>
      </c>
      <c r="AX16" s="14">
        <v>0.37430000000000002</v>
      </c>
      <c r="AY16" s="14">
        <v>2.01E-2</v>
      </c>
      <c r="AZ16" s="14">
        <v>0.30055594162612931</v>
      </c>
      <c r="BA16" s="14">
        <v>8.0668103448275872</v>
      </c>
      <c r="BB16" s="14">
        <v>0.77941526028048491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4.3506249999999996E-2</v>
      </c>
      <c r="BH16" s="16">
        <f>DSTDEV(PlotSort,"PhxRed",$BI$31:$BI$32)/SQRT($BF16)</f>
        <v>1.8899177396119737E-3</v>
      </c>
      <c r="BI16" s="16">
        <f>DAVERAGE(PlotSort,"PhxRedEdge",$BI$31:$BI$32)</f>
        <v>0.22217500000000001</v>
      </c>
      <c r="BJ16" s="16">
        <f>DSTDEV(PlotSort,"PhxRedEdge",$BI$31:$BI$32)/SQRT($BF16)</f>
        <v>5.6093411674931429E-3</v>
      </c>
      <c r="BK16" s="16">
        <f>DAVERAGE(PlotSort,"TMRed",$BI$31:$BI$32)</f>
        <v>4.5899999999999996E-2</v>
      </c>
      <c r="BL16" s="16">
        <f>DSTDEV(PlotSort,"TMRed",$BI$31:$BI$32)/SQRT($BF16)</f>
        <v>1.8927493230747785E-3</v>
      </c>
      <c r="BM16" s="16">
        <f>DAVERAGE(PlotSort,"TMNIR",$BI$31:$BI$32)</f>
        <v>0.41355624999999996</v>
      </c>
      <c r="BN16" s="16">
        <f>DSTDEV(PlotSort,"TMNIR",$BI$31:$BI$32)/SQRT($BF16)</f>
        <v>1.2926693856609392E-2</v>
      </c>
      <c r="BO16" s="16">
        <f>DAVERAGE(PlotSort,"NRR",$BI$31:$BI$32)</f>
        <v>0.2994687439803479</v>
      </c>
      <c r="BP16" s="16">
        <f>DSTDEV(PlotSort,"NRR",$BI$31:$BI$32)/SQRT($BF16)</f>
        <v>7.9053429795418947E-3</v>
      </c>
      <c r="BQ16" s="16">
        <f>DAVERAGE(PlotSort,"rvi",$BI$31:$BI$32)</f>
        <v>9.3482210353791029</v>
      </c>
      <c r="BR16" s="16">
        <f>DSTDEV(PlotSort,"rvi",$BI$31:$BI$32)/SQRT($BF16)</f>
        <v>0.58285089295426873</v>
      </c>
      <c r="BS16" s="17">
        <f>DAVERAGE(PlotSort,"ndvi",$BI$31:$BI$32)</f>
        <v>0.79619356715752698</v>
      </c>
      <c r="BT16" s="16">
        <f>DSTDEV(PlotSort,"ndvi",$BI$31:$BI$32)/SQRT($BF16)</f>
        <v>1.2803766993481741E-2</v>
      </c>
    </row>
    <row r="17" spans="2:72" ht="13.5" customHeight="1" x14ac:dyDescent="0.2">
      <c r="B17" s="12">
        <v>259</v>
      </c>
      <c r="C17" s="12">
        <v>9.8320000000000007</v>
      </c>
      <c r="D17" s="12">
        <v>259.40967000000001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32</v>
      </c>
      <c r="Q17" s="56">
        <v>1.72</v>
      </c>
      <c r="R17" s="56">
        <v>3.03</v>
      </c>
      <c r="S17" s="56">
        <v>46.98</v>
      </c>
      <c r="T17" s="56">
        <v>122.29</v>
      </c>
      <c r="U17" s="12">
        <v>1</v>
      </c>
      <c r="V17" s="12">
        <v>0</v>
      </c>
      <c r="W17" s="12">
        <v>0</v>
      </c>
      <c r="X17" s="12">
        <v>0</v>
      </c>
      <c r="Y17" s="12">
        <v>0</v>
      </c>
      <c r="Z17" s="12">
        <v>3</v>
      </c>
      <c r="AA17" s="12">
        <v>90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1.1456999999999999</v>
      </c>
      <c r="AK17" s="12">
        <v>4.6899999999999997E-2</v>
      </c>
      <c r="AL17" s="14">
        <v>3.8199999999999998E-2</v>
      </c>
      <c r="AM17" s="14">
        <v>1.6000000000000001E-3</v>
      </c>
      <c r="AN17" s="14">
        <v>2.5985999999999998</v>
      </c>
      <c r="AO17" s="14">
        <v>8.6099999999999996E-2</v>
      </c>
      <c r="AP17" s="14">
        <v>0.22739999999999999</v>
      </c>
      <c r="AQ17" s="14">
        <v>7.4999999999999997E-3</v>
      </c>
      <c r="AR17" s="14">
        <v>2.2913000000000001</v>
      </c>
      <c r="AS17" s="14">
        <v>9.5200000000000007E-2</v>
      </c>
      <c r="AT17" s="14">
        <v>4.0300000000000002E-2</v>
      </c>
      <c r="AU17" s="14">
        <v>1.6999999999999999E-3</v>
      </c>
      <c r="AV17" s="14">
        <v>35.676200000000001</v>
      </c>
      <c r="AW17" s="14">
        <v>2.2090000000000001</v>
      </c>
      <c r="AX17" s="14">
        <v>0.45989999999999998</v>
      </c>
      <c r="AY17" s="14">
        <v>2.8500000000000001E-2</v>
      </c>
      <c r="AZ17" s="14">
        <v>0.33828022697512</v>
      </c>
      <c r="BA17" s="14">
        <v>11.411910669975185</v>
      </c>
      <c r="BB17" s="14">
        <v>0.83886445421831268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3.6499999999999998E-2</v>
      </c>
      <c r="BH17" s="16">
        <f>DSTDEV(PlotSort,"PhxRed",$BJ$31:$BJ$32)/SQRT($BF17)</f>
        <v>8.7044050150867096E-4</v>
      </c>
      <c r="BI17" s="16">
        <f>DAVERAGE(PlotSort,"PhxRedEdge",$BJ$31:$BJ$32)</f>
        <v>0.20604375</v>
      </c>
      <c r="BJ17" s="16">
        <f>DSTDEV(PlotSort,"PhxRedEdge",$BJ$31:$BJ$32)/SQRT($BF17)</f>
        <v>5.0237350708909794E-3</v>
      </c>
      <c r="BK17" s="16">
        <f>DAVERAGE(PlotSort,"TMRed",$BJ$31:$BJ$32)</f>
        <v>3.7706250000000004E-2</v>
      </c>
      <c r="BL17" s="16">
        <f>DSTDEV(PlotSort,"TMRed",$BJ$31:$BJ$32)/SQRT($BF17)</f>
        <v>8.5865538052236074E-4</v>
      </c>
      <c r="BM17" s="16">
        <f>DAVERAGE(PlotSort,"TMNIR",$BJ$31:$BJ$32)</f>
        <v>0.44326874999999993</v>
      </c>
      <c r="BN17" s="16">
        <f>DSTDEV(PlotSort,"TMNIR",$BJ$31:$BJ$32)/SQRT($BF17)</f>
        <v>1.3418034253539967E-2</v>
      </c>
      <c r="BO17" s="16">
        <f>DAVERAGE(PlotSort,"NRR",$BJ$31:$BJ$32)</f>
        <v>0.36382921998422008</v>
      </c>
      <c r="BP17" s="16">
        <f>DSTDEV(PlotSort,"NRR",$BJ$31:$BJ$32)/SQRT($BF17)</f>
        <v>8.2080305591723541E-3</v>
      </c>
      <c r="BQ17" s="16">
        <f>DAVERAGE(PlotSort,"rvi",$BJ$31:$BJ$32)</f>
        <v>11.858182042176281</v>
      </c>
      <c r="BR17" s="16">
        <f>DSTDEV(PlotSort,"rvi",$BJ$31:$BJ$32)/SQRT($BF17)</f>
        <v>0.4556781597432758</v>
      </c>
      <c r="BS17" s="17">
        <f>DAVERAGE(PlotSort,"ndvi",$BJ$31:$BJ$32)</f>
        <v>0.8413029796739866</v>
      </c>
      <c r="BT17" s="16">
        <f>DSTDEV(PlotSort,"ndvi",$BJ$31:$BJ$32)/SQRT($BF17)</f>
        <v>5.9942306252716848E-3</v>
      </c>
    </row>
    <row r="18" spans="2:72" ht="13.5" customHeight="1" x14ac:dyDescent="0.2">
      <c r="B18" s="12">
        <v>259</v>
      </c>
      <c r="C18" s="12">
        <v>9.9030000000000005</v>
      </c>
      <c r="D18" s="12">
        <v>259.41262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32</v>
      </c>
      <c r="Q18" s="56">
        <v>1.72</v>
      </c>
      <c r="R18" s="56">
        <v>3.03</v>
      </c>
      <c r="S18" s="56">
        <v>46.23</v>
      </c>
      <c r="T18" s="56">
        <v>123.33</v>
      </c>
      <c r="U18" s="12">
        <v>1</v>
      </c>
      <c r="V18" s="12">
        <v>0</v>
      </c>
      <c r="W18" s="12">
        <v>0</v>
      </c>
      <c r="X18" s="12">
        <v>0</v>
      </c>
      <c r="Y18" s="12">
        <v>0</v>
      </c>
      <c r="Z18" s="12">
        <v>3</v>
      </c>
      <c r="AA18" s="12">
        <v>90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1.4029</v>
      </c>
      <c r="AK18" s="12">
        <v>5.57E-2</v>
      </c>
      <c r="AL18" s="14">
        <v>4.6100000000000002E-2</v>
      </c>
      <c r="AM18" s="14">
        <v>1.8E-3</v>
      </c>
      <c r="AN18" s="14">
        <v>2.9571000000000001</v>
      </c>
      <c r="AO18" s="14">
        <v>0.18659999999999999</v>
      </c>
      <c r="AP18" s="14">
        <v>0.2555</v>
      </c>
      <c r="AQ18" s="14">
        <v>1.61E-2</v>
      </c>
      <c r="AR18" s="14">
        <v>2.7946</v>
      </c>
      <c r="AS18" s="14">
        <v>0.13100000000000001</v>
      </c>
      <c r="AT18" s="14">
        <v>4.8399999999999999E-2</v>
      </c>
      <c r="AU18" s="14">
        <v>2.3E-3</v>
      </c>
      <c r="AV18" s="14">
        <v>35.730200000000004</v>
      </c>
      <c r="AW18" s="14">
        <v>2.1631999999999998</v>
      </c>
      <c r="AX18" s="14">
        <v>0.45469999999999999</v>
      </c>
      <c r="AY18" s="14">
        <v>2.75E-2</v>
      </c>
      <c r="AZ18" s="14">
        <v>0.28048437059983106</v>
      </c>
      <c r="BA18" s="14">
        <v>9.3946280991735538</v>
      </c>
      <c r="BB18" s="14">
        <v>0.80759292387199366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3.9618750000000001E-2</v>
      </c>
      <c r="BH18" s="16">
        <f>DSTDEV(PlotSort,"PhxRed",$BH$35:$BH$36)/SQRT($BF18)</f>
        <v>1.7366207307584478E-3</v>
      </c>
      <c r="BI18" s="16">
        <f>DAVERAGE(PlotSort,"PhxRedEdge",$BH$35:$BH$36)</f>
        <v>0.20905000000000001</v>
      </c>
      <c r="BJ18" s="16">
        <f>DSTDEV(PlotSort,"PhxRedEdge",$BH$35:$BH$36)/SQRT($BF18)</f>
        <v>5.3516741928733543E-3</v>
      </c>
      <c r="BK18" s="16">
        <f>DAVERAGE(PlotSort,"TMRed",$BH$35:$BH$36)</f>
        <v>4.1693750000000002E-2</v>
      </c>
      <c r="BL18" s="16">
        <f>DSTDEV(PlotSort,"TMRed",$BH$35:$BH$36)/SQRT($BF18)</f>
        <v>1.8746881685140768E-3</v>
      </c>
      <c r="BM18" s="16">
        <f>DAVERAGE(PlotSort,"TMNIR",$BH$35:$BH$36)</f>
        <v>0.41271249999999993</v>
      </c>
      <c r="BN18" s="16">
        <f>DSTDEV(PlotSort,"TMNIR",$BH$35:$BH$36)/SQRT($BF18)</f>
        <v>1.3788986773871451E-2</v>
      </c>
      <c r="BO18" s="16">
        <f>DAVERAGE(PlotSort,"NRR",$BH$35:$BH$36)</f>
        <v>0.32508593535239855</v>
      </c>
      <c r="BP18" s="16">
        <f>DSTDEV(PlotSort,"NRR",$BH$35:$BH$36)/SQRT($BF18)</f>
        <v>1.2499729436761716E-2</v>
      </c>
      <c r="BQ18" s="16">
        <f>DAVERAGE(PlotSort,"rvi",$BH$35:$BH$36)</f>
        <v>10.267415313955652</v>
      </c>
      <c r="BR18" s="16">
        <f>DSTDEV(PlotSort,"rvi",$BH$35:$BH$36)/SQRT($BF18)</f>
        <v>0.6124215167628706</v>
      </c>
      <c r="BS18" s="17">
        <f>DAVERAGE(PlotSort,"ndvi",$BH$35:$BH$36)</f>
        <v>0.812645083239115</v>
      </c>
      <c r="BT18" s="16">
        <f>DSTDEV(PlotSort,"ndvi",$BH$35:$BH$36)/SQRT($BF18)</f>
        <v>1.2527424030324438E-2</v>
      </c>
    </row>
    <row r="19" spans="2:72" ht="13.5" customHeight="1" x14ac:dyDescent="0.2">
      <c r="B19" s="12">
        <v>259</v>
      </c>
      <c r="C19" s="12">
        <v>9.9120000000000008</v>
      </c>
      <c r="D19" s="12">
        <v>259.41300000000001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32</v>
      </c>
      <c r="Q19" s="56">
        <v>1.72</v>
      </c>
      <c r="R19" s="56">
        <v>3.03</v>
      </c>
      <c r="S19" s="56">
        <v>46.14</v>
      </c>
      <c r="T19" s="56">
        <v>123.46</v>
      </c>
      <c r="U19" s="12">
        <v>1</v>
      </c>
      <c r="V19" s="12">
        <v>0</v>
      </c>
      <c r="W19" s="12">
        <v>0</v>
      </c>
      <c r="X19" s="12">
        <v>0</v>
      </c>
      <c r="Y19" s="12">
        <v>0</v>
      </c>
      <c r="Z19" s="12">
        <v>3</v>
      </c>
      <c r="AA19" s="12">
        <v>90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0.88519999999999999</v>
      </c>
      <c r="AK19" s="12">
        <v>2.2200000000000001E-2</v>
      </c>
      <c r="AL19" s="14">
        <v>2.9000000000000001E-2</v>
      </c>
      <c r="AM19" s="14">
        <v>6.9999999999999999E-4</v>
      </c>
      <c r="AN19" s="14">
        <v>1.9607000000000001</v>
      </c>
      <c r="AO19" s="14">
        <v>0.1651</v>
      </c>
      <c r="AP19" s="14">
        <v>0.1691</v>
      </c>
      <c r="AQ19" s="14">
        <v>1.4200000000000001E-2</v>
      </c>
      <c r="AR19" s="14">
        <v>1.7013</v>
      </c>
      <c r="AS19" s="14">
        <v>8.5400000000000004E-2</v>
      </c>
      <c r="AT19" s="14">
        <v>2.9399999999999999E-2</v>
      </c>
      <c r="AU19" s="14">
        <v>1.5E-3</v>
      </c>
      <c r="AV19" s="14">
        <v>31.98</v>
      </c>
      <c r="AW19" s="14">
        <v>3.0596999999999999</v>
      </c>
      <c r="AX19" s="14">
        <v>0.40639999999999998</v>
      </c>
      <c r="AY19" s="14">
        <v>3.8899999999999997E-2</v>
      </c>
      <c r="AZ19" s="14">
        <v>0.41233709817549952</v>
      </c>
      <c r="BA19" s="14">
        <v>13.82312925170068</v>
      </c>
      <c r="BB19" s="14">
        <v>0.86507572280862788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4.03875E-2</v>
      </c>
      <c r="BH19" s="16">
        <f>DSTDEV(PlotSort,"PhxRed",$BI$35:$BI$36)/SQRT($BF19)</f>
        <v>1.7117699173662398E-3</v>
      </c>
      <c r="BI19" s="16">
        <f>DAVERAGE(PlotSort,"PhxRedEdge",$BI$35:$BI$36)</f>
        <v>0.21916875000000002</v>
      </c>
      <c r="BJ19" s="16">
        <f>DSTDEV(PlotSort,"PhxRedEdge",$BI$35:$BI$36)/SQRT($BF19)</f>
        <v>5.7726201355335054E-3</v>
      </c>
      <c r="BK19" s="16">
        <f>DAVERAGE(PlotSort,"TMRed",$BI$35:$BI$36)</f>
        <v>4.1912499999999998E-2</v>
      </c>
      <c r="BL19" s="16">
        <f>DSTDEV(PlotSort,"TMRed",$BI$35:$BI$36)/SQRT($BF19)</f>
        <v>1.7440344750032971E-3</v>
      </c>
      <c r="BM19" s="16">
        <f>DAVERAGE(PlotSort,"TMNIR",$BI$35:$BI$36)</f>
        <v>0.44411249999999985</v>
      </c>
      <c r="BN19" s="16">
        <f>DSTDEV(PlotSort,"TMNIR",$BI$35:$BI$36)/SQRT($BF19)</f>
        <v>1.2392309022804207E-2</v>
      </c>
      <c r="BO19" s="16">
        <f>DAVERAGE(PlotSort,"NRR",$BI$35:$BI$36)</f>
        <v>0.33821202861216942</v>
      </c>
      <c r="BP19" s="16">
        <f>DSTDEV(PlotSort,"NRR",$BI$35:$BI$36)/SQRT($BF19)</f>
        <v>1.0293470205180833E-2</v>
      </c>
      <c r="BQ19" s="16">
        <f>DAVERAGE(PlotSort,"rvi",$BI$35:$BI$36)</f>
        <v>10.938987763599732</v>
      </c>
      <c r="BR19" s="16">
        <f>DSTDEV(PlotSort,"rvi",$BI$35:$BI$36)/SQRT($BF19)</f>
        <v>0.60602045441925145</v>
      </c>
      <c r="BS19" s="17">
        <f>DAVERAGE(PlotSort,"ndvi",$BI$35:$BI$36)</f>
        <v>0.82485146359239836</v>
      </c>
      <c r="BT19" s="16">
        <f>DSTDEV(PlotSort,"ndvi",$BI$35:$BI$36)/SQRT($BF19)</f>
        <v>1.0285572892088705E-2</v>
      </c>
    </row>
    <row r="20" spans="2:72" ht="13.5" customHeight="1" x14ac:dyDescent="0.2">
      <c r="B20" s="12">
        <v>259</v>
      </c>
      <c r="C20" s="12">
        <v>9.92</v>
      </c>
      <c r="D20" s="12">
        <v>259.41332999999997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32</v>
      </c>
      <c r="Q20" s="56">
        <v>1.72</v>
      </c>
      <c r="R20" s="56">
        <v>3.03</v>
      </c>
      <c r="S20" s="56">
        <v>46.05</v>
      </c>
      <c r="T20" s="56">
        <v>123.58</v>
      </c>
      <c r="U20" s="12">
        <v>1</v>
      </c>
      <c r="V20" s="12">
        <v>0</v>
      </c>
      <c r="W20" s="12">
        <v>0</v>
      </c>
      <c r="X20" s="12">
        <v>0</v>
      </c>
      <c r="Y20" s="12">
        <v>0</v>
      </c>
      <c r="Z20" s="12">
        <v>3</v>
      </c>
      <c r="AA20" s="12">
        <v>90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1.1169</v>
      </c>
      <c r="AK20" s="12">
        <v>8.4199999999999997E-2</v>
      </c>
      <c r="AL20" s="14">
        <v>3.6600000000000001E-2</v>
      </c>
      <c r="AM20" s="14">
        <v>2.8E-3</v>
      </c>
      <c r="AN20" s="14">
        <v>2.4144000000000001</v>
      </c>
      <c r="AO20" s="14">
        <v>0.1885</v>
      </c>
      <c r="AP20" s="14">
        <v>0.20799999999999999</v>
      </c>
      <c r="AQ20" s="14">
        <v>1.6199999999999999E-2</v>
      </c>
      <c r="AR20" s="14">
        <v>2.2532999999999999</v>
      </c>
      <c r="AS20" s="14">
        <v>0.23780000000000001</v>
      </c>
      <c r="AT20" s="14">
        <v>3.8899999999999997E-2</v>
      </c>
      <c r="AU20" s="14">
        <v>4.1000000000000003E-3</v>
      </c>
      <c r="AV20" s="14">
        <v>36.194099999999999</v>
      </c>
      <c r="AW20" s="14">
        <v>2.5895999999999999</v>
      </c>
      <c r="AX20" s="14">
        <v>0.4592</v>
      </c>
      <c r="AY20" s="14">
        <v>3.2899999999999999E-2</v>
      </c>
      <c r="AZ20" s="14">
        <v>0.37649880095923255</v>
      </c>
      <c r="BA20" s="14">
        <v>11.804627249357328</v>
      </c>
      <c r="BB20" s="14">
        <v>0.84380646456534836</v>
      </c>
      <c r="BC20" s="15"/>
    </row>
    <row r="21" spans="2:72" ht="13.5" customHeight="1" x14ac:dyDescent="0.2">
      <c r="B21" s="12">
        <v>259</v>
      </c>
      <c r="C21" s="12">
        <v>9.9280000000000008</v>
      </c>
      <c r="D21" s="12">
        <v>259.41367000000002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32</v>
      </c>
      <c r="Q21" s="56">
        <v>1.72</v>
      </c>
      <c r="R21" s="56">
        <v>3.03</v>
      </c>
      <c r="S21" s="56">
        <v>45.97</v>
      </c>
      <c r="T21" s="56">
        <v>123.7</v>
      </c>
      <c r="U21" s="12">
        <v>1</v>
      </c>
      <c r="V21" s="12">
        <v>0</v>
      </c>
      <c r="W21" s="12">
        <v>0</v>
      </c>
      <c r="X21" s="12">
        <v>0</v>
      </c>
      <c r="Y21" s="12">
        <v>0</v>
      </c>
      <c r="Z21" s="12">
        <v>3</v>
      </c>
      <c r="AA21" s="12">
        <v>90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1.1465000000000001</v>
      </c>
      <c r="AK21" s="12">
        <v>0.10349999999999999</v>
      </c>
      <c r="AL21" s="14">
        <v>3.7499999999999999E-2</v>
      </c>
      <c r="AM21" s="14">
        <v>3.3999999999999998E-3</v>
      </c>
      <c r="AN21" s="14">
        <v>2.2023999999999999</v>
      </c>
      <c r="AO21" s="14">
        <v>0.28660000000000002</v>
      </c>
      <c r="AP21" s="14">
        <v>0.1895</v>
      </c>
      <c r="AQ21" s="14">
        <v>2.47E-2</v>
      </c>
      <c r="AR21" s="14">
        <v>2.2475000000000001</v>
      </c>
      <c r="AS21" s="14">
        <v>0.24809999999999999</v>
      </c>
      <c r="AT21" s="14">
        <v>3.8800000000000001E-2</v>
      </c>
      <c r="AU21" s="14">
        <v>4.3E-3</v>
      </c>
      <c r="AV21" s="14">
        <v>28.0488</v>
      </c>
      <c r="AW21" s="14">
        <v>3.0680000000000001</v>
      </c>
      <c r="AX21" s="14">
        <v>0.35539999999999999</v>
      </c>
      <c r="AY21" s="14">
        <v>3.8899999999999997E-2</v>
      </c>
      <c r="AZ21" s="14">
        <v>0.30445953385942376</v>
      </c>
      <c r="BA21" s="14">
        <v>9.1597938144329891</v>
      </c>
      <c r="BB21" s="14">
        <v>0.80314561136478946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0.2419</v>
      </c>
      <c r="BH21" s="16"/>
      <c r="BI21" s="16">
        <f>DAVERAGE(PlotSort2,"PhxRedEdge",$BM$31:$BM$32)</f>
        <v>0.26419999999999999</v>
      </c>
      <c r="BJ21" s="16"/>
      <c r="BK21" s="16">
        <f>DAVERAGE(PlotSort2,"TMRed",$BM$31:$BM$32)</f>
        <v>0.23719999999999999</v>
      </c>
      <c r="BL21" s="16"/>
      <c r="BM21" s="16">
        <f>DAVERAGE(PlotSort2,"TMNIR",$BM$31:$BM$32)</f>
        <v>0.2979</v>
      </c>
      <c r="BN21" s="16"/>
      <c r="BO21" s="16">
        <f>DAVERAGE(PlotSort2,"NRR",$BM$31:$BM$32)</f>
        <v>5.9953744885251743E-2</v>
      </c>
      <c r="BP21" s="16"/>
      <c r="BQ21" s="16">
        <f>DAVERAGE(PlotSort2,"rvi",$BM$31:$BM$32)</f>
        <v>1.2559021922428331</v>
      </c>
      <c r="BR21" s="16"/>
      <c r="BS21" s="17">
        <f>DAVERAGE(PlotSort2,"ndvi",$BM$31:$BM$32)</f>
        <v>0.11343674079611288</v>
      </c>
      <c r="BT21" s="16"/>
    </row>
    <row r="22" spans="2:72" ht="13.5" customHeight="1" x14ac:dyDescent="0.2">
      <c r="B22" s="12">
        <v>259</v>
      </c>
      <c r="C22" s="12">
        <v>9.9359999999999999</v>
      </c>
      <c r="D22" s="12">
        <v>259.41399999999999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32</v>
      </c>
      <c r="Q22" s="56">
        <v>1.72</v>
      </c>
      <c r="R22" s="56">
        <v>3.03</v>
      </c>
      <c r="S22" s="56">
        <v>45.89</v>
      </c>
      <c r="T22" s="56">
        <v>123.82</v>
      </c>
      <c r="U22" s="12">
        <v>1</v>
      </c>
      <c r="V22" s="12">
        <v>0</v>
      </c>
      <c r="W22" s="12">
        <v>0</v>
      </c>
      <c r="X22" s="12">
        <v>0</v>
      </c>
      <c r="Y22" s="12">
        <v>0</v>
      </c>
      <c r="Z22" s="12">
        <v>3</v>
      </c>
      <c r="AA22" s="12">
        <v>90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1.0730999999999999</v>
      </c>
      <c r="AK22" s="12">
        <v>2.5700000000000001E-2</v>
      </c>
      <c r="AL22" s="14">
        <v>3.5099999999999999E-2</v>
      </c>
      <c r="AM22" s="14">
        <v>8.0000000000000004E-4</v>
      </c>
      <c r="AN22" s="14">
        <v>2.2812000000000001</v>
      </c>
      <c r="AO22" s="14">
        <v>0.1469</v>
      </c>
      <c r="AP22" s="14">
        <v>0.19600000000000001</v>
      </c>
      <c r="AQ22" s="14">
        <v>1.26E-2</v>
      </c>
      <c r="AR22" s="14">
        <v>2.2452999999999999</v>
      </c>
      <c r="AS22" s="14">
        <v>0.2074</v>
      </c>
      <c r="AT22" s="14">
        <v>3.8699999999999998E-2</v>
      </c>
      <c r="AU22" s="14">
        <v>3.5999999999999999E-3</v>
      </c>
      <c r="AV22" s="14">
        <v>34.114100000000001</v>
      </c>
      <c r="AW22" s="14">
        <v>0.75090000000000001</v>
      </c>
      <c r="AX22" s="14">
        <v>0.43159999999999998</v>
      </c>
      <c r="AY22" s="14">
        <v>9.4999999999999998E-3</v>
      </c>
      <c r="AZ22" s="14">
        <v>0.37539834289356278</v>
      </c>
      <c r="BA22" s="14">
        <v>11.152454780361758</v>
      </c>
      <c r="BB22" s="14">
        <v>0.83542419732085893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0.33589999999999998</v>
      </c>
      <c r="BH22" s="16">
        <f>DSTDEV(PlotSort2,"PhxRed",$BN$31:$BN$32)/SQRT($BF22)</f>
        <v>4.3999999999999873E-3</v>
      </c>
      <c r="BI22" s="16">
        <f>DAVERAGE(PlotSort2,"PhxRedEdge",$BN$31:$BN$32)</f>
        <v>0.35950000000000004</v>
      </c>
      <c r="BJ22" s="16">
        <f>DSTDEV(PlotSort2,"PhxRedEdge",$BN$31:$BN$32)/SQRT($BF22)</f>
        <v>5.2999999999999992E-3</v>
      </c>
      <c r="BK22" s="16">
        <f>DAVERAGE(PlotSort2,"TMRed",$BN$31:$BN$32)</f>
        <v>0.33174999999999999</v>
      </c>
      <c r="BL22" s="16">
        <f>DSTDEV(PlotSort2,"TMRed",$BN$31:$BN$32)/SQRT($BF22)</f>
        <v>4.049999999999998E-3</v>
      </c>
      <c r="BM22" s="16">
        <f>DAVERAGE(PlotSort2,"TMNIR",$BN$31:$BN$32)</f>
        <v>0.39105000000000001</v>
      </c>
      <c r="BN22" s="16">
        <f>DSTDEV(PlotSort2,"TMNIR",$BN$31:$BN$32)/SQRT($BF22)</f>
        <v>4.6499999999999866E-3</v>
      </c>
      <c r="BO22" s="16">
        <f>DAVERAGE(PlotSort2,"NRR",$BN$31:$BN$32)</f>
        <v>4.2054712288825999E-2</v>
      </c>
      <c r="BP22" s="16">
        <f>DSTDEV(PlotSort2,"NRR",$BN$31:$BN$32)/SQRT($BF22)</f>
        <v>1.4235485807392277E-3</v>
      </c>
      <c r="BQ22" s="16">
        <f>DAVERAGE(PlotSort2,"rvi",$BN$31:$BN$32)</f>
        <v>1.1787536193110864</v>
      </c>
      <c r="BR22" s="16">
        <f>DSTDEV(PlotSort2,"rvi",$BN$31:$BN$32)/SQRT($BF22)</f>
        <v>3.7363122293865292E-4</v>
      </c>
      <c r="BS22" s="17">
        <f>DAVERAGE(PlotSort2,"ndvi",$BN$31:$BN$32)</f>
        <v>8.2043953437463152E-2</v>
      </c>
      <c r="BT22" s="16">
        <f>DSTDEV(PlotSort2,"ndvi",$BN$31:$BN$32)/SQRT($BF22)</f>
        <v>1.5741891934967223E-4</v>
      </c>
    </row>
    <row r="23" spans="2:72" ht="13.5" customHeight="1" x14ac:dyDescent="0.2">
      <c r="B23" s="12">
        <v>259</v>
      </c>
      <c r="C23" s="12">
        <v>9.9450000000000003</v>
      </c>
      <c r="D23" s="12">
        <v>259.41437999999999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32</v>
      </c>
      <c r="Q23" s="56">
        <v>1.72</v>
      </c>
      <c r="R23" s="56">
        <v>3.03</v>
      </c>
      <c r="S23" s="56">
        <v>45.79</v>
      </c>
      <c r="T23" s="56">
        <v>123.96</v>
      </c>
      <c r="U23" s="12">
        <v>1</v>
      </c>
      <c r="V23" s="12">
        <v>0</v>
      </c>
      <c r="W23" s="12">
        <v>0</v>
      </c>
      <c r="X23" s="12">
        <v>0</v>
      </c>
      <c r="Y23" s="12">
        <v>0</v>
      </c>
      <c r="Z23" s="12">
        <v>3</v>
      </c>
      <c r="AA23" s="12">
        <v>90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1.5007999999999999</v>
      </c>
      <c r="AK23" s="12">
        <v>0.1406</v>
      </c>
      <c r="AL23" s="14">
        <v>4.8899999999999999E-2</v>
      </c>
      <c r="AM23" s="14">
        <v>4.5999999999999999E-3</v>
      </c>
      <c r="AN23" s="14">
        <v>2.2248999999999999</v>
      </c>
      <c r="AO23" s="14">
        <v>5.7200000000000001E-2</v>
      </c>
      <c r="AP23" s="14">
        <v>0.1908</v>
      </c>
      <c r="AQ23" s="14">
        <v>4.8999999999999998E-3</v>
      </c>
      <c r="AR23" s="14">
        <v>3.0051999999999999</v>
      </c>
      <c r="AS23" s="14">
        <v>0.26819999999999999</v>
      </c>
      <c r="AT23" s="14">
        <v>5.16E-2</v>
      </c>
      <c r="AU23" s="14">
        <v>4.5999999999999999E-3</v>
      </c>
      <c r="AV23" s="14">
        <v>27.4602</v>
      </c>
      <c r="AW23" s="14">
        <v>0.76959999999999995</v>
      </c>
      <c r="AX23" s="14">
        <v>0.34689999999999999</v>
      </c>
      <c r="AY23" s="14">
        <v>9.7000000000000003E-3</v>
      </c>
      <c r="AZ23" s="14">
        <v>0.2903105821089827</v>
      </c>
      <c r="BA23" s="14">
        <v>6.7228682170542635</v>
      </c>
      <c r="BB23" s="14">
        <v>0.74102885821831876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0.18259999999999998</v>
      </c>
      <c r="BH23" s="16">
        <f>DSTDEV(PlotSort2,"PhxRed",$BR$31:$BR$32)/SQRT($BF23)</f>
        <v>5.1000000000000073E-3</v>
      </c>
      <c r="BI23" s="16">
        <f>DAVERAGE(PlotSort2,"PhxRedEdge",$BR$31:$BR$32)</f>
        <v>0.26495000000000002</v>
      </c>
      <c r="BJ23" s="16">
        <f>DSTDEV(PlotSort2,"PhxRedEdge",$BR$31:$BR$32)/SQRT($BF23)</f>
        <v>4.9499999999999822E-3</v>
      </c>
      <c r="BK23" s="16">
        <f>DAVERAGE(PlotSort2,"TMRed",$BR$31:$BR$32)</f>
        <v>0.18545</v>
      </c>
      <c r="BL23" s="16">
        <f>DSTDEV(PlotSort2,"TMRed",$BR$31:$BR$32)/SQRT($BF23)</f>
        <v>4.2500000000000038E-3</v>
      </c>
      <c r="BM23" s="16">
        <f>DAVERAGE(PlotSort2,"TMNIR",$BR$31:$BR$32)</f>
        <v>0.3836</v>
      </c>
      <c r="BN23" s="16">
        <f>DSTDEV(PlotSort2,"TMNIR",$BR$31:$BR$32)/SQRT($BF23)</f>
        <v>1.4000000000000123E-3</v>
      </c>
      <c r="BO23" s="16">
        <f>DAVERAGE(PlotSort2,"NRR",$BR$31:$BR$32)</f>
        <v>0.18301771200968348</v>
      </c>
      <c r="BP23" s="16">
        <f>DSTDEV(PlotSort2,"NRR",$BR$31:$BR$32)/SQRT($BF23)</f>
        <v>7.2656888000331016E-3</v>
      </c>
      <c r="BQ23" s="16">
        <f>DAVERAGE(PlotSort2,"rvi",$BR$31:$BR$32)</f>
        <v>2.06939590919088</v>
      </c>
      <c r="BR23" s="16">
        <f>DSTDEV(PlotSort2,"rvi",$BR$31:$BR$32)/SQRT($BF23)</f>
        <v>3.9875613987927938E-2</v>
      </c>
      <c r="BS23" s="17">
        <f>DAVERAGE(PlotSort2,"ndvi",$BR$31:$BR$32)</f>
        <v>0.34829599478025575</v>
      </c>
      <c r="BT23" s="16">
        <f>DSTDEV(PlotSort2,"ndvi",$BR$31:$BR$32)/SQRT($BF23)</f>
        <v>8.4665185317782943E-3</v>
      </c>
    </row>
    <row r="24" spans="2:72" ht="13.5" customHeight="1" x14ac:dyDescent="0.2">
      <c r="B24" s="12">
        <v>259</v>
      </c>
      <c r="C24" s="12">
        <v>9.9529999999999994</v>
      </c>
      <c r="D24" s="12">
        <v>259.41471000000001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32</v>
      </c>
      <c r="Q24" s="56">
        <v>1.72</v>
      </c>
      <c r="R24" s="56">
        <v>3.03</v>
      </c>
      <c r="S24" s="56">
        <v>45.71</v>
      </c>
      <c r="T24" s="56">
        <v>124.08</v>
      </c>
      <c r="U24" s="12">
        <v>1</v>
      </c>
      <c r="V24" s="12">
        <v>0</v>
      </c>
      <c r="W24" s="12">
        <v>0</v>
      </c>
      <c r="X24" s="12">
        <v>0</v>
      </c>
      <c r="Y24" s="12">
        <v>0</v>
      </c>
      <c r="Z24" s="12">
        <v>3</v>
      </c>
      <c r="AA24" s="12">
        <v>90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1.0652999999999999</v>
      </c>
      <c r="AK24" s="12">
        <v>3.7000000000000002E-3</v>
      </c>
      <c r="AL24" s="14">
        <v>3.4700000000000002E-2</v>
      </c>
      <c r="AM24" s="14">
        <v>1E-4</v>
      </c>
      <c r="AN24" s="14">
        <v>2.6497000000000002</v>
      </c>
      <c r="AO24" s="14">
        <v>0.1201</v>
      </c>
      <c r="AP24" s="14">
        <v>0.22689999999999999</v>
      </c>
      <c r="AQ24" s="14">
        <v>1.03E-2</v>
      </c>
      <c r="AR24" s="14">
        <v>2.2113</v>
      </c>
      <c r="AS24" s="14">
        <v>4.8300000000000003E-2</v>
      </c>
      <c r="AT24" s="14">
        <v>3.7900000000000003E-2</v>
      </c>
      <c r="AU24" s="14">
        <v>8.0000000000000004E-4</v>
      </c>
      <c r="AV24" s="14">
        <v>34.324199999999998</v>
      </c>
      <c r="AW24" s="14">
        <v>0.45760000000000001</v>
      </c>
      <c r="AX24" s="14">
        <v>0.433</v>
      </c>
      <c r="AY24" s="14">
        <v>5.7999999999999996E-3</v>
      </c>
      <c r="AZ24" s="14">
        <v>0.3123200484921958</v>
      </c>
      <c r="BA24" s="14">
        <v>11.424802110817941</v>
      </c>
      <c r="BB24" s="14">
        <v>0.83903164153748144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0.69799999999999995</v>
      </c>
      <c r="BH24" s="16"/>
      <c r="BI24" s="16">
        <f>DAVERAGE(PlotSort2,"PhxRedEdge",$BP$31:$BP$32)</f>
        <v>0.6875</v>
      </c>
      <c r="BJ24" s="16"/>
      <c r="BK24" s="16">
        <f>DAVERAGE(PlotSort2,"TMRed",$BP$31:$BP$32)</f>
        <v>0.69699999999999995</v>
      </c>
      <c r="BL24" s="16"/>
      <c r="BM24" s="16">
        <f>DAVERAGE(PlotSort2,"TMNIR",$BP$31:$BP$32)</f>
        <v>0.66620000000000001</v>
      </c>
      <c r="BN24" s="16"/>
      <c r="BO24" s="16">
        <f>DAVERAGE(PlotSort2,"NRR",$BP$31:$BP$32)</f>
        <v>-1.573465317278569E-2</v>
      </c>
      <c r="BP24" s="16"/>
      <c r="BQ24" s="16">
        <f>DAVERAGE(PlotSort2,"rvi",$BP$31:$BP$32)</f>
        <v>23.895265423242471</v>
      </c>
      <c r="BR24" s="16"/>
      <c r="BS24" s="17">
        <f>DAVERAGE(PlotSort2,"ndvi",$BP$31:$BP$32)</f>
        <v>-2.2593896713614978E-2</v>
      </c>
      <c r="BT24" s="16"/>
    </row>
    <row r="25" spans="2:72" ht="13.5" customHeight="1" x14ac:dyDescent="0.2">
      <c r="B25" s="12">
        <v>259</v>
      </c>
      <c r="C25" s="12">
        <v>9.9610000000000003</v>
      </c>
      <c r="D25" s="12">
        <v>259.41503999999998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32</v>
      </c>
      <c r="Q25" s="56">
        <v>1.72</v>
      </c>
      <c r="R25" s="56">
        <v>3.03</v>
      </c>
      <c r="S25" s="56">
        <v>45.63</v>
      </c>
      <c r="T25" s="56">
        <v>124.2</v>
      </c>
      <c r="U25" s="12">
        <v>1</v>
      </c>
      <c r="V25" s="12">
        <v>0</v>
      </c>
      <c r="W25" s="12">
        <v>0</v>
      </c>
      <c r="X25" s="12">
        <v>0</v>
      </c>
      <c r="Y25" s="12">
        <v>0</v>
      </c>
      <c r="Z25" s="12">
        <v>3</v>
      </c>
      <c r="AA25" s="12">
        <v>90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1.1411</v>
      </c>
      <c r="AK25" s="12">
        <v>8.0399999999999999E-2</v>
      </c>
      <c r="AL25" s="14">
        <v>3.7100000000000001E-2</v>
      </c>
      <c r="AM25" s="14">
        <v>2.5999999999999999E-3</v>
      </c>
      <c r="AN25" s="14">
        <v>2.5246</v>
      </c>
      <c r="AO25" s="14">
        <v>0.21970000000000001</v>
      </c>
      <c r="AP25" s="14">
        <v>0.21590000000000001</v>
      </c>
      <c r="AQ25" s="14">
        <v>1.8800000000000001E-2</v>
      </c>
      <c r="AR25" s="14">
        <v>2.3468</v>
      </c>
      <c r="AS25" s="14">
        <v>0.122</v>
      </c>
      <c r="AT25" s="14">
        <v>4.02E-2</v>
      </c>
      <c r="AU25" s="14">
        <v>2.0999999999999999E-3</v>
      </c>
      <c r="AV25" s="14">
        <v>34.989800000000002</v>
      </c>
      <c r="AW25" s="14">
        <v>1.0108999999999999</v>
      </c>
      <c r="AX25" s="14">
        <v>0.44069999999999998</v>
      </c>
      <c r="AY25" s="14">
        <v>1.2699999999999999E-2</v>
      </c>
      <c r="AZ25" s="14">
        <v>0.34236978373438925</v>
      </c>
      <c r="BA25" s="14">
        <v>10.962686567164178</v>
      </c>
      <c r="BB25" s="14">
        <v>0.83281347473487211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1.0029333333333332</v>
      </c>
      <c r="BH25" s="16">
        <f>DSTDEV(PlotSort2,"PhxRed",$BQ$31:$BQ$32)/SQRT($BF25)</f>
        <v>3.4743504588788062E-3</v>
      </c>
      <c r="BI25" s="16">
        <f>DAVERAGE(PlotSort2,"PhxRedEdge",$BQ$31:$BQ$32)</f>
        <v>1.0027333333333333</v>
      </c>
      <c r="BJ25" s="16">
        <f>DSTDEV(PlotSort2,"PhxRedEdge",$BQ$31:$BQ$32)/SQRT($BF25)</f>
        <v>3.5319179555086864E-3</v>
      </c>
      <c r="BK25" s="16">
        <f>DAVERAGE(PlotSort2,"TMRed",$BQ$31:$BQ$32)</f>
        <v>1.0029333333333332</v>
      </c>
      <c r="BL25" s="16">
        <f>DSTDEV(PlotSort2,"TMRed",$BQ$31:$BQ$32)/SQRT($BF25)</f>
        <v>3.4743504588788062E-3</v>
      </c>
      <c r="BM25" s="16">
        <f>DAVERAGE(PlotSort2,"TMNIR",$BQ$31:$BQ$32)</f>
        <v>1.0027333333333333</v>
      </c>
      <c r="BN25" s="16">
        <f>DSTDEV(PlotSort2,"TMNIR",$BQ$31:$BQ$32)/SQRT($BF25)</f>
        <v>3.5319179555086864E-3</v>
      </c>
      <c r="BO25" s="16">
        <f>DAVERAGE(PlotSort2,"NRR",$BQ$31:$BQ$32)</f>
        <v>0.7427055977806355</v>
      </c>
      <c r="BP25" s="16">
        <f>DSTDEV(PlotSort2,"NRR",$BQ$31:$BQ$32)/SQRT($BF25)</f>
        <v>5.3208114646969803E-4</v>
      </c>
      <c r="BQ25" s="16">
        <f>DAVERAGE(PlotSort2,"rvi",$BQ$31:$BQ$32)</f>
        <v>1.3635177558692313</v>
      </c>
      <c r="BR25" s="16">
        <f>DSTDEV(PlotSort2,"rvi",$BQ$31:$BQ$32)/SQRT($BF25)</f>
        <v>2.6061603138241747E-3</v>
      </c>
      <c r="BS25" s="17">
        <f>DAVERAGE(PlotSort2,"ndvi",$BQ$31:$BQ$32)</f>
        <v>0.15380163160116608</v>
      </c>
      <c r="BT25" s="16">
        <f>DSTDEV(PlotSort2,"ndvi",$BQ$31:$BQ$32)/SQRT($BF25)</f>
        <v>9.3407499453253794E-4</v>
      </c>
    </row>
    <row r="26" spans="2:72" ht="13.5" customHeight="1" x14ac:dyDescent="0.2">
      <c r="B26" s="12">
        <v>259</v>
      </c>
      <c r="C26" s="12">
        <v>10.207000000000001</v>
      </c>
      <c r="D26" s="12">
        <v>259.42529000000002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32</v>
      </c>
      <c r="Q26" s="56">
        <v>1.72</v>
      </c>
      <c r="R26" s="56">
        <v>3.03</v>
      </c>
      <c r="S26" s="56">
        <v>43.13</v>
      </c>
      <c r="T26" s="56">
        <v>128.08000000000001</v>
      </c>
      <c r="U26" s="12">
        <v>1</v>
      </c>
      <c r="V26" s="12">
        <v>0</v>
      </c>
      <c r="W26" s="12">
        <v>0</v>
      </c>
      <c r="X26" s="12">
        <v>0</v>
      </c>
      <c r="Y26" s="12">
        <v>0</v>
      </c>
      <c r="Z26" s="12">
        <v>3</v>
      </c>
      <c r="AA26" s="12">
        <v>90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1.8388</v>
      </c>
      <c r="AK26" s="12">
        <v>0.20219999999999999</v>
      </c>
      <c r="AL26" s="14">
        <v>5.7099999999999998E-2</v>
      </c>
      <c r="AM26" s="14">
        <v>6.3E-3</v>
      </c>
      <c r="AN26" s="14">
        <v>2.5358999999999998</v>
      </c>
      <c r="AO26" s="14">
        <v>5.0000000000000001E-4</v>
      </c>
      <c r="AP26" s="14">
        <v>0.20569999999999999</v>
      </c>
      <c r="AQ26" s="14">
        <v>0</v>
      </c>
      <c r="AR26" s="14">
        <v>3.4643000000000002</v>
      </c>
      <c r="AS26" s="14">
        <v>0.51539999999999997</v>
      </c>
      <c r="AT26" s="14">
        <v>5.67E-2</v>
      </c>
      <c r="AU26" s="14">
        <v>8.3999999999999995E-3</v>
      </c>
      <c r="AV26" s="14">
        <v>29.798100000000002</v>
      </c>
      <c r="AW26" s="14">
        <v>0.95679999999999998</v>
      </c>
      <c r="AX26" s="14">
        <v>0.35770000000000002</v>
      </c>
      <c r="AY26" s="14">
        <v>1.15E-2</v>
      </c>
      <c r="AZ26" s="14">
        <v>0.26979055733049345</v>
      </c>
      <c r="BA26" s="14">
        <v>6.3086419753086425</v>
      </c>
      <c r="BB26" s="14">
        <v>0.72635135135135143</v>
      </c>
      <c r="BC26" s="15"/>
    </row>
    <row r="27" spans="2:72" ht="13.5" customHeight="1" x14ac:dyDescent="0.2">
      <c r="B27" s="12">
        <v>259</v>
      </c>
      <c r="C27" s="12">
        <v>10.196</v>
      </c>
      <c r="D27" s="12">
        <v>259.42482999999999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32</v>
      </c>
      <c r="Q27" s="56">
        <v>1.72</v>
      </c>
      <c r="R27" s="56">
        <v>3.03</v>
      </c>
      <c r="S27" s="56">
        <v>43.24</v>
      </c>
      <c r="T27" s="56">
        <v>127.9</v>
      </c>
      <c r="U27" s="12">
        <v>1</v>
      </c>
      <c r="V27" s="12">
        <v>0</v>
      </c>
      <c r="W27" s="12">
        <v>0</v>
      </c>
      <c r="X27" s="12">
        <v>0</v>
      </c>
      <c r="Y27" s="12">
        <v>0</v>
      </c>
      <c r="Z27" s="12">
        <v>3</v>
      </c>
      <c r="AA27" s="12">
        <v>90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1.1707000000000001</v>
      </c>
      <c r="AK27" s="12">
        <v>0.1069</v>
      </c>
      <c r="AL27" s="14">
        <v>3.6400000000000002E-2</v>
      </c>
      <c r="AM27" s="14">
        <v>3.3E-3</v>
      </c>
      <c r="AN27" s="14">
        <v>2.9481000000000002</v>
      </c>
      <c r="AO27" s="14">
        <v>4.3900000000000002E-2</v>
      </c>
      <c r="AP27" s="14">
        <v>0.23960000000000001</v>
      </c>
      <c r="AQ27" s="14">
        <v>3.5999999999999999E-3</v>
      </c>
      <c r="AR27" s="14">
        <v>2.3146</v>
      </c>
      <c r="AS27" s="14">
        <v>6.4799999999999996E-2</v>
      </c>
      <c r="AT27" s="14">
        <v>3.7999999999999999E-2</v>
      </c>
      <c r="AU27" s="14">
        <v>1.1000000000000001E-3</v>
      </c>
      <c r="AV27" s="14">
        <v>39.120600000000003</v>
      </c>
      <c r="AW27" s="14">
        <v>0.3286</v>
      </c>
      <c r="AX27" s="14">
        <v>0.47060000000000002</v>
      </c>
      <c r="AY27" s="14">
        <v>4.0000000000000001E-3</v>
      </c>
      <c r="AZ27" s="14">
        <v>0.32526049000281609</v>
      </c>
      <c r="BA27" s="14">
        <v>12.38421052631579</v>
      </c>
      <c r="BB27" s="14">
        <v>0.85057019268580414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0.18259999999999998</v>
      </c>
      <c r="BH27" s="16">
        <f>DSTDEV(PlotSort2,"PhxRed",$BR$31:$BR$32)/SQRT($BF27)</f>
        <v>5.1000000000000073E-3</v>
      </c>
      <c r="BI27" s="16">
        <f>DAVERAGE(PlotSort2,"PhxRedEdge",$BR$31:$BR$32)</f>
        <v>0.26495000000000002</v>
      </c>
      <c r="BJ27" s="16">
        <f>DSTDEV(PlotSort2,"PhxRedEdge",$BR$31:$BR$32)/SQRT($BF27)</f>
        <v>4.9499999999999822E-3</v>
      </c>
      <c r="BK27" s="16">
        <f>DAVERAGE(PlotSort2,"TMRed",$BR$31:$BR$32)</f>
        <v>0.18545</v>
      </c>
      <c r="BL27" s="16">
        <f>DSTDEV(PlotSort2,"TMRed",$BR$31:$BR$32)/SQRT($BF27)</f>
        <v>4.2500000000000038E-3</v>
      </c>
      <c r="BM27" s="16">
        <f>DAVERAGE(PlotSort2,"TMNIR",$BR$31:$BR$32)</f>
        <v>0.3836</v>
      </c>
      <c r="BN27" s="16">
        <f>DSTDEV(PlotSort2,"TMNIR",$BR$31:$BR$32)/SQRT($BF27)</f>
        <v>1.4000000000000123E-3</v>
      </c>
      <c r="BO27" s="16">
        <f>DAVERAGE(PlotSort2,"NRR",$BR$31:$BR$32)</f>
        <v>0.18301771200968348</v>
      </c>
      <c r="BP27" s="16">
        <f>DSTDEV(PlotSort2,"NRR",$BR$31:$BR$32)/SQRT($BF27)</f>
        <v>7.2656888000331016E-3</v>
      </c>
      <c r="BQ27" s="16">
        <f>DAVERAGE(PlotSort2,"rvi",$BR$31:$BR$32)</f>
        <v>2.06939590919088</v>
      </c>
      <c r="BR27" s="16">
        <f>DSTDEV(PlotSort2,"rvi",$BR$31:$BR$32)/SQRT($BF27)</f>
        <v>3.9875613987927938E-2</v>
      </c>
      <c r="BS27" s="17">
        <f>DAVERAGE(PlotSort2,"ndvi",$BR$31:$BR$32)</f>
        <v>0.34829599478025575</v>
      </c>
      <c r="BT27" s="16">
        <f>DSTDEV(PlotSort2,"ndvi",$BR$31:$BR$32)/SQRT($BF27)</f>
        <v>8.4665185317782943E-3</v>
      </c>
    </row>
    <row r="28" spans="2:72" ht="13.5" customHeight="1" x14ac:dyDescent="0.2">
      <c r="B28" s="12">
        <v>259</v>
      </c>
      <c r="C28" s="12">
        <v>10.186</v>
      </c>
      <c r="D28" s="12">
        <v>259.42442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32</v>
      </c>
      <c r="Q28" s="56">
        <v>1.72</v>
      </c>
      <c r="R28" s="56">
        <v>3.03</v>
      </c>
      <c r="S28" s="56">
        <v>43.34</v>
      </c>
      <c r="T28" s="56">
        <v>127.74</v>
      </c>
      <c r="U28" s="12">
        <v>1</v>
      </c>
      <c r="V28" s="12">
        <v>0</v>
      </c>
      <c r="W28" s="12">
        <v>0</v>
      </c>
      <c r="X28" s="12">
        <v>0</v>
      </c>
      <c r="Y28" s="12">
        <v>0</v>
      </c>
      <c r="Z28" s="12">
        <v>3</v>
      </c>
      <c r="AA28" s="12">
        <v>90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1.5358000000000001</v>
      </c>
      <c r="AK28" s="12">
        <v>0.15570000000000001</v>
      </c>
      <c r="AL28" s="14">
        <v>4.7899999999999998E-2</v>
      </c>
      <c r="AM28" s="14">
        <v>4.8999999999999998E-3</v>
      </c>
      <c r="AN28" s="14">
        <v>2.9657</v>
      </c>
      <c r="AO28" s="14">
        <v>0.15670000000000001</v>
      </c>
      <c r="AP28" s="14">
        <v>0.24160000000000001</v>
      </c>
      <c r="AQ28" s="14">
        <v>1.2800000000000001E-2</v>
      </c>
      <c r="AR28" s="14">
        <v>3.1074999999999999</v>
      </c>
      <c r="AS28" s="14">
        <v>0.40189999999999998</v>
      </c>
      <c r="AT28" s="14">
        <v>5.11E-2</v>
      </c>
      <c r="AU28" s="14">
        <v>6.6E-3</v>
      </c>
      <c r="AV28" s="14">
        <v>35.773899999999998</v>
      </c>
      <c r="AW28" s="14">
        <v>0.16850000000000001</v>
      </c>
      <c r="AX28" s="14">
        <v>0.43120000000000003</v>
      </c>
      <c r="AY28" s="14">
        <v>2E-3</v>
      </c>
      <c r="AZ28" s="14">
        <v>0.28180737217598095</v>
      </c>
      <c r="BA28" s="14">
        <v>8.4383561643835616</v>
      </c>
      <c r="BB28" s="14">
        <v>0.78809869375907116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5.8450000000000002E-2</v>
      </c>
      <c r="BH28" s="16">
        <f>DSTDEV(PlotSort2,"PhxRed",$BS$31:$BS$32)/SQRT($BF28)</f>
        <v>5.45E-3</v>
      </c>
      <c r="BI28" s="16">
        <f>DAVERAGE(PlotSort2,"PhxRedEdge",$BS$31:$BS$32)</f>
        <v>0.19405</v>
      </c>
      <c r="BJ28" s="16">
        <f>DSTDEV(PlotSort2,"PhxRedEdge",$BS$31:$BS$32)/SQRT($BF28)</f>
        <v>3.8499999999999923E-3</v>
      </c>
      <c r="BK28" s="16">
        <f>DAVERAGE(PlotSort2,"TMRed",$BS$31:$BS$32)</f>
        <v>6.0100000000000001E-2</v>
      </c>
      <c r="BL28" s="16">
        <f>DSTDEV(PlotSort2,"TMRed",$BS$31:$BS$32)/SQRT($BF28)</f>
        <v>5.4000000000000012E-3</v>
      </c>
      <c r="BM28" s="16">
        <f>DAVERAGE(PlotSort2,"TMNIR",$BS$31:$BS$32)</f>
        <v>0.36334999999999995</v>
      </c>
      <c r="BN28" s="16">
        <f>DSTDEV(PlotSort2,"TMNIR",$BS$31:$BS$32)/SQRT($BF28)</f>
        <v>3.1950000000000006E-2</v>
      </c>
      <c r="BO28" s="16">
        <f>DAVERAGE(PlotSort2,"NRR",$BS$31:$BS$32)</f>
        <v>0.30173846538892724</v>
      </c>
      <c r="BP28" s="16">
        <f>DSTDEV(PlotSort2,"NRR",$BS$31:$BS$32)/SQRT($BF28)</f>
        <v>3.1032943916534824E-2</v>
      </c>
      <c r="BQ28" s="16">
        <f>DAVERAGE(PlotSort2,"rvi",$BS$31:$BS$32)</f>
        <v>6.1431165133901775</v>
      </c>
      <c r="BR28" s="16">
        <f>DSTDEV(PlotSort2,"rvi",$BS$31:$BS$32)/SQRT($BF28)</f>
        <v>1.0835745286573562</v>
      </c>
      <c r="BS28" s="17">
        <f>DAVERAGE(PlotSort2,"ndvi",$BS$31:$BS$32)</f>
        <v>0.71341546989166038</v>
      </c>
      <c r="BT28" s="16">
        <f>DSTDEV(PlotSort2,"ndvi",$BS$31:$BS$32)/SQRT($BF28)</f>
        <v>4.3473418997228563E-2</v>
      </c>
    </row>
    <row r="29" spans="2:72" ht="13.5" customHeight="1" x14ac:dyDescent="0.2">
      <c r="B29" s="12">
        <v>259</v>
      </c>
      <c r="C29" s="12">
        <v>10.176</v>
      </c>
      <c r="D29" s="12">
        <v>259.42399999999998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32</v>
      </c>
      <c r="Q29" s="56">
        <v>1.72</v>
      </c>
      <c r="R29" s="56">
        <v>3.03</v>
      </c>
      <c r="S29" s="56">
        <v>43.44</v>
      </c>
      <c r="T29" s="56">
        <v>127.57</v>
      </c>
      <c r="U29" s="12">
        <v>1</v>
      </c>
      <c r="V29" s="12">
        <v>0</v>
      </c>
      <c r="W29" s="12">
        <v>0</v>
      </c>
      <c r="X29" s="12">
        <v>0</v>
      </c>
      <c r="Y29" s="12">
        <v>0</v>
      </c>
      <c r="Z29" s="12">
        <v>3</v>
      </c>
      <c r="AA29" s="12">
        <v>90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1.1508</v>
      </c>
      <c r="AK29" s="12">
        <v>8.3599999999999994E-2</v>
      </c>
      <c r="AL29" s="14">
        <v>3.5900000000000001E-2</v>
      </c>
      <c r="AM29" s="14">
        <v>2.5999999999999999E-3</v>
      </c>
      <c r="AN29" s="14">
        <v>2.9340999999999999</v>
      </c>
      <c r="AO29" s="14">
        <v>7.8399999999999997E-2</v>
      </c>
      <c r="AP29" s="14">
        <v>0.23960000000000001</v>
      </c>
      <c r="AQ29" s="14">
        <v>6.4000000000000003E-3</v>
      </c>
      <c r="AR29" s="14">
        <v>2.2014999999999998</v>
      </c>
      <c r="AS29" s="14">
        <v>0.17430000000000001</v>
      </c>
      <c r="AT29" s="14">
        <v>3.6200000000000003E-2</v>
      </c>
      <c r="AU29" s="14">
        <v>2.8999999999999998E-3</v>
      </c>
      <c r="AV29" s="14">
        <v>37.777000000000001</v>
      </c>
      <c r="AW29" s="14">
        <v>2.2921999999999998</v>
      </c>
      <c r="AX29" s="14">
        <v>0.45619999999999999</v>
      </c>
      <c r="AY29" s="14">
        <v>2.7699999999999999E-2</v>
      </c>
      <c r="AZ29" s="14">
        <v>0.31129634952572577</v>
      </c>
      <c r="BA29" s="14">
        <v>12.60220994475138</v>
      </c>
      <c r="BB29" s="14">
        <v>0.85296506904955316</v>
      </c>
      <c r="BC29" s="15"/>
      <c r="BD29" s="28"/>
    </row>
    <row r="30" spans="2:72" ht="13.5" customHeight="1" x14ac:dyDescent="0.2">
      <c r="B30" s="12">
        <v>259</v>
      </c>
      <c r="C30" s="12">
        <v>10.167</v>
      </c>
      <c r="D30" s="12">
        <v>259.42362000000003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32</v>
      </c>
      <c r="Q30" s="56">
        <v>1.72</v>
      </c>
      <c r="R30" s="56">
        <v>3.03</v>
      </c>
      <c r="S30" s="56">
        <v>43.53</v>
      </c>
      <c r="T30" s="56">
        <v>127.43</v>
      </c>
      <c r="U30" s="12">
        <v>1</v>
      </c>
      <c r="V30" s="12">
        <v>0</v>
      </c>
      <c r="W30" s="12">
        <v>0</v>
      </c>
      <c r="X30" s="12">
        <v>0</v>
      </c>
      <c r="Y30" s="12">
        <v>0</v>
      </c>
      <c r="Z30" s="12">
        <v>3</v>
      </c>
      <c r="AA30" s="12">
        <v>90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1.0727</v>
      </c>
      <c r="AK30" s="12">
        <v>9.2999999999999992E-3</v>
      </c>
      <c r="AL30" s="14">
        <v>3.3599999999999998E-2</v>
      </c>
      <c r="AM30" s="14">
        <v>2.9999999999999997E-4</v>
      </c>
      <c r="AN30" s="14">
        <v>2.3363</v>
      </c>
      <c r="AO30" s="14">
        <v>2.8999999999999998E-3</v>
      </c>
      <c r="AP30" s="14">
        <v>0.19109999999999999</v>
      </c>
      <c r="AQ30" s="14">
        <v>2.0000000000000001E-4</v>
      </c>
      <c r="AR30" s="14">
        <v>2.1240999999999999</v>
      </c>
      <c r="AS30" s="14">
        <v>8.6300000000000002E-2</v>
      </c>
      <c r="AT30" s="14">
        <v>3.5000000000000003E-2</v>
      </c>
      <c r="AU30" s="14">
        <v>1.4E-3</v>
      </c>
      <c r="AV30" s="14">
        <v>31.977900000000002</v>
      </c>
      <c r="AW30" s="14">
        <v>0.32029999999999997</v>
      </c>
      <c r="AX30" s="14">
        <v>0.38690000000000002</v>
      </c>
      <c r="AY30" s="14">
        <v>3.8999999999999998E-3</v>
      </c>
      <c r="AZ30" s="14">
        <v>0.3387543252595156</v>
      </c>
      <c r="BA30" s="14">
        <v>11.054285714285713</v>
      </c>
      <c r="BB30" s="14">
        <v>0.83408390613889538</v>
      </c>
      <c r="BC30" s="15"/>
      <c r="BD30" s="28"/>
      <c r="BF30" s="29" t="s">
        <v>175</v>
      </c>
    </row>
    <row r="31" spans="2:72" ht="13.5" customHeight="1" x14ac:dyDescent="0.2">
      <c r="B31" s="12">
        <v>259</v>
      </c>
      <c r="C31" s="12">
        <v>10.154999999999999</v>
      </c>
      <c r="D31" s="12">
        <v>259.42313000000001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32</v>
      </c>
      <c r="Q31" s="56">
        <v>1.72</v>
      </c>
      <c r="R31" s="56">
        <v>3.03</v>
      </c>
      <c r="S31" s="56">
        <v>43.65</v>
      </c>
      <c r="T31" s="56">
        <v>127.23</v>
      </c>
      <c r="U31" s="12">
        <v>1</v>
      </c>
      <c r="V31" s="12">
        <v>0</v>
      </c>
      <c r="W31" s="12">
        <v>0</v>
      </c>
      <c r="X31" s="12">
        <v>0</v>
      </c>
      <c r="Y31" s="12">
        <v>0</v>
      </c>
      <c r="Z31" s="12">
        <v>3</v>
      </c>
      <c r="AA31" s="12">
        <v>90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1.2236</v>
      </c>
      <c r="AK31" s="12">
        <v>1.6999999999999999E-3</v>
      </c>
      <c r="AL31" s="14">
        <v>3.8399999999999997E-2</v>
      </c>
      <c r="AM31" s="14">
        <v>1E-4</v>
      </c>
      <c r="AN31" s="14">
        <v>2.7570999999999999</v>
      </c>
      <c r="AO31" s="14">
        <v>1.49E-2</v>
      </c>
      <c r="AP31" s="14">
        <v>0.2261</v>
      </c>
      <c r="AQ31" s="14">
        <v>1.1999999999999999E-3</v>
      </c>
      <c r="AR31" s="14">
        <v>2.5135000000000001</v>
      </c>
      <c r="AS31" s="14">
        <v>4.2900000000000001E-2</v>
      </c>
      <c r="AT31" s="14">
        <v>4.1500000000000002E-2</v>
      </c>
      <c r="AU31" s="14">
        <v>6.9999999999999999E-4</v>
      </c>
      <c r="AV31" s="14">
        <v>35.582599999999999</v>
      </c>
      <c r="AW31" s="14">
        <v>7.2800000000000004E-2</v>
      </c>
      <c r="AX31" s="14">
        <v>0.43149999999999999</v>
      </c>
      <c r="AY31" s="14">
        <v>8.9999999999999998E-4</v>
      </c>
      <c r="AZ31" s="14">
        <v>0.31234793187347931</v>
      </c>
      <c r="BA31" s="14">
        <v>10.397590361445783</v>
      </c>
      <c r="BB31" s="14">
        <v>0.82452431289640604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259</v>
      </c>
      <c r="C32" s="12">
        <v>10.145</v>
      </c>
      <c r="D32" s="12">
        <v>259.42271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32</v>
      </c>
      <c r="Q32" s="56">
        <v>1.72</v>
      </c>
      <c r="R32" s="56">
        <v>3.03</v>
      </c>
      <c r="S32" s="56">
        <v>43.75</v>
      </c>
      <c r="T32" s="56">
        <v>127.07</v>
      </c>
      <c r="U32" s="12">
        <v>1</v>
      </c>
      <c r="V32" s="12">
        <v>0</v>
      </c>
      <c r="W32" s="12">
        <v>0</v>
      </c>
      <c r="X32" s="12">
        <v>0</v>
      </c>
      <c r="Y32" s="12">
        <v>0</v>
      </c>
      <c r="Z32" s="12">
        <v>3</v>
      </c>
      <c r="AA32" s="12">
        <v>90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1.0947</v>
      </c>
      <c r="AK32" s="12">
        <v>7.7100000000000002E-2</v>
      </c>
      <c r="AL32" s="14">
        <v>3.44E-2</v>
      </c>
      <c r="AM32" s="14">
        <v>2.3999999999999998E-3</v>
      </c>
      <c r="AN32" s="14">
        <v>2.4495</v>
      </c>
      <c r="AO32" s="14">
        <v>8.3199999999999996E-2</v>
      </c>
      <c r="AP32" s="14">
        <v>0.2014</v>
      </c>
      <c r="AQ32" s="14">
        <v>6.7999999999999996E-3</v>
      </c>
      <c r="AR32" s="14">
        <v>2.2014999999999998</v>
      </c>
      <c r="AS32" s="14">
        <v>0.1207</v>
      </c>
      <c r="AT32" s="14">
        <v>3.6400000000000002E-2</v>
      </c>
      <c r="AU32" s="14">
        <v>2E-3</v>
      </c>
      <c r="AV32" s="14">
        <v>39.043700000000001</v>
      </c>
      <c r="AW32" s="14">
        <v>0.1186</v>
      </c>
      <c r="AX32" s="14">
        <v>0.47439999999999999</v>
      </c>
      <c r="AY32" s="14">
        <v>1.4E-3</v>
      </c>
      <c r="AZ32" s="14">
        <v>0.40396567031666181</v>
      </c>
      <c r="BA32" s="14">
        <v>13.032967032967033</v>
      </c>
      <c r="BB32" s="14">
        <v>0.85747846515270154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259</v>
      </c>
      <c r="C33" s="12">
        <v>10.137</v>
      </c>
      <c r="D33" s="12">
        <v>259.42237999999998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32</v>
      </c>
      <c r="Q33" s="56">
        <v>1.72</v>
      </c>
      <c r="R33" s="56">
        <v>3.03</v>
      </c>
      <c r="S33" s="56">
        <v>43.83</v>
      </c>
      <c r="T33" s="56">
        <v>126.94</v>
      </c>
      <c r="U33" s="12">
        <v>1</v>
      </c>
      <c r="V33" s="12">
        <v>0</v>
      </c>
      <c r="W33" s="12">
        <v>0</v>
      </c>
      <c r="X33" s="12">
        <v>0</v>
      </c>
      <c r="Y33" s="12">
        <v>0</v>
      </c>
      <c r="Z33" s="12">
        <v>3</v>
      </c>
      <c r="AA33" s="12">
        <v>90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1.1175999999999999</v>
      </c>
      <c r="AK33" s="12">
        <v>1.1900000000000001E-2</v>
      </c>
      <c r="AL33" s="14">
        <v>3.5200000000000002E-2</v>
      </c>
      <c r="AM33" s="14">
        <v>4.0000000000000002E-4</v>
      </c>
      <c r="AN33" s="14">
        <v>2.7593999999999999</v>
      </c>
      <c r="AO33" s="14">
        <v>0.15260000000000001</v>
      </c>
      <c r="AP33" s="14">
        <v>0.22720000000000001</v>
      </c>
      <c r="AQ33" s="14">
        <v>1.26E-2</v>
      </c>
      <c r="AR33" s="14">
        <v>2.1787000000000001</v>
      </c>
      <c r="AS33" s="14">
        <v>3.6200000000000003E-2</v>
      </c>
      <c r="AT33" s="14">
        <v>3.61E-2</v>
      </c>
      <c r="AU33" s="14">
        <v>5.9999999999999995E-4</v>
      </c>
      <c r="AV33" s="14">
        <v>44.100200000000001</v>
      </c>
      <c r="AW33" s="14">
        <v>2.9100000000000001E-2</v>
      </c>
      <c r="AX33" s="14">
        <v>0.53669999999999995</v>
      </c>
      <c r="AY33" s="14">
        <v>4.0000000000000002E-4</v>
      </c>
      <c r="AZ33" s="14">
        <v>0.40515774316009939</v>
      </c>
      <c r="BA33" s="14">
        <v>14.867036011080332</v>
      </c>
      <c r="BB33" s="14">
        <v>0.87395251396648033</v>
      </c>
      <c r="BC33" s="15"/>
      <c r="BD33" s="28"/>
    </row>
    <row r="34" spans="2:64" ht="13.5" customHeight="1" x14ac:dyDescent="0.2">
      <c r="B34" s="12">
        <v>259</v>
      </c>
      <c r="C34" s="12">
        <v>10.221</v>
      </c>
      <c r="D34" s="12">
        <v>259.42588000000001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32</v>
      </c>
      <c r="Q34" s="56">
        <v>1.72</v>
      </c>
      <c r="R34" s="56">
        <v>3.03</v>
      </c>
      <c r="S34" s="56">
        <v>42.99</v>
      </c>
      <c r="T34" s="56">
        <v>128.31</v>
      </c>
      <c r="U34" s="12">
        <v>1</v>
      </c>
      <c r="V34" s="12">
        <v>0</v>
      </c>
      <c r="W34" s="12">
        <v>0</v>
      </c>
      <c r="X34" s="12">
        <v>0</v>
      </c>
      <c r="Y34" s="12">
        <v>0</v>
      </c>
      <c r="Z34" s="12">
        <v>3</v>
      </c>
      <c r="AA34" s="12">
        <v>90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1.2726999999999999</v>
      </c>
      <c r="AK34" s="12">
        <v>0.23480000000000001</v>
      </c>
      <c r="AL34" s="14">
        <v>3.9399999999999998E-2</v>
      </c>
      <c r="AM34" s="14">
        <v>7.3000000000000001E-3</v>
      </c>
      <c r="AN34" s="14">
        <v>2.2027000000000001</v>
      </c>
      <c r="AO34" s="14">
        <v>0.21240000000000001</v>
      </c>
      <c r="AP34" s="14">
        <v>0.17810000000000001</v>
      </c>
      <c r="AQ34" s="14">
        <v>1.72E-2</v>
      </c>
      <c r="AR34" s="14">
        <v>2.4876</v>
      </c>
      <c r="AS34" s="14">
        <v>0.5292</v>
      </c>
      <c r="AT34" s="14">
        <v>4.0599999999999997E-2</v>
      </c>
      <c r="AU34" s="14">
        <v>8.6E-3</v>
      </c>
      <c r="AV34" s="14">
        <v>31.7699</v>
      </c>
      <c r="AW34" s="14">
        <v>1.8053999999999999</v>
      </c>
      <c r="AX34" s="14">
        <v>0.38030000000000003</v>
      </c>
      <c r="AY34" s="14">
        <v>2.1600000000000001E-2</v>
      </c>
      <c r="AZ34" s="14">
        <v>0.3621060171919771</v>
      </c>
      <c r="BA34" s="14">
        <v>9.3669950738916263</v>
      </c>
      <c r="BB34" s="14">
        <v>0.8070800665241149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259</v>
      </c>
      <c r="C35" s="12">
        <v>10.228999999999999</v>
      </c>
      <c r="D35" s="12">
        <v>259.42621000000003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32</v>
      </c>
      <c r="Q35" s="56">
        <v>1.72</v>
      </c>
      <c r="R35" s="56">
        <v>3.03</v>
      </c>
      <c r="S35" s="56">
        <v>42.91</v>
      </c>
      <c r="T35" s="56">
        <v>128.44</v>
      </c>
      <c r="U35" s="12">
        <v>1</v>
      </c>
      <c r="V35" s="12">
        <v>0</v>
      </c>
      <c r="W35" s="12">
        <v>0</v>
      </c>
      <c r="X35" s="12">
        <v>0</v>
      </c>
      <c r="Y35" s="12">
        <v>0</v>
      </c>
      <c r="Z35" s="12">
        <v>3</v>
      </c>
      <c r="AA35" s="12">
        <v>90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1.3025</v>
      </c>
      <c r="AK35" s="12">
        <v>2.9600000000000001E-2</v>
      </c>
      <c r="AL35" s="14">
        <v>4.0300000000000002E-2</v>
      </c>
      <c r="AM35" s="14">
        <v>8.9999999999999998E-4</v>
      </c>
      <c r="AN35" s="14">
        <v>2.8039000000000001</v>
      </c>
      <c r="AO35" s="14">
        <v>7.1800000000000003E-2</v>
      </c>
      <c r="AP35" s="14">
        <v>0.2263</v>
      </c>
      <c r="AQ35" s="14">
        <v>5.7999999999999996E-3</v>
      </c>
      <c r="AR35" s="14">
        <v>2.4773000000000001</v>
      </c>
      <c r="AS35" s="14">
        <v>9.3399999999999997E-2</v>
      </c>
      <c r="AT35" s="14">
        <v>4.0399999999999998E-2</v>
      </c>
      <c r="AU35" s="14">
        <v>1.5E-3</v>
      </c>
      <c r="AV35" s="14">
        <v>38.760800000000003</v>
      </c>
      <c r="AW35" s="14">
        <v>1.2501</v>
      </c>
      <c r="AX35" s="14">
        <v>0.4632</v>
      </c>
      <c r="AY35" s="14">
        <v>1.49E-2</v>
      </c>
      <c r="AZ35" s="14">
        <v>0.34358230601885426</v>
      </c>
      <c r="BA35" s="14">
        <v>11.465346534653467</v>
      </c>
      <c r="BB35" s="14">
        <v>0.83955520254169969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259</v>
      </c>
      <c r="C36" s="12">
        <v>10.238</v>
      </c>
      <c r="D36" s="12">
        <v>259.42658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32</v>
      </c>
      <c r="Q36" s="56">
        <v>1.72</v>
      </c>
      <c r="R36" s="56">
        <v>3.03</v>
      </c>
      <c r="S36" s="56">
        <v>42.83</v>
      </c>
      <c r="T36" s="56">
        <v>128.59</v>
      </c>
      <c r="U36" s="12">
        <v>1</v>
      </c>
      <c r="V36" s="12">
        <v>0</v>
      </c>
      <c r="W36" s="12">
        <v>0</v>
      </c>
      <c r="X36" s="12">
        <v>0</v>
      </c>
      <c r="Y36" s="12">
        <v>0</v>
      </c>
      <c r="Z36" s="12">
        <v>3</v>
      </c>
      <c r="AA36" s="12">
        <v>90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1.3401000000000001</v>
      </c>
      <c r="AK36" s="12">
        <v>8.5300000000000001E-2</v>
      </c>
      <c r="AL36" s="14">
        <v>4.1399999999999999E-2</v>
      </c>
      <c r="AM36" s="14">
        <v>2.5999999999999999E-3</v>
      </c>
      <c r="AN36" s="14">
        <v>3.2361</v>
      </c>
      <c r="AO36" s="14">
        <v>5.2600000000000001E-2</v>
      </c>
      <c r="AP36" s="14">
        <v>0.26069999999999999</v>
      </c>
      <c r="AQ36" s="14">
        <v>4.1999999999999997E-3</v>
      </c>
      <c r="AR36" s="14">
        <v>2.758</v>
      </c>
      <c r="AS36" s="14">
        <v>0.1399</v>
      </c>
      <c r="AT36" s="14">
        <v>4.4900000000000002E-2</v>
      </c>
      <c r="AU36" s="14">
        <v>2.3E-3</v>
      </c>
      <c r="AV36" s="14">
        <v>42.080500000000001</v>
      </c>
      <c r="AW36" s="14">
        <v>2.1985999999999999</v>
      </c>
      <c r="AX36" s="14">
        <v>0.502</v>
      </c>
      <c r="AY36" s="14">
        <v>2.6200000000000001E-2</v>
      </c>
      <c r="AZ36" s="14">
        <v>0.31637603251606139</v>
      </c>
      <c r="BA36" s="14">
        <v>11.180400890868595</v>
      </c>
      <c r="BB36" s="14">
        <v>0.83580179191808368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259</v>
      </c>
      <c r="C37" s="12">
        <v>10.246</v>
      </c>
      <c r="D37" s="12">
        <v>259.42692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32</v>
      </c>
      <c r="Q37" s="56">
        <v>1.72</v>
      </c>
      <c r="R37" s="56">
        <v>3.03</v>
      </c>
      <c r="S37" s="56">
        <v>42.75</v>
      </c>
      <c r="T37" s="56">
        <v>128.72999999999999</v>
      </c>
      <c r="U37" s="12">
        <v>1</v>
      </c>
      <c r="V37" s="12">
        <v>0</v>
      </c>
      <c r="W37" s="12">
        <v>0</v>
      </c>
      <c r="X37" s="12">
        <v>0</v>
      </c>
      <c r="Y37" s="12">
        <v>0</v>
      </c>
      <c r="Z37" s="12">
        <v>3</v>
      </c>
      <c r="AA37" s="12">
        <v>90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1.0869</v>
      </c>
      <c r="AK37" s="12">
        <v>7.5800000000000006E-2</v>
      </c>
      <c r="AL37" s="14">
        <v>3.3500000000000002E-2</v>
      </c>
      <c r="AM37" s="14">
        <v>2.3E-3</v>
      </c>
      <c r="AN37" s="14">
        <v>2.5219999999999998</v>
      </c>
      <c r="AO37" s="14">
        <v>7.4499999999999997E-2</v>
      </c>
      <c r="AP37" s="14">
        <v>0.20280000000000001</v>
      </c>
      <c r="AQ37" s="14">
        <v>6.0000000000000001E-3</v>
      </c>
      <c r="AR37" s="14">
        <v>2.1013000000000002</v>
      </c>
      <c r="AS37" s="14">
        <v>8.4900000000000003E-2</v>
      </c>
      <c r="AT37" s="14">
        <v>3.4200000000000001E-2</v>
      </c>
      <c r="AU37" s="14">
        <v>1.4E-3</v>
      </c>
      <c r="AV37" s="14">
        <v>39.459699999999998</v>
      </c>
      <c r="AW37" s="14">
        <v>2.2650999999999999</v>
      </c>
      <c r="AX37" s="14">
        <v>0.47</v>
      </c>
      <c r="AY37" s="14">
        <v>2.7E-2</v>
      </c>
      <c r="AZ37" s="14">
        <v>0.39714625445897744</v>
      </c>
      <c r="BA37" s="14">
        <v>13.74269005847953</v>
      </c>
      <c r="BB37" s="14">
        <v>0.86433954779849265</v>
      </c>
      <c r="BC37" s="15"/>
      <c r="BD37" s="28"/>
      <c r="BG37" s="30">
        <v>2</v>
      </c>
    </row>
    <row r="38" spans="2:64" ht="13.5" customHeight="1" x14ac:dyDescent="0.2">
      <c r="B38" s="12">
        <v>259</v>
      </c>
      <c r="C38" s="12">
        <v>10.255000000000001</v>
      </c>
      <c r="D38" s="12">
        <v>259.42729000000003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32</v>
      </c>
      <c r="Q38" s="56">
        <v>1.72</v>
      </c>
      <c r="R38" s="56">
        <v>3.03</v>
      </c>
      <c r="S38" s="56">
        <v>42.66</v>
      </c>
      <c r="T38" s="56">
        <v>128.88</v>
      </c>
      <c r="U38" s="12">
        <v>1</v>
      </c>
      <c r="V38" s="12">
        <v>0</v>
      </c>
      <c r="W38" s="12">
        <v>0</v>
      </c>
      <c r="X38" s="12">
        <v>0</v>
      </c>
      <c r="Y38" s="12">
        <v>0</v>
      </c>
      <c r="Z38" s="12">
        <v>3</v>
      </c>
      <c r="AA38" s="12">
        <v>90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1.5016</v>
      </c>
      <c r="AK38" s="12">
        <v>5.2900000000000003E-2</v>
      </c>
      <c r="AL38" s="14">
        <v>4.6199999999999998E-2</v>
      </c>
      <c r="AM38" s="14">
        <v>1.6000000000000001E-3</v>
      </c>
      <c r="AN38" s="14">
        <v>2.9765999999999999</v>
      </c>
      <c r="AO38" s="14">
        <v>0.1719</v>
      </c>
      <c r="AP38" s="14">
        <v>0.2389</v>
      </c>
      <c r="AQ38" s="14">
        <v>1.38E-2</v>
      </c>
      <c r="AR38" s="14">
        <v>3.0387</v>
      </c>
      <c r="AS38" s="14">
        <v>4.5999999999999999E-2</v>
      </c>
      <c r="AT38" s="14">
        <v>4.9299999999999997E-2</v>
      </c>
      <c r="AU38" s="14">
        <v>6.9999999999999999E-4</v>
      </c>
      <c r="AV38" s="14">
        <v>37.0261</v>
      </c>
      <c r="AW38" s="14">
        <v>1.4248000000000001</v>
      </c>
      <c r="AX38" s="14">
        <v>0.44030000000000002</v>
      </c>
      <c r="AY38" s="14">
        <v>1.6899999999999998E-2</v>
      </c>
      <c r="AZ38" s="14">
        <v>0.29652532391048292</v>
      </c>
      <c r="BA38" s="14">
        <v>8.931034482758621</v>
      </c>
      <c r="BB38" s="14">
        <v>0.79861111111111105</v>
      </c>
      <c r="BC38" s="15"/>
      <c r="BD38" s="28"/>
      <c r="BG38" s="30">
        <v>3</v>
      </c>
      <c r="BH38" s="34"/>
    </row>
    <row r="39" spans="2:64" ht="13.5" customHeight="1" x14ac:dyDescent="0.2">
      <c r="B39" s="12">
        <v>259</v>
      </c>
      <c r="C39" s="12">
        <v>10.263</v>
      </c>
      <c r="D39" s="12">
        <v>259.42763000000002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32</v>
      </c>
      <c r="Q39" s="56">
        <v>1.72</v>
      </c>
      <c r="R39" s="56">
        <v>3.03</v>
      </c>
      <c r="S39" s="56">
        <v>42.58</v>
      </c>
      <c r="T39" s="56">
        <v>129.01</v>
      </c>
      <c r="U39" s="12">
        <v>1</v>
      </c>
      <c r="V39" s="12">
        <v>0</v>
      </c>
      <c r="W39" s="12">
        <v>0</v>
      </c>
      <c r="X39" s="12">
        <v>0</v>
      </c>
      <c r="Y39" s="12">
        <v>0</v>
      </c>
      <c r="Z39" s="12">
        <v>3</v>
      </c>
      <c r="AA39" s="12">
        <v>90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1.1292</v>
      </c>
      <c r="AK39" s="12">
        <v>3.5200000000000002E-2</v>
      </c>
      <c r="AL39" s="14">
        <v>3.4700000000000002E-2</v>
      </c>
      <c r="AM39" s="14">
        <v>1.1000000000000001E-3</v>
      </c>
      <c r="AN39" s="14">
        <v>2.7850999999999999</v>
      </c>
      <c r="AO39" s="14">
        <v>0.13669999999999999</v>
      </c>
      <c r="AP39" s="14">
        <v>0.22309999999999999</v>
      </c>
      <c r="AQ39" s="14">
        <v>1.0999999999999999E-2</v>
      </c>
      <c r="AR39" s="14">
        <v>2.1899000000000002</v>
      </c>
      <c r="AS39" s="14">
        <v>2.86E-2</v>
      </c>
      <c r="AT39" s="14">
        <v>3.5499999999999997E-2</v>
      </c>
      <c r="AU39" s="14">
        <v>5.0000000000000001E-4</v>
      </c>
      <c r="AV39" s="14">
        <v>40.102400000000003</v>
      </c>
      <c r="AW39" s="14">
        <v>2.6749000000000001</v>
      </c>
      <c r="AX39" s="14">
        <v>0.47610000000000002</v>
      </c>
      <c r="AY39" s="14">
        <v>3.1800000000000002E-2</v>
      </c>
      <c r="AZ39" s="14">
        <v>0.36184210526315785</v>
      </c>
      <c r="BA39" s="14">
        <v>13.411267605633805</v>
      </c>
      <c r="BB39" s="14">
        <v>0.86121970289288508</v>
      </c>
      <c r="BC39" s="15"/>
      <c r="BD39" s="28"/>
    </row>
    <row r="40" spans="2:64" ht="13.5" customHeight="1" x14ac:dyDescent="0.2">
      <c r="B40" s="12">
        <v>259</v>
      </c>
      <c r="C40" s="12">
        <v>10.276</v>
      </c>
      <c r="D40" s="12">
        <v>259.42817000000002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32</v>
      </c>
      <c r="Q40" s="56">
        <v>1.72</v>
      </c>
      <c r="R40" s="56">
        <v>3.03</v>
      </c>
      <c r="S40" s="56">
        <v>42.45</v>
      </c>
      <c r="T40" s="56">
        <v>129.22999999999999</v>
      </c>
      <c r="U40" s="12">
        <v>1</v>
      </c>
      <c r="V40" s="12">
        <v>0</v>
      </c>
      <c r="W40" s="12">
        <v>0</v>
      </c>
      <c r="X40" s="12">
        <v>0</v>
      </c>
      <c r="Y40" s="12">
        <v>0</v>
      </c>
      <c r="Z40" s="12">
        <v>3</v>
      </c>
      <c r="AA40" s="12">
        <v>90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1.3481000000000001</v>
      </c>
      <c r="AK40" s="12">
        <v>1.6799999999999999E-2</v>
      </c>
      <c r="AL40" s="14">
        <v>4.1300000000000003E-2</v>
      </c>
      <c r="AM40" s="14">
        <v>5.0000000000000001E-4</v>
      </c>
      <c r="AN40" s="14">
        <v>2.7404000000000002</v>
      </c>
      <c r="AO40" s="14">
        <v>0.21840000000000001</v>
      </c>
      <c r="AP40" s="14">
        <v>0.21890000000000001</v>
      </c>
      <c r="AQ40" s="14">
        <v>1.7500000000000002E-2</v>
      </c>
      <c r="AR40" s="14">
        <v>2.6507000000000001</v>
      </c>
      <c r="AS40" s="14">
        <v>9.9699999999999997E-2</v>
      </c>
      <c r="AT40" s="14">
        <v>4.2900000000000001E-2</v>
      </c>
      <c r="AU40" s="14">
        <v>1.6000000000000001E-3</v>
      </c>
      <c r="AV40" s="14">
        <v>38.8461</v>
      </c>
      <c r="AW40" s="14">
        <v>4.3929999999999998</v>
      </c>
      <c r="AX40" s="14">
        <v>0.46010000000000001</v>
      </c>
      <c r="AY40" s="14">
        <v>5.1999999999999998E-2</v>
      </c>
      <c r="AZ40" s="14">
        <v>0.35522827687776137</v>
      </c>
      <c r="BA40" s="14">
        <v>10.724941724941726</v>
      </c>
      <c r="BB40" s="14">
        <v>0.82942345924453287</v>
      </c>
      <c r="BC40" s="15"/>
      <c r="BD40" s="28"/>
    </row>
    <row r="41" spans="2:64" ht="13.5" customHeight="1" x14ac:dyDescent="0.2">
      <c r="B41" s="12">
        <v>259</v>
      </c>
      <c r="C41" s="12">
        <v>10.284000000000001</v>
      </c>
      <c r="D41" s="12">
        <v>259.42849999999999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32</v>
      </c>
      <c r="Q41" s="56">
        <v>1.72</v>
      </c>
      <c r="R41" s="56">
        <v>3.03</v>
      </c>
      <c r="S41" s="56">
        <v>42.38</v>
      </c>
      <c r="T41" s="56">
        <v>129.37</v>
      </c>
      <c r="U41" s="12">
        <v>1</v>
      </c>
      <c r="V41" s="12">
        <v>0</v>
      </c>
      <c r="W41" s="12">
        <v>0</v>
      </c>
      <c r="X41" s="12">
        <v>0</v>
      </c>
      <c r="Y41" s="12">
        <v>0</v>
      </c>
      <c r="Z41" s="12">
        <v>3</v>
      </c>
      <c r="AA41" s="12">
        <v>90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1.65</v>
      </c>
      <c r="AK41" s="12">
        <v>0.40649999999999997</v>
      </c>
      <c r="AL41" s="14">
        <v>5.0500000000000003E-2</v>
      </c>
      <c r="AM41" s="14">
        <v>1.24E-2</v>
      </c>
      <c r="AN41" s="14">
        <v>2.3277000000000001</v>
      </c>
      <c r="AO41" s="14">
        <v>6.3500000000000001E-2</v>
      </c>
      <c r="AP41" s="14">
        <v>0.18559999999999999</v>
      </c>
      <c r="AQ41" s="14">
        <v>5.1000000000000004E-3</v>
      </c>
      <c r="AR41" s="14">
        <v>3.2067999999999999</v>
      </c>
      <c r="AS41" s="14">
        <v>0.62270000000000003</v>
      </c>
      <c r="AT41" s="14">
        <v>5.1799999999999999E-2</v>
      </c>
      <c r="AU41" s="14">
        <v>1.01E-2</v>
      </c>
      <c r="AV41" s="14">
        <v>31.172999999999998</v>
      </c>
      <c r="AW41" s="14">
        <v>0.18509999999999999</v>
      </c>
      <c r="AX41" s="14">
        <v>0.36859999999999998</v>
      </c>
      <c r="AY41" s="14">
        <v>2.2000000000000001E-3</v>
      </c>
      <c r="AZ41" s="14">
        <v>0.3302057019126669</v>
      </c>
      <c r="BA41" s="14">
        <v>7.115830115830116</v>
      </c>
      <c r="BB41" s="14">
        <v>0.75356803044719312</v>
      </c>
      <c r="BC41" s="15"/>
      <c r="BD41" s="28"/>
    </row>
    <row r="42" spans="2:64" ht="13.5" customHeight="1" x14ac:dyDescent="0.2">
      <c r="B42" s="12">
        <v>259</v>
      </c>
      <c r="C42" s="12">
        <v>10.055</v>
      </c>
      <c r="D42" s="12">
        <v>259.41896000000003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32</v>
      </c>
      <c r="Q42" s="56">
        <v>1.72</v>
      </c>
      <c r="R42" s="56">
        <v>3.03</v>
      </c>
      <c r="S42" s="56">
        <v>44.66</v>
      </c>
      <c r="T42" s="56">
        <v>125.64</v>
      </c>
      <c r="U42" s="12">
        <v>1</v>
      </c>
      <c r="V42" s="12">
        <v>0</v>
      </c>
      <c r="W42" s="12">
        <v>0</v>
      </c>
      <c r="X42" s="12">
        <v>0</v>
      </c>
      <c r="Y42" s="12">
        <v>0</v>
      </c>
      <c r="Z42" s="12">
        <v>3</v>
      </c>
      <c r="AA42" s="12">
        <v>90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5.3960999999999997</v>
      </c>
      <c r="AK42" s="12">
        <v>5.3400000000000003E-2</v>
      </c>
      <c r="AL42" s="14">
        <v>0.1724</v>
      </c>
      <c r="AM42" s="14">
        <v>1.6999999999999999E-3</v>
      </c>
      <c r="AN42" s="14">
        <v>2.3332000000000002</v>
      </c>
      <c r="AO42" s="14">
        <v>1.5599999999999999E-2</v>
      </c>
      <c r="AP42" s="14">
        <v>0.19570000000000001</v>
      </c>
      <c r="AQ42" s="14">
        <v>1.2999999999999999E-3</v>
      </c>
      <c r="AR42" s="14">
        <v>10.1053</v>
      </c>
      <c r="AS42" s="14">
        <v>0.12870000000000001</v>
      </c>
      <c r="AT42" s="14">
        <v>0.17</v>
      </c>
      <c r="AU42" s="14">
        <v>2.2000000000000001E-3</v>
      </c>
      <c r="AV42" s="14">
        <v>17.174600000000002</v>
      </c>
      <c r="AW42" s="14">
        <v>0.22670000000000001</v>
      </c>
      <c r="AX42" s="14">
        <v>0.21249999999999999</v>
      </c>
      <c r="AY42" s="14">
        <v>2.8E-3</v>
      </c>
      <c r="AZ42" s="14">
        <v>4.1156295933365949E-2</v>
      </c>
      <c r="BA42" s="14">
        <v>1.2499999999999998</v>
      </c>
      <c r="BB42" s="14">
        <v>0.11111111111111106</v>
      </c>
      <c r="BC42" s="37"/>
      <c r="BD42" s="28"/>
    </row>
    <row r="43" spans="2:64" ht="13.5" customHeight="1" x14ac:dyDescent="0.2">
      <c r="B43" s="12">
        <v>259</v>
      </c>
      <c r="C43" s="12">
        <v>10.063000000000001</v>
      </c>
      <c r="D43" s="12">
        <v>259.41928999999999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32</v>
      </c>
      <c r="Q43" s="56">
        <v>1.72</v>
      </c>
      <c r="R43" s="56">
        <v>3.03</v>
      </c>
      <c r="S43" s="56">
        <v>44.58</v>
      </c>
      <c r="T43" s="56">
        <v>125.77</v>
      </c>
      <c r="U43" s="12">
        <v>1</v>
      </c>
      <c r="V43" s="12">
        <v>0</v>
      </c>
      <c r="W43" s="12">
        <v>0</v>
      </c>
      <c r="X43" s="12">
        <v>0</v>
      </c>
      <c r="Y43" s="12">
        <v>0</v>
      </c>
      <c r="Z43" s="12">
        <v>3</v>
      </c>
      <c r="AA43" s="12">
        <v>90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1.6608000000000001</v>
      </c>
      <c r="AK43" s="12">
        <v>0.1145</v>
      </c>
      <c r="AL43" s="14">
        <v>5.2999999999999999E-2</v>
      </c>
      <c r="AM43" s="14">
        <v>3.7000000000000002E-3</v>
      </c>
      <c r="AN43" s="14">
        <v>2.3632</v>
      </c>
      <c r="AO43" s="14">
        <v>4.6100000000000002E-2</v>
      </c>
      <c r="AP43" s="14">
        <v>0.19789999999999999</v>
      </c>
      <c r="AQ43" s="14">
        <v>3.8999999999999998E-3</v>
      </c>
      <c r="AR43" s="14">
        <v>3.2568000000000001</v>
      </c>
      <c r="AS43" s="14">
        <v>0.3044</v>
      </c>
      <c r="AT43" s="14">
        <v>5.4699999999999999E-2</v>
      </c>
      <c r="AU43" s="14">
        <v>5.1000000000000004E-3</v>
      </c>
      <c r="AV43" s="14">
        <v>32.009099999999997</v>
      </c>
      <c r="AW43" s="14">
        <v>0.62190000000000001</v>
      </c>
      <c r="AX43" s="14">
        <v>0.39529999999999998</v>
      </c>
      <c r="AY43" s="14">
        <v>7.7000000000000002E-3</v>
      </c>
      <c r="AZ43" s="14">
        <v>0.3327714093054619</v>
      </c>
      <c r="BA43" s="14">
        <v>7.2266910420475323</v>
      </c>
      <c r="BB43" s="14">
        <v>0.75688888888888894</v>
      </c>
      <c r="BC43" s="37"/>
      <c r="BD43" s="28"/>
    </row>
    <row r="44" spans="2:64" ht="13.5" customHeight="1" x14ac:dyDescent="0.2">
      <c r="B44" s="12">
        <v>259</v>
      </c>
      <c r="C44" s="12">
        <v>10.071999999999999</v>
      </c>
      <c r="D44" s="12">
        <v>259.41967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32</v>
      </c>
      <c r="Q44" s="56">
        <v>1.72</v>
      </c>
      <c r="R44" s="56">
        <v>3.03</v>
      </c>
      <c r="S44" s="56">
        <v>44.48</v>
      </c>
      <c r="T44" s="56">
        <v>125.91</v>
      </c>
      <c r="U44" s="12">
        <v>1</v>
      </c>
      <c r="V44" s="12">
        <v>0</v>
      </c>
      <c r="W44" s="12">
        <v>0</v>
      </c>
      <c r="X44" s="12">
        <v>0</v>
      </c>
      <c r="Y44" s="12">
        <v>0</v>
      </c>
      <c r="Z44" s="12">
        <v>3</v>
      </c>
      <c r="AA44" s="12">
        <v>90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10.409700000000001</v>
      </c>
      <c r="AK44" s="12">
        <v>0.2009</v>
      </c>
      <c r="AL44" s="14">
        <v>0.33150000000000002</v>
      </c>
      <c r="AM44" s="14">
        <v>6.4000000000000003E-3</v>
      </c>
      <c r="AN44" s="14">
        <v>4.2396000000000003</v>
      </c>
      <c r="AO44" s="14">
        <v>8.3199999999999996E-2</v>
      </c>
      <c r="AP44" s="14">
        <v>0.35420000000000001</v>
      </c>
      <c r="AQ44" s="14">
        <v>7.0000000000000001E-3</v>
      </c>
      <c r="AR44" s="14">
        <v>19.540199999999999</v>
      </c>
      <c r="AS44" s="14">
        <v>0.30980000000000002</v>
      </c>
      <c r="AT44" s="14">
        <v>0.32769999999999999</v>
      </c>
      <c r="AU44" s="14">
        <v>5.1999999999999998E-3</v>
      </c>
      <c r="AV44" s="14">
        <v>31.345600000000001</v>
      </c>
      <c r="AW44" s="14">
        <v>0.41599999999999998</v>
      </c>
      <c r="AX44" s="14">
        <v>0.38640000000000002</v>
      </c>
      <c r="AY44" s="14">
        <v>5.1000000000000004E-3</v>
      </c>
      <c r="AZ44" s="14">
        <v>4.3478260869565223E-2</v>
      </c>
      <c r="BA44" s="14">
        <v>1.1791272505340251</v>
      </c>
      <c r="BB44" s="14">
        <v>8.2201372356812824E-2</v>
      </c>
      <c r="BC44" s="37"/>
      <c r="BD44" s="28"/>
    </row>
    <row r="45" spans="2:64" ht="13.5" customHeight="1" x14ac:dyDescent="0.2">
      <c r="B45" s="12">
        <v>259</v>
      </c>
      <c r="C45" s="12">
        <v>10.081</v>
      </c>
      <c r="D45" s="12">
        <v>259.42003999999997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32</v>
      </c>
      <c r="Q45" s="56">
        <v>1.72</v>
      </c>
      <c r="R45" s="56">
        <v>3.03</v>
      </c>
      <c r="S45" s="56">
        <v>44.39</v>
      </c>
      <c r="T45" s="56">
        <v>126.05</v>
      </c>
      <c r="U45" s="12">
        <v>1</v>
      </c>
      <c r="V45" s="12">
        <v>0</v>
      </c>
      <c r="W45" s="12">
        <v>0</v>
      </c>
      <c r="X45" s="12">
        <v>0</v>
      </c>
      <c r="Y45" s="12">
        <v>0</v>
      </c>
      <c r="Z45" s="12">
        <v>3</v>
      </c>
      <c r="AA45" s="12">
        <v>90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5.5827</v>
      </c>
      <c r="AK45" s="12">
        <v>0.48409999999999997</v>
      </c>
      <c r="AL45" s="14">
        <v>0.17749999999999999</v>
      </c>
      <c r="AM45" s="14">
        <v>1.54E-2</v>
      </c>
      <c r="AN45" s="14">
        <v>3.1185</v>
      </c>
      <c r="AO45" s="14">
        <v>0.1043</v>
      </c>
      <c r="AP45" s="14">
        <v>0.26</v>
      </c>
      <c r="AQ45" s="14">
        <v>8.6999999999999994E-3</v>
      </c>
      <c r="AR45" s="14">
        <v>10.8232</v>
      </c>
      <c r="AS45" s="14">
        <v>1.0880000000000001</v>
      </c>
      <c r="AT45" s="14">
        <v>0.1812</v>
      </c>
      <c r="AU45" s="14">
        <v>1.8200000000000001E-2</v>
      </c>
      <c r="AV45" s="14">
        <v>31.058599999999998</v>
      </c>
      <c r="AW45" s="14">
        <v>0.33700000000000002</v>
      </c>
      <c r="AX45" s="14">
        <v>0.38219999999999998</v>
      </c>
      <c r="AY45" s="14">
        <v>4.1000000000000003E-3</v>
      </c>
      <c r="AZ45" s="14">
        <v>0.19028340080971656</v>
      </c>
      <c r="BA45" s="14">
        <v>2.1092715231788079</v>
      </c>
      <c r="BB45" s="14">
        <v>0.35676251331203407</v>
      </c>
      <c r="BC45" s="37"/>
      <c r="BD45" s="28"/>
    </row>
    <row r="46" spans="2:64" ht="13.5" customHeight="1" x14ac:dyDescent="0.2">
      <c r="B46" s="12">
        <v>259</v>
      </c>
      <c r="C46" s="12">
        <v>10.089</v>
      </c>
      <c r="D46" s="12">
        <v>259.42038000000002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32</v>
      </c>
      <c r="Q46" s="56">
        <v>1.72</v>
      </c>
      <c r="R46" s="56">
        <v>3.03</v>
      </c>
      <c r="S46" s="56">
        <v>44.31</v>
      </c>
      <c r="T46" s="56">
        <v>126.18</v>
      </c>
      <c r="U46" s="12">
        <v>1</v>
      </c>
      <c r="V46" s="12">
        <v>0</v>
      </c>
      <c r="W46" s="12">
        <v>0</v>
      </c>
      <c r="X46" s="12">
        <v>0</v>
      </c>
      <c r="Y46" s="12">
        <v>0</v>
      </c>
      <c r="Z46" s="12">
        <v>3</v>
      </c>
      <c r="AA46" s="12">
        <v>90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4.5679999999999996</v>
      </c>
      <c r="AK46" s="12">
        <v>0.12809999999999999</v>
      </c>
      <c r="AL46" s="14">
        <v>0.14499999999999999</v>
      </c>
      <c r="AM46" s="14">
        <v>4.1000000000000003E-3</v>
      </c>
      <c r="AN46" s="14">
        <v>1.75</v>
      </c>
      <c r="AO46" s="14">
        <v>3.5900000000000001E-2</v>
      </c>
      <c r="AP46" s="14">
        <v>0.1457</v>
      </c>
      <c r="AQ46" s="14">
        <v>3.0000000000000001E-3</v>
      </c>
      <c r="AR46" s="14">
        <v>8.6226000000000003</v>
      </c>
      <c r="AS46" s="14">
        <v>0.25700000000000001</v>
      </c>
      <c r="AT46" s="14">
        <v>0.14419999999999999</v>
      </c>
      <c r="AU46" s="14">
        <v>4.3E-3</v>
      </c>
      <c r="AV46" s="14">
        <v>9.4869000000000003</v>
      </c>
      <c r="AW46" s="14">
        <v>0.14349999999999999</v>
      </c>
      <c r="AX46" s="14">
        <v>0.1166</v>
      </c>
      <c r="AY46" s="14">
        <v>1.8E-3</v>
      </c>
      <c r="AZ46" s="14">
        <v>-0.11094166984369044</v>
      </c>
      <c r="BA46" s="14">
        <v>0.80859916782246877</v>
      </c>
      <c r="BB46" s="14">
        <v>-0.10582822085889572</v>
      </c>
      <c r="BC46" s="37"/>
      <c r="BD46" s="28"/>
    </row>
    <row r="47" spans="2:64" ht="13.5" customHeight="1" x14ac:dyDescent="0.2">
      <c r="B47" s="12">
        <v>259</v>
      </c>
      <c r="C47" s="12">
        <v>10.098000000000001</v>
      </c>
      <c r="D47" s="12">
        <v>259.42075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32</v>
      </c>
      <c r="Q47" s="56">
        <v>1.72</v>
      </c>
      <c r="R47" s="56">
        <v>3.03</v>
      </c>
      <c r="S47" s="56">
        <v>44.22</v>
      </c>
      <c r="T47" s="56">
        <v>126.32</v>
      </c>
      <c r="U47" s="12">
        <v>1</v>
      </c>
      <c r="V47" s="12">
        <v>0</v>
      </c>
      <c r="W47" s="12">
        <v>0</v>
      </c>
      <c r="X47" s="12">
        <v>0</v>
      </c>
      <c r="Y47" s="12">
        <v>0</v>
      </c>
      <c r="Z47" s="12">
        <v>3</v>
      </c>
      <c r="AA47" s="12">
        <v>90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2.0156999999999998</v>
      </c>
      <c r="AK47" s="12">
        <v>0.17519999999999999</v>
      </c>
      <c r="AL47" s="14">
        <v>6.3899999999999998E-2</v>
      </c>
      <c r="AM47" s="14">
        <v>5.5999999999999999E-3</v>
      </c>
      <c r="AN47" s="14">
        <v>2.2902999999999998</v>
      </c>
      <c r="AO47" s="14">
        <v>6.3E-2</v>
      </c>
      <c r="AP47" s="14">
        <v>0.19020000000000001</v>
      </c>
      <c r="AQ47" s="14">
        <v>5.1999999999999998E-3</v>
      </c>
      <c r="AR47" s="14">
        <v>3.9264000000000001</v>
      </c>
      <c r="AS47" s="14">
        <v>0.32050000000000001</v>
      </c>
      <c r="AT47" s="14">
        <v>6.5500000000000003E-2</v>
      </c>
      <c r="AU47" s="14">
        <v>5.3E-3</v>
      </c>
      <c r="AV47" s="14">
        <v>27.0213</v>
      </c>
      <c r="AW47" s="14">
        <v>0.2392</v>
      </c>
      <c r="AX47" s="14">
        <v>0.33139999999999997</v>
      </c>
      <c r="AY47" s="14">
        <v>2.8999999999999998E-3</v>
      </c>
      <c r="AZ47" s="14">
        <v>0.27070552147239257</v>
      </c>
      <c r="BA47" s="14">
        <v>5.0595419847328236</v>
      </c>
      <c r="BB47" s="14">
        <v>0.66994205089443182</v>
      </c>
      <c r="BC47" s="37"/>
      <c r="BD47" s="28"/>
    </row>
    <row r="48" spans="2:64" ht="13.5" customHeight="1" x14ac:dyDescent="0.2">
      <c r="B48" s="12">
        <v>259</v>
      </c>
      <c r="C48" s="12">
        <v>10.114000000000001</v>
      </c>
      <c r="D48" s="12">
        <v>259.42142000000001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32</v>
      </c>
      <c r="Q48" s="56">
        <v>1.72</v>
      </c>
      <c r="R48" s="56">
        <v>3.03</v>
      </c>
      <c r="S48" s="56">
        <v>44.06</v>
      </c>
      <c r="T48" s="56">
        <v>126.57</v>
      </c>
      <c r="U48" s="12">
        <v>1</v>
      </c>
      <c r="V48" s="12">
        <v>0</v>
      </c>
      <c r="W48" s="12">
        <v>0</v>
      </c>
      <c r="X48" s="12">
        <v>0</v>
      </c>
      <c r="Y48" s="12">
        <v>0</v>
      </c>
      <c r="Z48" s="12">
        <v>3</v>
      </c>
      <c r="AA48" s="12">
        <v>90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10.7682</v>
      </c>
      <c r="AK48" s="12">
        <v>1.0800000000000001E-2</v>
      </c>
      <c r="AL48" s="14">
        <v>0.34029999999999999</v>
      </c>
      <c r="AM48" s="14">
        <v>2.9999999999999997E-4</v>
      </c>
      <c r="AN48" s="14">
        <v>4.4071999999999996</v>
      </c>
      <c r="AO48" s="14">
        <v>2.9999999999999997E-4</v>
      </c>
      <c r="AP48" s="14">
        <v>0.36480000000000001</v>
      </c>
      <c r="AQ48" s="14">
        <v>0</v>
      </c>
      <c r="AR48" s="14">
        <v>20.175799999999999</v>
      </c>
      <c r="AS48" s="14">
        <v>0.1024</v>
      </c>
      <c r="AT48" s="14">
        <v>0.33579999999999999</v>
      </c>
      <c r="AU48" s="14">
        <v>1.6999999999999999E-3</v>
      </c>
      <c r="AV48" s="14">
        <v>32.369</v>
      </c>
      <c r="AW48" s="14">
        <v>9.1499999999999998E-2</v>
      </c>
      <c r="AX48" s="14">
        <v>0.3957</v>
      </c>
      <c r="AY48" s="14">
        <v>1.1000000000000001E-3</v>
      </c>
      <c r="AZ48" s="14">
        <v>4.0631163708086768E-2</v>
      </c>
      <c r="BA48" s="14">
        <v>1.1783799880881478</v>
      </c>
      <c r="BB48" s="14">
        <v>8.188653451811348E-2</v>
      </c>
      <c r="BC48" s="37"/>
      <c r="BD48" s="28"/>
    </row>
    <row r="49" spans="2:54" ht="13.5" customHeight="1" x14ac:dyDescent="0.2">
      <c r="B49" s="12">
        <v>259</v>
      </c>
      <c r="C49" s="12">
        <v>10.121</v>
      </c>
      <c r="D49" s="12">
        <v>259.42171000000002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32</v>
      </c>
      <c r="Q49" s="56">
        <v>1.72</v>
      </c>
      <c r="R49" s="56">
        <v>3.03</v>
      </c>
      <c r="S49" s="56">
        <v>43.99</v>
      </c>
      <c r="T49" s="56">
        <v>126.68</v>
      </c>
      <c r="U49" s="12">
        <v>1</v>
      </c>
      <c r="V49" s="12">
        <v>0</v>
      </c>
      <c r="W49" s="12">
        <v>0</v>
      </c>
      <c r="X49" s="12">
        <v>0</v>
      </c>
      <c r="Y49" s="12">
        <v>0</v>
      </c>
      <c r="Z49" s="12">
        <v>3</v>
      </c>
      <c r="AA49" s="12">
        <v>90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5.9478</v>
      </c>
      <c r="AK49" s="12">
        <v>0.24390000000000001</v>
      </c>
      <c r="AL49" s="14">
        <v>0.18770000000000001</v>
      </c>
      <c r="AM49" s="14">
        <v>7.7000000000000002E-3</v>
      </c>
      <c r="AN49" s="14">
        <v>3.2654000000000001</v>
      </c>
      <c r="AO49" s="14">
        <v>0.1244</v>
      </c>
      <c r="AP49" s="14">
        <v>0.26989999999999997</v>
      </c>
      <c r="AQ49" s="14">
        <v>1.03E-2</v>
      </c>
      <c r="AR49" s="14">
        <v>11.412800000000001</v>
      </c>
      <c r="AS49" s="14">
        <v>7.6399999999999996E-2</v>
      </c>
      <c r="AT49" s="14">
        <v>0.18970000000000001</v>
      </c>
      <c r="AU49" s="14">
        <v>1.2999999999999999E-3</v>
      </c>
      <c r="AV49" s="14">
        <v>31.5349</v>
      </c>
      <c r="AW49" s="14">
        <v>1.196</v>
      </c>
      <c r="AX49" s="14">
        <v>0.38500000000000001</v>
      </c>
      <c r="AY49" s="14">
        <v>1.46E-2</v>
      </c>
      <c r="AZ49" s="14">
        <v>0.17575202320965036</v>
      </c>
      <c r="BA49" s="14">
        <v>2.0295202952029521</v>
      </c>
      <c r="BB49" s="14">
        <v>0.33982947624847748</v>
      </c>
    </row>
    <row r="50" spans="2:54" ht="13.5" customHeight="1" x14ac:dyDescent="0.2">
      <c r="B50" s="12">
        <v>259</v>
      </c>
      <c r="C50" s="12">
        <v>10.009</v>
      </c>
      <c r="D50" s="12">
        <v>259.41703999999999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32</v>
      </c>
      <c r="Q50" s="56">
        <v>1.72</v>
      </c>
      <c r="R50" s="56">
        <v>3.03</v>
      </c>
      <c r="S50" s="56">
        <v>45.13</v>
      </c>
      <c r="T50" s="56">
        <v>124.93</v>
      </c>
      <c r="U50" s="12">
        <v>1</v>
      </c>
      <c r="V50" s="12">
        <v>0</v>
      </c>
      <c r="W50" s="12">
        <v>0</v>
      </c>
      <c r="X50" s="12">
        <v>0</v>
      </c>
      <c r="Y50" s="12">
        <v>0</v>
      </c>
      <c r="Z50" s="12">
        <v>3</v>
      </c>
      <c r="AA50" s="12">
        <v>90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7.5046999999999997</v>
      </c>
      <c r="AK50" s="12">
        <v>7.6E-3</v>
      </c>
      <c r="AL50" s="14">
        <v>0.2419</v>
      </c>
      <c r="AM50" s="14">
        <v>2.0000000000000001E-4</v>
      </c>
      <c r="AN50" s="14">
        <v>3.1177999999999999</v>
      </c>
      <c r="AO50" s="14">
        <v>1.0800000000000001E-2</v>
      </c>
      <c r="AP50" s="14">
        <v>0.26419999999999999</v>
      </c>
      <c r="AQ50" s="14">
        <v>8.9999999999999998E-4</v>
      </c>
      <c r="AR50" s="14">
        <v>13.9777</v>
      </c>
      <c r="AS50" s="14">
        <v>5.4100000000000002E-2</v>
      </c>
      <c r="AT50" s="14">
        <v>0.23719999999999999</v>
      </c>
      <c r="AU50" s="14">
        <v>8.9999999999999998E-4</v>
      </c>
      <c r="AV50" s="14">
        <v>23.853400000000001</v>
      </c>
      <c r="AW50" s="14">
        <v>5.4100000000000002E-2</v>
      </c>
      <c r="AX50" s="14">
        <v>0.2979</v>
      </c>
      <c r="AY50" s="14">
        <v>6.9999999999999999E-4</v>
      </c>
      <c r="AZ50" s="14">
        <v>5.9953744885251743E-2</v>
      </c>
      <c r="BA50" s="14">
        <v>1.2559021922428331</v>
      </c>
      <c r="BB50" s="14">
        <v>0.11343674079611288</v>
      </c>
    </row>
    <row r="51" spans="2:54" ht="13.5" customHeight="1" x14ac:dyDescent="0.2">
      <c r="B51" s="12">
        <v>259</v>
      </c>
      <c r="C51" s="12">
        <v>9.7910000000000004</v>
      </c>
      <c r="D51" s="12">
        <v>259.40796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32</v>
      </c>
      <c r="Q51" s="56">
        <v>1.72</v>
      </c>
      <c r="R51" s="56">
        <v>3.03</v>
      </c>
      <c r="S51" s="56">
        <v>47.42</v>
      </c>
      <c r="T51" s="56">
        <v>121.7</v>
      </c>
      <c r="U51" s="12">
        <v>1</v>
      </c>
      <c r="V51" s="12">
        <v>0</v>
      </c>
      <c r="W51" s="12">
        <v>0</v>
      </c>
      <c r="X51" s="12">
        <v>0</v>
      </c>
      <c r="Y51" s="12">
        <v>0</v>
      </c>
      <c r="Z51" s="12">
        <v>3</v>
      </c>
      <c r="AA51" s="12">
        <v>90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20.790000000000003</v>
      </c>
      <c r="AK51" s="55">
        <v>1.6E-2</v>
      </c>
      <c r="AL51" s="55">
        <v>0.69799999999999995</v>
      </c>
      <c r="AM51" s="55">
        <v>5.0000000000000001E-4</v>
      </c>
      <c r="AN51" s="55">
        <v>7.7990000000000004</v>
      </c>
      <c r="AO51" s="55">
        <v>8.9999999999999993E-3</v>
      </c>
      <c r="AP51" s="55">
        <v>0.6875</v>
      </c>
      <c r="AQ51" s="55">
        <v>1E-3</v>
      </c>
      <c r="AR51" s="55">
        <v>39.284500000000001</v>
      </c>
      <c r="AS51" s="55">
        <v>3.5999999999999997E-2</v>
      </c>
      <c r="AT51" s="55">
        <v>0.69699999999999995</v>
      </c>
      <c r="AU51" s="55">
        <v>5.0000000000000001E-4</v>
      </c>
      <c r="AV51" s="55">
        <v>51.301099999999998</v>
      </c>
      <c r="AW51" s="55">
        <v>5.4100000000000002E-2</v>
      </c>
      <c r="AX51" s="55">
        <v>0.66620000000000001</v>
      </c>
      <c r="AY51" s="55">
        <v>6.9999999999999999E-4</v>
      </c>
      <c r="AZ51" s="14">
        <v>-1.573465317278569E-2</v>
      </c>
      <c r="BA51" s="14">
        <v>23.895265423242471</v>
      </c>
      <c r="BB51" s="14">
        <v>-2.2593896713614978E-2</v>
      </c>
    </row>
    <row r="52" spans="2:54" ht="13.5" customHeight="1" x14ac:dyDescent="0.2">
      <c r="B52" s="12">
        <v>259</v>
      </c>
      <c r="C52" s="12">
        <v>9.782</v>
      </c>
      <c r="D52" s="12">
        <v>259.40758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32</v>
      </c>
      <c r="Q52" s="56">
        <v>1.72</v>
      </c>
      <c r="R52" s="56">
        <v>3.03</v>
      </c>
      <c r="S52" s="56">
        <v>47.51</v>
      </c>
      <c r="T52" s="56">
        <v>121.57</v>
      </c>
      <c r="U52" s="12">
        <v>1</v>
      </c>
      <c r="V52" s="12">
        <v>0</v>
      </c>
      <c r="W52" s="12">
        <v>0</v>
      </c>
      <c r="X52" s="12">
        <v>0</v>
      </c>
      <c r="Y52" s="12">
        <v>0</v>
      </c>
      <c r="Z52" s="12">
        <v>3</v>
      </c>
      <c r="AA52" s="12">
        <v>90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29.657900000000001</v>
      </c>
      <c r="AK52" s="12">
        <v>1.0800000000000001E-2</v>
      </c>
      <c r="AL52" s="14">
        <v>0.99719999999999998</v>
      </c>
      <c r="AM52" s="14">
        <v>4.0000000000000002E-4</v>
      </c>
      <c r="AN52" s="14">
        <v>11.2875</v>
      </c>
      <c r="AO52" s="14">
        <v>1.2999999999999999E-2</v>
      </c>
      <c r="AP52" s="14">
        <v>0.99690000000000001</v>
      </c>
      <c r="AQ52" s="14">
        <v>1.1000000000000001E-3</v>
      </c>
      <c r="AR52" s="14">
        <v>56.085099999999997</v>
      </c>
      <c r="AS52" s="14">
        <v>3.8100000000000002E-2</v>
      </c>
      <c r="AT52" s="14">
        <v>0.99719999999999998</v>
      </c>
      <c r="AU52" s="14">
        <v>6.9999999999999999E-4</v>
      </c>
      <c r="AV52" s="14">
        <v>76.637600000000006</v>
      </c>
      <c r="AW52" s="14">
        <v>0.1356</v>
      </c>
      <c r="AX52" s="14">
        <v>0.99690000000000001</v>
      </c>
      <c r="AY52" s="14">
        <v>1.8E-3</v>
      </c>
      <c r="AZ52" s="38">
        <v>0.74324737759752346</v>
      </c>
      <c r="BA52" s="38">
        <v>1.3664520523276238</v>
      </c>
      <c r="BB52" s="38">
        <v>0.15485293774162226</v>
      </c>
    </row>
    <row r="53" spans="2:54" ht="13.5" customHeight="1" x14ac:dyDescent="0.2">
      <c r="B53" s="12">
        <v>259</v>
      </c>
      <c r="C53" s="12">
        <v>9.9990000000000006</v>
      </c>
      <c r="D53" s="12">
        <v>259.41663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32</v>
      </c>
      <c r="Q53" s="56">
        <v>1.72</v>
      </c>
      <c r="R53" s="56">
        <v>3.03</v>
      </c>
      <c r="S53" s="56">
        <v>45.23</v>
      </c>
      <c r="T53" s="56">
        <v>124.78</v>
      </c>
      <c r="U53" s="12">
        <v>1</v>
      </c>
      <c r="V53" s="12">
        <v>0</v>
      </c>
      <c r="W53" s="12">
        <v>0</v>
      </c>
      <c r="X53" s="12">
        <v>0</v>
      </c>
      <c r="Y53" s="12">
        <v>0</v>
      </c>
      <c r="Z53" s="12">
        <v>3</v>
      </c>
      <c r="AA53" s="12">
        <v>90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31.040299999999998</v>
      </c>
      <c r="AK53" s="12">
        <v>1.5100000000000001E-2</v>
      </c>
      <c r="AL53" s="14">
        <v>1.0024</v>
      </c>
      <c r="AM53" s="14">
        <v>5.0000000000000001E-4</v>
      </c>
      <c r="AN53" s="14">
        <v>11.7986</v>
      </c>
      <c r="AO53" s="14">
        <v>6.4999999999999997E-3</v>
      </c>
      <c r="AP53" s="14">
        <v>1.0022</v>
      </c>
      <c r="AQ53" s="14">
        <v>5.9999999999999995E-4</v>
      </c>
      <c r="AR53" s="14">
        <v>58.970500000000001</v>
      </c>
      <c r="AS53" s="14">
        <v>2.6800000000000001E-2</v>
      </c>
      <c r="AT53" s="14">
        <v>1.0024</v>
      </c>
      <c r="AU53" s="14">
        <v>5.0000000000000001E-4</v>
      </c>
      <c r="AV53" s="14">
        <v>80.100800000000007</v>
      </c>
      <c r="AW53" s="14">
        <v>6.6400000000000001E-2</v>
      </c>
      <c r="AX53" s="14">
        <v>1.0022</v>
      </c>
      <c r="AY53" s="14">
        <v>8.0000000000000004E-4</v>
      </c>
      <c r="AZ53" s="38">
        <v>0.74322792096575152</v>
      </c>
      <c r="BA53" s="38">
        <v>1.3583198378850443</v>
      </c>
      <c r="BB53" s="38">
        <v>0.15193860990729219</v>
      </c>
    </row>
    <row r="54" spans="2:54" ht="13.5" customHeight="1" x14ac:dyDescent="0.2">
      <c r="B54" s="12">
        <v>259</v>
      </c>
      <c r="C54" s="12">
        <v>10.31</v>
      </c>
      <c r="D54" s="12">
        <v>259.42957999999999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32</v>
      </c>
      <c r="Q54" s="56">
        <v>1.72</v>
      </c>
      <c r="R54" s="56">
        <v>3.03</v>
      </c>
      <c r="S54" s="56">
        <v>42.12</v>
      </c>
      <c r="T54" s="56">
        <v>129.81</v>
      </c>
      <c r="U54" s="12">
        <v>1</v>
      </c>
      <c r="V54" s="12">
        <v>0</v>
      </c>
      <c r="W54" s="12">
        <v>0</v>
      </c>
      <c r="X54" s="12">
        <v>0</v>
      </c>
      <c r="Y54" s="12">
        <v>0</v>
      </c>
      <c r="Z54" s="12">
        <v>3</v>
      </c>
      <c r="AA54" s="12">
        <v>90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33.1128</v>
      </c>
      <c r="AK54" s="12">
        <v>1.18E-2</v>
      </c>
      <c r="AL54" s="14">
        <v>1.0092000000000001</v>
      </c>
      <c r="AM54" s="14">
        <v>4.0000000000000002E-4</v>
      </c>
      <c r="AN54" s="14">
        <v>12.722799999999999</v>
      </c>
      <c r="AO54" s="14">
        <v>8.9999999999999998E-4</v>
      </c>
      <c r="AP54" s="14">
        <v>1.0091000000000001</v>
      </c>
      <c r="AQ54" s="14">
        <v>1E-4</v>
      </c>
      <c r="AR54" s="14">
        <v>62.796799999999998</v>
      </c>
      <c r="AS54" s="14">
        <v>2.2100000000000002E-2</v>
      </c>
      <c r="AT54" s="14">
        <v>1.0092000000000001</v>
      </c>
      <c r="AU54" s="14">
        <v>4.0000000000000002E-4</v>
      </c>
      <c r="AV54" s="14">
        <v>85.7667</v>
      </c>
      <c r="AW54" s="14">
        <v>3.3000000000000002E-2</v>
      </c>
      <c r="AX54" s="14">
        <v>1.0091000000000001</v>
      </c>
      <c r="AY54" s="14">
        <v>4.0000000000000002E-4</v>
      </c>
      <c r="AZ54" s="38">
        <v>0.74164149477863139</v>
      </c>
      <c r="BA54" s="38">
        <v>1.3657813773950265</v>
      </c>
      <c r="BB54" s="38">
        <v>0.15461334715458375</v>
      </c>
    </row>
  </sheetData>
  <autoFilter ref="B9:BB54" xr:uid="{D31A2EEF-BBDD-48E2-8EB7-7B2A0297A8B9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84DF-EDF3-4407-9730-DB93F33AF2C8}">
  <sheetPr codeName="Sheet56"/>
  <dimension ref="A1:BT54"/>
  <sheetViews>
    <sheetView workbookViewId="0">
      <selection activeCell="A41" sqref="A41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262</v>
      </c>
      <c r="C10" s="12">
        <v>9.9030000000000005</v>
      </c>
      <c r="D10" s="12">
        <v>262.41262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27.5</v>
      </c>
      <c r="Q10" s="56">
        <v>1.18</v>
      </c>
      <c r="R10" s="56">
        <v>2.4900000000000002</v>
      </c>
      <c r="S10" s="56">
        <v>46.88</v>
      </c>
      <c r="T10" s="56">
        <v>124.71</v>
      </c>
      <c r="U10" s="12">
        <v>1</v>
      </c>
      <c r="V10" s="12">
        <v>0</v>
      </c>
      <c r="W10" s="12">
        <v>0</v>
      </c>
      <c r="X10" s="12">
        <v>0</v>
      </c>
      <c r="Y10" s="12">
        <v>0</v>
      </c>
      <c r="Z10" s="12">
        <v>1</v>
      </c>
      <c r="AA10" s="12">
        <v>90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1.1971000000000001</v>
      </c>
      <c r="AK10" s="12">
        <v>0.1216</v>
      </c>
      <c r="AL10" s="14">
        <v>3.95E-2</v>
      </c>
      <c r="AM10" s="14">
        <v>4.0000000000000001E-3</v>
      </c>
      <c r="AN10" s="14">
        <v>2.3380999999999998</v>
      </c>
      <c r="AO10" s="14">
        <v>0.17829999999999999</v>
      </c>
      <c r="AP10" s="14">
        <v>0.1956</v>
      </c>
      <c r="AQ10" s="14">
        <v>1.49E-2</v>
      </c>
      <c r="AR10" s="14">
        <v>2.2787999999999999</v>
      </c>
      <c r="AS10" s="14">
        <v>0.22889999999999999</v>
      </c>
      <c r="AT10" s="14">
        <v>3.9600000000000003E-2</v>
      </c>
      <c r="AU10" s="14">
        <v>4.0000000000000001E-3</v>
      </c>
      <c r="AV10" s="14">
        <v>35.848799999999997</v>
      </c>
      <c r="AW10" s="14">
        <v>1.3749</v>
      </c>
      <c r="AX10" s="14">
        <v>0.4481</v>
      </c>
      <c r="AY10" s="14">
        <v>1.72E-2</v>
      </c>
      <c r="AZ10" s="14">
        <v>0.3922634767748952</v>
      </c>
      <c r="BA10" s="14">
        <v>11.315656565656564</v>
      </c>
      <c r="BB10" s="14">
        <v>0.83760508509329501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4.3915625E-2</v>
      </c>
      <c r="BH10" s="16">
        <f>DSTDEV(PlotSort,"PhxRed",$BG$35:$BG$38)/SQRT($BF10)</f>
        <v>1.1949921495136224E-3</v>
      </c>
      <c r="BI10" s="16">
        <f>DAVERAGE(PlotSort,"PhxRedEdge",$BG$35:$BG$38)</f>
        <v>0.21262187499999996</v>
      </c>
      <c r="BJ10" s="16">
        <f>DSTDEV(PlotSort,"PhxRedEdge",$BG$35:$BG$38)/SQRT($BF10)</f>
        <v>4.0550912204225329E-3</v>
      </c>
      <c r="BK10" s="16">
        <f>DAVERAGE(PlotSort,"TMRed",$BG$35:$BG$38)</f>
        <v>4.5856249999999994E-2</v>
      </c>
      <c r="BL10" s="16">
        <f>DSTDEV(PlotSort,"TMRed",$BG$35:$BG$38)/SQRT($BF10)</f>
        <v>1.2233525582818871E-3</v>
      </c>
      <c r="BM10" s="16">
        <f>DAVERAGE(PlotSort,"TMNIR",$BG$35:$BG$38)</f>
        <v>0.4216625</v>
      </c>
      <c r="BN10" s="16">
        <f>DSTDEV(PlotSort,"TMNIR",$BG$35:$BG$38)/SQRT($BF10)</f>
        <v>9.5008751188611351E-3</v>
      </c>
      <c r="BO10" s="16">
        <f>DAVERAGE(PlotSort,"NRR",$BG$35:$BG$38)</f>
        <v>0.32785076821167464</v>
      </c>
      <c r="BP10" s="16">
        <f>DSTDEV(PlotSort,"NRR",$BG$35:$BG$38)/SQRT($BF10)</f>
        <v>7.2450429764666247E-3</v>
      </c>
      <c r="BQ10" s="16">
        <f>DAVERAGE(PlotSort,"rvi",$BG$35:$BG$38)</f>
        <v>9.4539932759951828</v>
      </c>
      <c r="BR10" s="16">
        <f>DSTDEV(PlotSort,"rvi",$BG$35:$BG$38)/SQRT($BF10)</f>
        <v>0.36592934783765102</v>
      </c>
      <c r="BS10" s="17">
        <f>DAVERAGE(PlotSort,"ndvi",$BG$35:$BG$38)</f>
        <v>0.80037585560383373</v>
      </c>
      <c r="BT10" s="16">
        <f>DSTDEV(PlotSort,"ndvi",$BG$35:$BG$38)/SQRT($BF10)</f>
        <v>7.8727798629157804E-3</v>
      </c>
    </row>
    <row r="11" spans="1:72" ht="13.5" customHeight="1" x14ac:dyDescent="0.2">
      <c r="B11" s="12">
        <v>262</v>
      </c>
      <c r="C11" s="12">
        <v>9.8949999999999996</v>
      </c>
      <c r="D11" s="12">
        <v>262.41228999999998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27.5</v>
      </c>
      <c r="Q11" s="56">
        <v>1.18</v>
      </c>
      <c r="R11" s="56">
        <v>2.4900000000000002</v>
      </c>
      <c r="S11" s="56">
        <v>46.96</v>
      </c>
      <c r="T11" s="56">
        <v>124.59</v>
      </c>
      <c r="U11" s="12">
        <v>1</v>
      </c>
      <c r="V11" s="12">
        <v>0</v>
      </c>
      <c r="W11" s="12">
        <v>0</v>
      </c>
      <c r="X11" s="12">
        <v>0</v>
      </c>
      <c r="Y11" s="12">
        <v>0</v>
      </c>
      <c r="Z11" s="12">
        <v>1</v>
      </c>
      <c r="AA11" s="12">
        <v>90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1.1682999999999999</v>
      </c>
      <c r="AK11" s="12">
        <v>0.1032</v>
      </c>
      <c r="AL11" s="14">
        <v>3.8600000000000002E-2</v>
      </c>
      <c r="AM11" s="14">
        <v>3.3999999999999998E-3</v>
      </c>
      <c r="AN11" s="14">
        <v>2.6465999999999998</v>
      </c>
      <c r="AO11" s="14">
        <v>2.0199999999999999E-2</v>
      </c>
      <c r="AP11" s="14">
        <v>0.2218</v>
      </c>
      <c r="AQ11" s="14">
        <v>1.6999999999999999E-3</v>
      </c>
      <c r="AR11" s="14">
        <v>2.4062000000000001</v>
      </c>
      <c r="AS11" s="14">
        <v>4.8999999999999998E-3</v>
      </c>
      <c r="AT11" s="14">
        <v>4.19E-2</v>
      </c>
      <c r="AU11" s="14">
        <v>1E-4</v>
      </c>
      <c r="AV11" s="14">
        <v>34.825400000000002</v>
      </c>
      <c r="AW11" s="14">
        <v>1.6618999999999999</v>
      </c>
      <c r="AX11" s="14">
        <v>0.43609999999999999</v>
      </c>
      <c r="AY11" s="14">
        <v>2.0799999999999999E-2</v>
      </c>
      <c r="AZ11" s="14">
        <v>0.32573339413284697</v>
      </c>
      <c r="BA11" s="14">
        <v>10.408114558472553</v>
      </c>
      <c r="BB11" s="14">
        <v>0.82468619246861929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4.1337499999999999E-2</v>
      </c>
      <c r="BH11" s="16">
        <f>DSTDEV(PlotSort,"PhxRed",$BG$31:$BG$32)/SQRT($BF11)</f>
        <v>9.4334842449648472E-4</v>
      </c>
      <c r="BI11" s="16">
        <f>DAVERAGE(PlotSort,"PhxRedEdge",$BG$31:$BG$32)</f>
        <v>0.22450624999999999</v>
      </c>
      <c r="BJ11" s="16">
        <f>DSTDEV(PlotSort,"PhxRedEdge",$BG$31:$BG$32)/SQRT($BF11)</f>
        <v>4.720517880752069E-3</v>
      </c>
      <c r="BK11" s="16">
        <f>DAVERAGE(PlotSort,"TMRed",$BG$31:$BG$32)</f>
        <v>4.3562499999999997E-2</v>
      </c>
      <c r="BL11" s="16">
        <f>DSTDEV(PlotSort,"TMRed",$BG$31:$BG$32)/SQRT($BF11)</f>
        <v>1.1082973051788345E-3</v>
      </c>
      <c r="BM11" s="16">
        <f>DAVERAGE(PlotSort,"TMNIR",$BG$31:$BG$32)</f>
        <v>0.45530624999999997</v>
      </c>
      <c r="BN11" s="16">
        <f>DSTDEV(PlotSort,"TMNIR",$BG$31:$BG$32)/SQRT($BF11)</f>
        <v>8.2555005337350655E-3</v>
      </c>
      <c r="BO11" s="16">
        <f>DAVERAGE(PlotSort,"NRR",$BG$31:$BG$32)</f>
        <v>0.33950269604944233</v>
      </c>
      <c r="BP11" s="16">
        <f>DSTDEV(PlotSort,"NRR",$BG$31:$BG$32)/SQRT($BF11)</f>
        <v>8.2738031696886552E-3</v>
      </c>
      <c r="BQ11" s="16">
        <f>DAVERAGE(PlotSort,"rvi",$BG$31:$BG$32)</f>
        <v>10.549820867274054</v>
      </c>
      <c r="BR11" s="16">
        <f>DSTDEV(PlotSort,"rvi",$BG$31:$BG$32)/SQRT($BF11)</f>
        <v>0.32898222546012584</v>
      </c>
      <c r="BS11" s="17">
        <f>DAVERAGE(PlotSort,"ndvi",$BG$31:$BG$32)</f>
        <v>0.82478410994139117</v>
      </c>
      <c r="BT11" s="16">
        <f>DSTDEV(PlotSort,"ndvi",$BG$31:$BG$32)/SQRT($BF11)</f>
        <v>4.8747568881766217E-3</v>
      </c>
    </row>
    <row r="12" spans="1:72" ht="13.5" customHeight="1" x14ac:dyDescent="0.2">
      <c r="B12" s="12">
        <v>262</v>
      </c>
      <c r="C12" s="12">
        <v>9.8859999999999992</v>
      </c>
      <c r="D12" s="12">
        <v>262.41192000000001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27.5</v>
      </c>
      <c r="Q12" s="56">
        <v>1.18</v>
      </c>
      <c r="R12" s="56">
        <v>2.4900000000000002</v>
      </c>
      <c r="S12" s="56">
        <v>47.06</v>
      </c>
      <c r="T12" s="56">
        <v>124.45</v>
      </c>
      <c r="U12" s="12">
        <v>1</v>
      </c>
      <c r="V12" s="12">
        <v>0</v>
      </c>
      <c r="W12" s="12">
        <v>0</v>
      </c>
      <c r="X12" s="12">
        <v>0</v>
      </c>
      <c r="Y12" s="12">
        <v>0</v>
      </c>
      <c r="Z12" s="12">
        <v>1</v>
      </c>
      <c r="AA12" s="12">
        <v>90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1.2938000000000001</v>
      </c>
      <c r="AK12" s="12">
        <v>1.6199999999999999E-2</v>
      </c>
      <c r="AL12" s="14">
        <v>4.2799999999999998E-2</v>
      </c>
      <c r="AM12" s="14">
        <v>5.0000000000000001E-4</v>
      </c>
      <c r="AN12" s="14">
        <v>3.0922999999999998</v>
      </c>
      <c r="AO12" s="14">
        <v>0.2021</v>
      </c>
      <c r="AP12" s="14">
        <v>0.2596</v>
      </c>
      <c r="AQ12" s="14">
        <v>1.7000000000000001E-2</v>
      </c>
      <c r="AR12" s="14">
        <v>2.5853999999999999</v>
      </c>
      <c r="AS12" s="14">
        <v>7.4200000000000002E-2</v>
      </c>
      <c r="AT12" s="14">
        <v>4.5100000000000001E-2</v>
      </c>
      <c r="AU12" s="14">
        <v>1.2999999999999999E-3</v>
      </c>
      <c r="AV12" s="14">
        <v>40.351999999999997</v>
      </c>
      <c r="AW12" s="14">
        <v>0.28699999999999998</v>
      </c>
      <c r="AX12" s="14">
        <v>0.50649999999999995</v>
      </c>
      <c r="AY12" s="14">
        <v>3.5999999999999999E-3</v>
      </c>
      <c r="AZ12" s="14">
        <v>0.32228168646390803</v>
      </c>
      <c r="BA12" s="14">
        <v>11.230598669623058</v>
      </c>
      <c r="BB12" s="14">
        <v>0.83647570703408258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4.6493750000000007E-2</v>
      </c>
      <c r="BH12" s="16">
        <f>DSTDEV(PlotSort,"PhxRed",$BH$31:$BH$32)/SQRT($BF12)</f>
        <v>2.0313269216204305E-3</v>
      </c>
      <c r="BI12" s="16">
        <f>DAVERAGE(PlotSort,"PhxRedEdge",$BH$31:$BH$32)</f>
        <v>0.20073749999999999</v>
      </c>
      <c r="BJ12" s="16">
        <f>DSTDEV(PlotSort,"PhxRedEdge",$BH$31:$BH$32)/SQRT($BF12)</f>
        <v>5.1819387861430141E-3</v>
      </c>
      <c r="BK12" s="16">
        <f>DAVERAGE(PlotSort,"TMRed",$BH$31:$BH$32)</f>
        <v>4.8149999999999984E-2</v>
      </c>
      <c r="BL12" s="16">
        <f>DSTDEV(PlotSort,"TMRed",$BH$31:$BH$32)/SQRT($BF12)</f>
        <v>2.0630277102679589E-3</v>
      </c>
      <c r="BM12" s="16">
        <f>DAVERAGE(PlotSort,"TMNIR",$BH$31:$BH$32)</f>
        <v>0.38801875000000002</v>
      </c>
      <c r="BN12" s="16">
        <f>DSTDEV(PlotSort,"TMNIR",$BH$31:$BH$32)/SQRT($BF12)</f>
        <v>1.2410822624998211E-2</v>
      </c>
      <c r="BO12" s="16">
        <f>DAVERAGE(PlotSort,"NRR",$BH$31:$BH$32)</f>
        <v>0.31619884037390666</v>
      </c>
      <c r="BP12" s="16">
        <f>DSTDEV(PlotSort,"NRR",$BH$31:$BH$32)/SQRT($BF12)</f>
        <v>1.1419422143227352E-2</v>
      </c>
      <c r="BQ12" s="16">
        <f>DAVERAGE(PlotSort,"rvi",$BH$31:$BH$32)</f>
        <v>8.3581656847163099</v>
      </c>
      <c r="BR12" s="16">
        <f>DSTDEV(PlotSort,"rvi",$BH$31:$BH$32)/SQRT($BF12)</f>
        <v>0.53397565750413334</v>
      </c>
      <c r="BS12" s="17">
        <f>DAVERAGE(PlotSort,"ndvi",$BH$31:$BH$32)</f>
        <v>0.77596760126627629</v>
      </c>
      <c r="BT12" s="16">
        <f>DSTDEV(PlotSort,"ndvi",$BH$31:$BH$32)/SQRT($BF12)</f>
        <v>1.2368849343787359E-2</v>
      </c>
    </row>
    <row r="13" spans="1:72" ht="13.5" customHeight="1" x14ac:dyDescent="0.2">
      <c r="B13" s="12">
        <v>262</v>
      </c>
      <c r="C13" s="12">
        <v>9.8780000000000001</v>
      </c>
      <c r="D13" s="12">
        <v>262.41158000000001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27.5</v>
      </c>
      <c r="Q13" s="56">
        <v>1.18</v>
      </c>
      <c r="R13" s="56">
        <v>2.4900000000000002</v>
      </c>
      <c r="S13" s="56">
        <v>47.14</v>
      </c>
      <c r="T13" s="56">
        <v>124.33</v>
      </c>
      <c r="U13" s="12">
        <v>1</v>
      </c>
      <c r="V13" s="12">
        <v>0</v>
      </c>
      <c r="W13" s="12">
        <v>0</v>
      </c>
      <c r="X13" s="12">
        <v>0</v>
      </c>
      <c r="Y13" s="12">
        <v>0</v>
      </c>
      <c r="Z13" s="12">
        <v>1</v>
      </c>
      <c r="AA13" s="12">
        <v>90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1.3027</v>
      </c>
      <c r="AK13" s="12">
        <v>0.2147</v>
      </c>
      <c r="AL13" s="14">
        <v>4.3200000000000002E-2</v>
      </c>
      <c r="AM13" s="14">
        <v>7.1000000000000004E-3</v>
      </c>
      <c r="AN13" s="14">
        <v>2.3368000000000002</v>
      </c>
      <c r="AO13" s="14">
        <v>0.1822</v>
      </c>
      <c r="AP13" s="14">
        <v>0.19650000000000001</v>
      </c>
      <c r="AQ13" s="14">
        <v>1.5299999999999999E-2</v>
      </c>
      <c r="AR13" s="14">
        <v>2.5832000000000002</v>
      </c>
      <c r="AS13" s="14">
        <v>0.34549999999999997</v>
      </c>
      <c r="AT13" s="14">
        <v>4.5100000000000001E-2</v>
      </c>
      <c r="AU13" s="14">
        <v>6.0000000000000001E-3</v>
      </c>
      <c r="AV13" s="14">
        <v>28.360800000000001</v>
      </c>
      <c r="AW13" s="14">
        <v>2.2027000000000001</v>
      </c>
      <c r="AX13" s="14">
        <v>0.35670000000000002</v>
      </c>
      <c r="AY13" s="14">
        <v>2.7699999999999999E-2</v>
      </c>
      <c r="AZ13" s="14">
        <v>0.28958785249457702</v>
      </c>
      <c r="BA13" s="14">
        <v>7.9090909090909092</v>
      </c>
      <c r="BB13" s="14">
        <v>0.77551020408163251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4.4099999999999993E-2</v>
      </c>
      <c r="BH13" s="16">
        <f>DSTDEV(PlotSort,"PhxRed",$BJ$35:$BJ$36)/SQRT($BF13)</f>
        <v>1.9376900828416443E-3</v>
      </c>
      <c r="BI13" s="16">
        <f>DAVERAGE(PlotSort,"PhxRedEdge",$BJ$35:$BJ$36)</f>
        <v>0.20671250000000002</v>
      </c>
      <c r="BJ13" s="16">
        <f>DSTDEV(PlotSort,"PhxRedEdge",$BJ$35:$BJ$36)/SQRT($BF13)</f>
        <v>6.8001690498944844E-3</v>
      </c>
      <c r="BK13" s="16">
        <f>DAVERAGE(PlotSort,"TMRed",$BJ$35:$BJ$36)</f>
        <v>4.5375000000000006E-2</v>
      </c>
      <c r="BL13" s="16">
        <f>DSTDEV(PlotSort,"TMRed",$BJ$35:$BJ$36)/SQRT($BF13)</f>
        <v>2.286040713298243E-3</v>
      </c>
      <c r="BM13" s="16">
        <f>DAVERAGE(PlotSort,"TMNIR",$BJ$35:$BJ$36)</f>
        <v>0.41898750000000001</v>
      </c>
      <c r="BN13" s="16">
        <f>DSTDEV(PlotSort,"TMNIR",$BJ$35:$BJ$36)/SQRT($BF13)</f>
        <v>1.3530487235182204E-2</v>
      </c>
      <c r="BO13" s="16">
        <f>DAVERAGE(PlotSort,"NRR",$BJ$35:$BJ$36)</f>
        <v>0.33873742301959719</v>
      </c>
      <c r="BP13" s="16">
        <f>DSTDEV(PlotSort,"NRR",$BJ$35:$BJ$36)/SQRT($BF13)</f>
        <v>1.3095448710814386E-2</v>
      </c>
      <c r="BQ13" s="16">
        <f>DAVERAGE(PlotSort,"rvi",$BJ$35:$BJ$36)</f>
        <v>9.4480845052947195</v>
      </c>
      <c r="BR13" s="16">
        <f>DSTDEV(PlotSort,"rvi",$BJ$35:$BJ$36)/SQRT($BF13)</f>
        <v>0.64287107973621782</v>
      </c>
      <c r="BS13" s="17">
        <f>DAVERAGE(PlotSort,"ndvi",$BJ$35:$BJ$36)</f>
        <v>0.80254522437680031</v>
      </c>
      <c r="BT13" s="16">
        <f>DSTDEV(PlotSort,"ndvi",$BJ$35:$BJ$36)/SQRT($BF13)</f>
        <v>1.4260310296672976E-2</v>
      </c>
    </row>
    <row r="14" spans="1:72" ht="13.5" customHeight="1" x14ac:dyDescent="0.2">
      <c r="B14" s="12">
        <v>262</v>
      </c>
      <c r="C14" s="12">
        <v>9.8699999999999992</v>
      </c>
      <c r="D14" s="12">
        <v>262.41125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27.5</v>
      </c>
      <c r="Q14" s="56">
        <v>1.18</v>
      </c>
      <c r="R14" s="56">
        <v>2.4900000000000002</v>
      </c>
      <c r="S14" s="56">
        <v>47.22</v>
      </c>
      <c r="T14" s="56">
        <v>124.22</v>
      </c>
      <c r="U14" s="12">
        <v>1</v>
      </c>
      <c r="V14" s="12">
        <v>0</v>
      </c>
      <c r="W14" s="12">
        <v>0</v>
      </c>
      <c r="X14" s="12">
        <v>0</v>
      </c>
      <c r="Y14" s="12">
        <v>0</v>
      </c>
      <c r="Z14" s="12">
        <v>1</v>
      </c>
      <c r="AA14" s="12">
        <v>90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1.8159000000000001</v>
      </c>
      <c r="AK14" s="12">
        <v>6.7799999999999999E-2</v>
      </c>
      <c r="AL14" s="14">
        <v>6.0299999999999999E-2</v>
      </c>
      <c r="AM14" s="14">
        <v>2.3E-3</v>
      </c>
      <c r="AN14" s="14">
        <v>2.4420000000000002</v>
      </c>
      <c r="AO14" s="14">
        <v>0.1719</v>
      </c>
      <c r="AP14" s="14">
        <v>0.20569999999999999</v>
      </c>
      <c r="AQ14" s="14">
        <v>1.4500000000000001E-2</v>
      </c>
      <c r="AR14" s="14">
        <v>3.4293999999999998</v>
      </c>
      <c r="AS14" s="14">
        <v>0.11799999999999999</v>
      </c>
      <c r="AT14" s="14">
        <v>0.06</v>
      </c>
      <c r="AU14" s="14">
        <v>2.0999999999999999E-3</v>
      </c>
      <c r="AV14" s="14">
        <v>26.1144</v>
      </c>
      <c r="AW14" s="14">
        <v>0.49299999999999999</v>
      </c>
      <c r="AX14" s="14">
        <v>0.3291</v>
      </c>
      <c r="AY14" s="14">
        <v>6.1999999999999998E-3</v>
      </c>
      <c r="AZ14" s="14">
        <v>0.23074046372475696</v>
      </c>
      <c r="BA14" s="14">
        <v>5.4850000000000003</v>
      </c>
      <c r="BB14" s="14">
        <v>0.6915959907478797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4.2924999999999998E-2</v>
      </c>
      <c r="BH14" s="16">
        <f>DSTDEV(PlotSort,"PhxRed",$BK$35:$BK$36)/SQRT($BF14)</f>
        <v>1.7747417652530099E-3</v>
      </c>
      <c r="BI14" s="16">
        <f>DAVERAGE(PlotSort,"PhxRedEdge",$BK$35:$BK$36)</f>
        <v>0.20725625</v>
      </c>
      <c r="BJ14" s="16">
        <f>DSTDEV(PlotSort,"PhxRedEdge",$BK$35:$BK$36)/SQRT($BF14)</f>
        <v>5.3109161854774795E-3</v>
      </c>
      <c r="BK14" s="16">
        <f>DAVERAGE(PlotSort,"TMRed",$BK$35:$BK$36)</f>
        <v>4.4943749999999991E-2</v>
      </c>
      <c r="BL14" s="16">
        <f>DSTDEV(PlotSort,"TMRed",$BK$35:$BK$36)/SQRT($BF14)</f>
        <v>1.7476882051727866E-3</v>
      </c>
      <c r="BM14" s="16">
        <f>DAVERAGE(PlotSort,"TMNIR",$BK$35:$BK$36)</f>
        <v>0.41311874999999992</v>
      </c>
      <c r="BN14" s="16">
        <f>DSTDEV(PlotSort,"TMNIR",$BK$35:$BK$36)/SQRT($BF14)</f>
        <v>1.2739849615641924E-2</v>
      </c>
      <c r="BO14" s="16">
        <f>DAVERAGE(PlotSort,"NRR",$BK$35:$BK$36)</f>
        <v>0.33016801046762884</v>
      </c>
      <c r="BP14" s="16">
        <f>DSTDEV(PlotSort,"NRR",$BK$35:$BK$36)/SQRT($BF14)</f>
        <v>1.0050003686573253E-2</v>
      </c>
      <c r="BQ14" s="16">
        <f>DAVERAGE(PlotSort,"rvi",$BK$35:$BK$36)</f>
        <v>9.458121748111461</v>
      </c>
      <c r="BR14" s="16">
        <f>DSTDEV(PlotSort,"rvi",$BK$35:$BK$36)/SQRT($BF14)</f>
        <v>0.52352688992353424</v>
      </c>
      <c r="BS14" s="17">
        <f>DAVERAGE(PlotSort,"ndvi",$BK$35:$BK$36)</f>
        <v>0.8003969118678067</v>
      </c>
      <c r="BT14" s="16">
        <f>DSTDEV(PlotSort,"ndvi",$BK$35:$BK$36)/SQRT($BF14)</f>
        <v>1.135251657922926E-2</v>
      </c>
    </row>
    <row r="15" spans="1:72" ht="13.5" customHeight="1" x14ac:dyDescent="0.2">
      <c r="B15" s="12">
        <v>262</v>
      </c>
      <c r="C15" s="12">
        <v>9.8620000000000001</v>
      </c>
      <c r="D15" s="12">
        <v>262.41091999999998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27.5</v>
      </c>
      <c r="Q15" s="56">
        <v>1.18</v>
      </c>
      <c r="R15" s="56">
        <v>2.4900000000000002</v>
      </c>
      <c r="S15" s="56">
        <v>47.31</v>
      </c>
      <c r="T15" s="56">
        <v>124.1</v>
      </c>
      <c r="U15" s="12">
        <v>1</v>
      </c>
      <c r="V15" s="12">
        <v>0</v>
      </c>
      <c r="W15" s="12">
        <v>0</v>
      </c>
      <c r="X15" s="12">
        <v>0</v>
      </c>
      <c r="Y15" s="12">
        <v>0</v>
      </c>
      <c r="Z15" s="12">
        <v>1</v>
      </c>
      <c r="AA15" s="12">
        <v>90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1.2474000000000001</v>
      </c>
      <c r="AK15" s="12">
        <v>0.1028</v>
      </c>
      <c r="AL15" s="14">
        <v>4.1500000000000002E-2</v>
      </c>
      <c r="AM15" s="14">
        <v>3.3999999999999998E-3</v>
      </c>
      <c r="AN15" s="14">
        <v>1.9923</v>
      </c>
      <c r="AO15" s="14">
        <v>0.23719999999999999</v>
      </c>
      <c r="AP15" s="14">
        <v>0.1681</v>
      </c>
      <c r="AQ15" s="14">
        <v>0.02</v>
      </c>
      <c r="AR15" s="14">
        <v>2.4634</v>
      </c>
      <c r="AS15" s="14">
        <v>0.30259999999999998</v>
      </c>
      <c r="AT15" s="14">
        <v>4.3200000000000002E-2</v>
      </c>
      <c r="AU15" s="14">
        <v>5.3E-3</v>
      </c>
      <c r="AV15" s="14">
        <v>26.3994</v>
      </c>
      <c r="AW15" s="14">
        <v>3.8938000000000001</v>
      </c>
      <c r="AX15" s="14">
        <v>0.33329999999999999</v>
      </c>
      <c r="AY15" s="14">
        <v>4.9200000000000001E-2</v>
      </c>
      <c r="AZ15" s="14">
        <v>0.32947746310331072</v>
      </c>
      <c r="BA15" s="14">
        <v>7.7152777777777768</v>
      </c>
      <c r="BB15" s="14">
        <v>0.7705179282868525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4.5712500000000003E-2</v>
      </c>
      <c r="BH15" s="16">
        <f>DSTDEV(PlotSort,"PhxRed",$BL$35:$BL$36)/SQRT($BF15)</f>
        <v>2.7011530276108728E-3</v>
      </c>
      <c r="BI15" s="16">
        <f>DAVERAGE(PlotSort,"PhxRedEdge",$BL$35:$BL$36)</f>
        <v>0.22926250000000001</v>
      </c>
      <c r="BJ15" s="16">
        <f>DSTDEV(PlotSort,"PhxRedEdge",$BL$35:$BL$36)/SQRT($BF15)</f>
        <v>8.4493858081942444E-3</v>
      </c>
      <c r="BK15" s="16">
        <f>DAVERAGE(PlotSort,"TMRed",$BL$35:$BL$36)</f>
        <v>4.8162499999999997E-2</v>
      </c>
      <c r="BL15" s="16">
        <f>DSTDEV(PlotSort,"TMRed",$BL$35:$BL$36)/SQRT($BF15)</f>
        <v>2.6765474496074282E-3</v>
      </c>
      <c r="BM15" s="16">
        <f>DAVERAGE(PlotSort,"TMNIR",$BL$35:$BL$36)</f>
        <v>0.44142499999999996</v>
      </c>
      <c r="BN15" s="16">
        <f>DSTDEV(PlotSort,"TMNIR",$BL$35:$BL$36)/SQRT($BF15)</f>
        <v>2.5351040764772289E-2</v>
      </c>
      <c r="BO15" s="16">
        <f>DAVERAGE(PlotSort,"NRR",$BL$35:$BL$36)</f>
        <v>0.31232962889184318</v>
      </c>
      <c r="BP15" s="16">
        <f>DSTDEV(PlotSort,"NRR",$BL$35:$BL$36)/SQRT($BF15)</f>
        <v>1.6510444378463846E-2</v>
      </c>
      <c r="BQ15" s="16">
        <f>DAVERAGE(PlotSort,"rvi",$BL$35:$BL$36)</f>
        <v>9.4516451024630861</v>
      </c>
      <c r="BR15" s="16">
        <f>DSTDEV(PlotSort,"rvi",$BL$35:$BL$36)/SQRT($BF15)</f>
        <v>0.88549118226869961</v>
      </c>
      <c r="BS15" s="17">
        <f>DAVERAGE(PlotSort,"ndvi",$BL$35:$BL$36)</f>
        <v>0.79816437430292164</v>
      </c>
      <c r="BT15" s="16">
        <f>DSTDEV(PlotSort,"ndvi",$BL$35:$BL$36)/SQRT($BF15)</f>
        <v>1.8462782477071643E-2</v>
      </c>
    </row>
    <row r="16" spans="1:72" ht="13.5" customHeight="1" x14ac:dyDescent="0.2">
      <c r="B16" s="12">
        <v>262</v>
      </c>
      <c r="C16" s="12">
        <v>9.8539999999999992</v>
      </c>
      <c r="D16" s="12">
        <v>262.41057999999998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27.5</v>
      </c>
      <c r="Q16" s="56">
        <v>1.18</v>
      </c>
      <c r="R16" s="56">
        <v>2.4900000000000002</v>
      </c>
      <c r="S16" s="56">
        <v>47.39</v>
      </c>
      <c r="T16" s="56">
        <v>123.98</v>
      </c>
      <c r="U16" s="12">
        <v>1</v>
      </c>
      <c r="V16" s="12">
        <v>0</v>
      </c>
      <c r="W16" s="12">
        <v>0</v>
      </c>
      <c r="X16" s="12">
        <v>0</v>
      </c>
      <c r="Y16" s="12">
        <v>0</v>
      </c>
      <c r="Z16" s="12">
        <v>1</v>
      </c>
      <c r="AA16" s="12">
        <v>90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1.3962000000000001</v>
      </c>
      <c r="AK16" s="12">
        <v>0.21099999999999999</v>
      </c>
      <c r="AL16" s="14">
        <v>4.65E-2</v>
      </c>
      <c r="AM16" s="14">
        <v>7.0000000000000001E-3</v>
      </c>
      <c r="AN16" s="14">
        <v>2.1229</v>
      </c>
      <c r="AO16" s="14">
        <v>3.8600000000000002E-2</v>
      </c>
      <c r="AP16" s="14">
        <v>0.1794</v>
      </c>
      <c r="AQ16" s="14">
        <v>3.3E-3</v>
      </c>
      <c r="AR16" s="14">
        <v>2.7263000000000002</v>
      </c>
      <c r="AS16" s="14">
        <v>0.30080000000000001</v>
      </c>
      <c r="AT16" s="14">
        <v>4.7899999999999998E-2</v>
      </c>
      <c r="AU16" s="14">
        <v>5.3E-3</v>
      </c>
      <c r="AV16" s="14">
        <v>25.631799999999998</v>
      </c>
      <c r="AW16" s="14">
        <v>1.0045999999999999</v>
      </c>
      <c r="AX16" s="14">
        <v>0.32429999999999998</v>
      </c>
      <c r="AY16" s="14">
        <v>1.2699999999999999E-2</v>
      </c>
      <c r="AZ16" s="14">
        <v>0.28767123287671226</v>
      </c>
      <c r="BA16" s="14">
        <v>6.7703549060542798</v>
      </c>
      <c r="BB16" s="14">
        <v>0.74261149919398173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4.7393750000000005E-2</v>
      </c>
      <c r="BH16" s="16">
        <f>DSTDEV(PlotSort,"PhxRed",$BI$31:$BI$32)/SQRT($BF16)</f>
        <v>1.8046345140129078E-3</v>
      </c>
      <c r="BI16" s="16">
        <f>DAVERAGE(PlotSort,"PhxRedEdge",$BI$31:$BI$32)</f>
        <v>0.21860625</v>
      </c>
      <c r="BJ16" s="16">
        <f>DSTDEV(PlotSort,"PhxRedEdge",$BI$31:$BI$32)/SQRT($BF16)</f>
        <v>5.7954973093341869E-3</v>
      </c>
      <c r="BK16" s="16">
        <f>DAVERAGE(PlotSort,"TMRed",$BI$31:$BI$32)</f>
        <v>4.9937499999999996E-2</v>
      </c>
      <c r="BL16" s="16">
        <f>DSTDEV(PlotSort,"TMRed",$BI$31:$BI$32)/SQRT($BF16)</f>
        <v>1.7228095996559417E-3</v>
      </c>
      <c r="BM16" s="16">
        <f>DAVERAGE(PlotSort,"TMNIR",$BI$31:$BI$32)</f>
        <v>0.40843124999999997</v>
      </c>
      <c r="BN16" s="16">
        <f>DSTDEV(PlotSort,"TMNIR",$BI$31:$BI$32)/SQRT($BF16)</f>
        <v>1.3568077482182264E-2</v>
      </c>
      <c r="BO16" s="16">
        <f>DAVERAGE(PlotSort,"NRR",$BI$31:$BI$32)</f>
        <v>0.30101122733071956</v>
      </c>
      <c r="BP16" s="16">
        <f>DSTDEV(PlotSort,"NRR",$BI$31:$BI$32)/SQRT($BF16)</f>
        <v>7.3929073392190563E-3</v>
      </c>
      <c r="BQ16" s="16">
        <f>DAVERAGE(PlotSort,"rvi",$BI$31:$BI$32)</f>
        <v>8.3925011233984357</v>
      </c>
      <c r="BR16" s="16">
        <f>DSTDEV(PlotSort,"rvi",$BI$31:$BI$32)/SQRT($BF16)</f>
        <v>0.47529582720838076</v>
      </c>
      <c r="BS16" s="17">
        <f>DAVERAGE(PlotSort,"ndvi",$BI$31:$BI$32)</f>
        <v>0.77804885307886862</v>
      </c>
      <c r="BT16" s="16">
        <f>DSTDEV(PlotSort,"ndvi",$BI$31:$BI$32)/SQRT($BF16)</f>
        <v>1.2042609216838432E-2</v>
      </c>
    </row>
    <row r="17" spans="2:72" ht="13.5" customHeight="1" x14ac:dyDescent="0.2">
      <c r="B17" s="12">
        <v>262</v>
      </c>
      <c r="C17" s="12">
        <v>9.8460000000000001</v>
      </c>
      <c r="D17" s="12">
        <v>262.41025000000002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27.5</v>
      </c>
      <c r="Q17" s="56">
        <v>1.18</v>
      </c>
      <c r="R17" s="56">
        <v>2.4900000000000002</v>
      </c>
      <c r="S17" s="56">
        <v>47.47</v>
      </c>
      <c r="T17" s="56">
        <v>123.86</v>
      </c>
      <c r="U17" s="12">
        <v>1</v>
      </c>
      <c r="V17" s="12">
        <v>0</v>
      </c>
      <c r="W17" s="12">
        <v>0</v>
      </c>
      <c r="X17" s="12">
        <v>0</v>
      </c>
      <c r="Y17" s="12">
        <v>0</v>
      </c>
      <c r="Z17" s="12">
        <v>1</v>
      </c>
      <c r="AA17" s="12">
        <v>90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1.3270999999999999</v>
      </c>
      <c r="AK17" s="12">
        <v>2.0000000000000001E-4</v>
      </c>
      <c r="AL17" s="14">
        <v>4.4200000000000003E-2</v>
      </c>
      <c r="AM17" s="14">
        <v>0</v>
      </c>
      <c r="AN17" s="14">
        <v>2.5207000000000002</v>
      </c>
      <c r="AO17" s="14">
        <v>2.52E-2</v>
      </c>
      <c r="AP17" s="14">
        <v>0.21340000000000001</v>
      </c>
      <c r="AQ17" s="14">
        <v>2.0999999999999999E-3</v>
      </c>
      <c r="AR17" s="14">
        <v>2.6091000000000002</v>
      </c>
      <c r="AS17" s="14">
        <v>2.3699999999999999E-2</v>
      </c>
      <c r="AT17" s="14">
        <v>4.5900000000000003E-2</v>
      </c>
      <c r="AU17" s="14">
        <v>4.0000000000000002E-4</v>
      </c>
      <c r="AV17" s="14">
        <v>32.720500000000001</v>
      </c>
      <c r="AW17" s="14">
        <v>1.8158000000000001</v>
      </c>
      <c r="AX17" s="14">
        <v>0.4148</v>
      </c>
      <c r="AY17" s="14">
        <v>2.3E-2</v>
      </c>
      <c r="AZ17" s="14">
        <v>0.32059853549824896</v>
      </c>
      <c r="BA17" s="14">
        <v>9.0370370370370363</v>
      </c>
      <c r="BB17" s="14">
        <v>0.80073800738007384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4.0437500000000001E-2</v>
      </c>
      <c r="BH17" s="16">
        <f>DSTDEV(PlotSort,"PhxRed",$BJ$31:$BJ$32)/SQRT($BF17)</f>
        <v>1.0162379560581928E-3</v>
      </c>
      <c r="BI17" s="16">
        <f>DAVERAGE(PlotSort,"PhxRedEdge",$BJ$31:$BJ$32)</f>
        <v>0.20663749999999997</v>
      </c>
      <c r="BJ17" s="16">
        <f>DSTDEV(PlotSort,"PhxRedEdge",$BJ$31:$BJ$32)/SQRT($BF17)</f>
        <v>5.4410237624305715E-3</v>
      </c>
      <c r="BK17" s="16">
        <f>DAVERAGE(PlotSort,"TMRed",$BJ$31:$BJ$32)</f>
        <v>4.1774999999999993E-2</v>
      </c>
      <c r="BL17" s="16">
        <f>DSTDEV(PlotSort,"TMRed",$BJ$31:$BJ$32)/SQRT($BF17)</f>
        <v>9.9847800843750863E-4</v>
      </c>
      <c r="BM17" s="16">
        <f>DAVERAGE(PlotSort,"TMNIR",$BJ$31:$BJ$32)</f>
        <v>0.43489374999999997</v>
      </c>
      <c r="BN17" s="16">
        <f>DSTDEV(PlotSort,"TMNIR",$BJ$31:$BJ$32)/SQRT($BF17)</f>
        <v>1.2871177324905747E-2</v>
      </c>
      <c r="BO17" s="16">
        <f>DAVERAGE(PlotSort,"NRR",$BJ$31:$BJ$32)</f>
        <v>0.35469030909262944</v>
      </c>
      <c r="BP17" s="16">
        <f>DSTDEV(PlotSort,"NRR",$BJ$31:$BJ$32)/SQRT($BF17)</f>
        <v>8.1399101797570428E-3</v>
      </c>
      <c r="BQ17" s="16">
        <f>DAVERAGE(PlotSort,"rvi",$BJ$31:$BJ$32)</f>
        <v>10.51548542859193</v>
      </c>
      <c r="BR17" s="16">
        <f>DSTDEV(PlotSort,"rvi",$BJ$31:$BJ$32)/SQRT($BF17)</f>
        <v>0.42110511761923697</v>
      </c>
      <c r="BS17" s="17">
        <f>DAVERAGE(PlotSort,"ndvi",$BJ$31:$BJ$32)</f>
        <v>0.82270285812879906</v>
      </c>
      <c r="BT17" s="16">
        <f>DSTDEV(PlotSort,"ndvi",$BJ$31:$BJ$32)/SQRT($BF17)</f>
        <v>6.6855289344172984E-3</v>
      </c>
    </row>
    <row r="18" spans="2:72" ht="13.5" customHeight="1" x14ac:dyDescent="0.2">
      <c r="B18" s="12">
        <v>262</v>
      </c>
      <c r="C18" s="12">
        <v>9.9169999999999998</v>
      </c>
      <c r="D18" s="12">
        <v>262.41320999999999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27.5</v>
      </c>
      <c r="Q18" s="56">
        <v>1.18</v>
      </c>
      <c r="R18" s="56">
        <v>2.4900000000000002</v>
      </c>
      <c r="S18" s="56">
        <v>46.74</v>
      </c>
      <c r="T18" s="56">
        <v>124.91</v>
      </c>
      <c r="U18" s="12">
        <v>1</v>
      </c>
      <c r="V18" s="12">
        <v>0</v>
      </c>
      <c r="W18" s="12">
        <v>0</v>
      </c>
      <c r="X18" s="12">
        <v>0</v>
      </c>
      <c r="Y18" s="12">
        <v>0</v>
      </c>
      <c r="Z18" s="12">
        <v>1</v>
      </c>
      <c r="AA18" s="12">
        <v>90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1.4729000000000001</v>
      </c>
      <c r="AK18" s="12">
        <v>4.7999999999999996E-3</v>
      </c>
      <c r="AL18" s="14">
        <v>4.8399999999999999E-2</v>
      </c>
      <c r="AM18" s="14">
        <v>2.0000000000000001E-4</v>
      </c>
      <c r="AN18" s="14">
        <v>2.8340000000000001</v>
      </c>
      <c r="AO18" s="14">
        <v>9.8500000000000004E-2</v>
      </c>
      <c r="AP18" s="14">
        <v>0.2364</v>
      </c>
      <c r="AQ18" s="14">
        <v>8.2000000000000007E-3</v>
      </c>
      <c r="AR18" s="14">
        <v>3.0718000000000001</v>
      </c>
      <c r="AS18" s="14">
        <v>4.02E-2</v>
      </c>
      <c r="AT18" s="14">
        <v>5.3199999999999997E-2</v>
      </c>
      <c r="AU18" s="14">
        <v>6.9999999999999999E-4</v>
      </c>
      <c r="AV18" s="14">
        <v>36.572600000000001</v>
      </c>
      <c r="AW18" s="14">
        <v>1.1835</v>
      </c>
      <c r="AX18" s="14">
        <v>0.45550000000000002</v>
      </c>
      <c r="AY18" s="14">
        <v>1.47E-2</v>
      </c>
      <c r="AZ18" s="14">
        <v>0.31666425784072849</v>
      </c>
      <c r="BA18" s="14">
        <v>8.5620300751879714</v>
      </c>
      <c r="BB18" s="14">
        <v>0.79083939453508934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4.3912500000000007E-2</v>
      </c>
      <c r="BH18" s="16">
        <f>DSTDEV(PlotSort,"PhxRed",$BH$35:$BH$36)/SQRT($BF18)</f>
        <v>1.6028327787597394E-3</v>
      </c>
      <c r="BI18" s="16">
        <f>DAVERAGE(PlotSort,"PhxRedEdge",$BH$35:$BH$36)</f>
        <v>0.20672500000000002</v>
      </c>
      <c r="BJ18" s="16">
        <f>DSTDEV(PlotSort,"PhxRedEdge",$BH$35:$BH$36)/SQRT($BF18)</f>
        <v>5.9870241634164979E-3</v>
      </c>
      <c r="BK18" s="16">
        <f>DAVERAGE(PlotSort,"TMRed",$BH$35:$BH$36)</f>
        <v>4.5437499999999992E-2</v>
      </c>
      <c r="BL18" s="16">
        <f>DSTDEV(PlotSort,"TMRed",$BH$35:$BH$36)/SQRT($BF18)</f>
        <v>1.6850785095458704E-3</v>
      </c>
      <c r="BM18" s="16">
        <f>DAVERAGE(PlotSort,"TMNIR",$BH$35:$BH$36)</f>
        <v>0.40402500000000002</v>
      </c>
      <c r="BN18" s="16">
        <f>DSTDEV(PlotSort,"TMNIR",$BH$35:$BH$36)/SQRT($BF18)</f>
        <v>1.4000391363577355E-2</v>
      </c>
      <c r="BO18" s="16">
        <f>DAVERAGE(PlotSort,"NRR",$BH$35:$BH$36)</f>
        <v>0.32111248557443489</v>
      </c>
      <c r="BP18" s="16">
        <f>DSTDEV(PlotSort,"NRR",$BH$35:$BH$36)/SQRT($BF18)</f>
        <v>1.0406872222990445E-2</v>
      </c>
      <c r="BQ18" s="16">
        <f>DAVERAGE(PlotSort,"rvi",$BH$35:$BH$36)</f>
        <v>9.1308596778032385</v>
      </c>
      <c r="BR18" s="16">
        <f>DSTDEV(PlotSort,"rvi",$BH$35:$BH$36)/SQRT($BF18)</f>
        <v>0.5123175222295383</v>
      </c>
      <c r="BS18" s="17">
        <f>DAVERAGE(PlotSort,"ndvi",$BH$35:$BH$36)</f>
        <v>0.79405433816668103</v>
      </c>
      <c r="BT18" s="16">
        <f>DSTDEV(PlotSort,"ndvi",$BH$35:$BH$36)/SQRT($BF18)</f>
        <v>1.1514277695147523E-2</v>
      </c>
    </row>
    <row r="19" spans="2:72" ht="13.5" customHeight="1" x14ac:dyDescent="0.2">
      <c r="B19" s="12">
        <v>262</v>
      </c>
      <c r="C19" s="12">
        <v>9.9250000000000007</v>
      </c>
      <c r="D19" s="12">
        <v>262.41354000000001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27.5</v>
      </c>
      <c r="Q19" s="56">
        <v>1.18</v>
      </c>
      <c r="R19" s="56">
        <v>2.4900000000000002</v>
      </c>
      <c r="S19" s="56">
        <v>46.65</v>
      </c>
      <c r="T19" s="56">
        <v>125.03</v>
      </c>
      <c r="U19" s="12">
        <v>1</v>
      </c>
      <c r="V19" s="12">
        <v>0</v>
      </c>
      <c r="W19" s="12">
        <v>0</v>
      </c>
      <c r="X19" s="12">
        <v>0</v>
      </c>
      <c r="Y19" s="12">
        <v>0</v>
      </c>
      <c r="Z19" s="12">
        <v>1</v>
      </c>
      <c r="AA19" s="12">
        <v>90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0.97829999999999995</v>
      </c>
      <c r="AK19" s="12">
        <v>8.1600000000000006E-2</v>
      </c>
      <c r="AL19" s="14">
        <v>3.2099999999999997E-2</v>
      </c>
      <c r="AM19" s="14">
        <v>2.7000000000000001E-3</v>
      </c>
      <c r="AN19" s="14">
        <v>2.1657999999999999</v>
      </c>
      <c r="AO19" s="14">
        <v>0.17630000000000001</v>
      </c>
      <c r="AP19" s="14">
        <v>0.1804</v>
      </c>
      <c r="AQ19" s="14">
        <v>1.47E-2</v>
      </c>
      <c r="AR19" s="14">
        <v>1.8604000000000001</v>
      </c>
      <c r="AS19" s="14">
        <v>0.16900000000000001</v>
      </c>
      <c r="AT19" s="14">
        <v>3.2199999999999999E-2</v>
      </c>
      <c r="AU19" s="14">
        <v>2.8999999999999998E-3</v>
      </c>
      <c r="AV19" s="14">
        <v>33.263399999999997</v>
      </c>
      <c r="AW19" s="14">
        <v>2.7913999999999999</v>
      </c>
      <c r="AX19" s="14">
        <v>0.41349999999999998</v>
      </c>
      <c r="AY19" s="14">
        <v>3.4700000000000002E-2</v>
      </c>
      <c r="AZ19" s="14">
        <v>0.39249031823539315</v>
      </c>
      <c r="BA19" s="14">
        <v>12.841614906832298</v>
      </c>
      <c r="BB19" s="14">
        <v>0.85550818936504369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4.3918750000000006E-2</v>
      </c>
      <c r="BH19" s="16">
        <f>DSTDEV(PlotSort,"PhxRed",$BI$35:$BI$36)/SQRT($BF19)</f>
        <v>1.8257468506066141E-3</v>
      </c>
      <c r="BI19" s="16">
        <f>DAVERAGE(PlotSort,"PhxRedEdge",$BI$35:$BI$36)</f>
        <v>0.21851875000000001</v>
      </c>
      <c r="BJ19" s="16">
        <f>DSTDEV(PlotSort,"PhxRedEdge",$BI$35:$BI$36)/SQRT($BF19)</f>
        <v>5.242774541770163E-3</v>
      </c>
      <c r="BK19" s="16">
        <f>DAVERAGE(PlotSort,"TMRed",$BI$35:$BI$36)</f>
        <v>4.6275000000000004E-2</v>
      </c>
      <c r="BL19" s="16">
        <f>DSTDEV(PlotSort,"TMRed",$BI$35:$BI$36)/SQRT($BF19)</f>
        <v>1.8229211904705748E-3</v>
      </c>
      <c r="BM19" s="16">
        <f>DAVERAGE(PlotSort,"TMNIR",$BI$35:$BI$36)</f>
        <v>0.43929999999999997</v>
      </c>
      <c r="BN19" s="16">
        <f>DSTDEV(PlotSort,"TMNIR",$BI$35:$BI$36)/SQRT($BF19)</f>
        <v>1.1645324526750406E-2</v>
      </c>
      <c r="BO19" s="16">
        <f>DAVERAGE(PlotSort,"NRR",$BI$35:$BI$36)</f>
        <v>0.33458905084891416</v>
      </c>
      <c r="BP19" s="16">
        <f>DSTDEV(PlotSort,"NRR",$BI$35:$BI$36)/SQRT($BF19)</f>
        <v>1.0129384356183369E-2</v>
      </c>
      <c r="BQ19" s="16">
        <f>DAVERAGE(PlotSort,"rvi",$BI$35:$BI$36)</f>
        <v>9.7771268741871253</v>
      </c>
      <c r="BR19" s="16">
        <f>DSTDEV(PlotSort,"rvi",$BI$35:$BI$36)/SQRT($BF19)</f>
        <v>0.52638367081049586</v>
      </c>
      <c r="BS19" s="17">
        <f>DAVERAGE(PlotSort,"ndvi",$BI$35:$BI$36)</f>
        <v>0.80669737304098654</v>
      </c>
      <c r="BT19" s="16">
        <f>DSTDEV(PlotSort,"ndvi",$BI$35:$BI$36)/SQRT($BF19)</f>
        <v>1.0875658029761596E-2</v>
      </c>
    </row>
    <row r="20" spans="2:72" ht="13.5" customHeight="1" x14ac:dyDescent="0.2">
      <c r="B20" s="12">
        <v>262</v>
      </c>
      <c r="C20" s="12">
        <v>9.9320000000000004</v>
      </c>
      <c r="D20" s="12">
        <v>262.41383000000002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27.5</v>
      </c>
      <c r="Q20" s="56">
        <v>1.18</v>
      </c>
      <c r="R20" s="56">
        <v>2.4900000000000002</v>
      </c>
      <c r="S20" s="56">
        <v>46.58</v>
      </c>
      <c r="T20" s="56">
        <v>125.14</v>
      </c>
      <c r="U20" s="12">
        <v>1</v>
      </c>
      <c r="V20" s="12">
        <v>0</v>
      </c>
      <c r="W20" s="12">
        <v>0</v>
      </c>
      <c r="X20" s="12">
        <v>0</v>
      </c>
      <c r="Y20" s="12">
        <v>0</v>
      </c>
      <c r="Z20" s="12">
        <v>1</v>
      </c>
      <c r="AA20" s="12">
        <v>90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1.3522000000000001</v>
      </c>
      <c r="AK20" s="12">
        <v>0.10299999999999999</v>
      </c>
      <c r="AL20" s="14">
        <v>4.4299999999999999E-2</v>
      </c>
      <c r="AM20" s="14">
        <v>3.3999999999999998E-3</v>
      </c>
      <c r="AN20" s="14">
        <v>2.6717</v>
      </c>
      <c r="AO20" s="14">
        <v>0.31590000000000001</v>
      </c>
      <c r="AP20" s="14">
        <v>0.22220000000000001</v>
      </c>
      <c r="AQ20" s="14">
        <v>2.63E-2</v>
      </c>
      <c r="AR20" s="14">
        <v>2.5488</v>
      </c>
      <c r="AS20" s="14">
        <v>0.18240000000000001</v>
      </c>
      <c r="AT20" s="14">
        <v>4.3999999999999997E-2</v>
      </c>
      <c r="AU20" s="14">
        <v>3.0999999999999999E-3</v>
      </c>
      <c r="AV20" s="14">
        <v>37.354700000000001</v>
      </c>
      <c r="AW20" s="14">
        <v>3.0139</v>
      </c>
      <c r="AX20" s="14">
        <v>0.46350000000000002</v>
      </c>
      <c r="AY20" s="14">
        <v>3.7400000000000003E-2</v>
      </c>
      <c r="AZ20" s="14">
        <v>0.35190316464926358</v>
      </c>
      <c r="BA20" s="14">
        <v>10.53409090909091</v>
      </c>
      <c r="BB20" s="14">
        <v>0.8266009852216748</v>
      </c>
      <c r="BC20" s="15"/>
    </row>
    <row r="21" spans="2:72" ht="13.5" customHeight="1" x14ac:dyDescent="0.2">
      <c r="B21" s="12">
        <v>262</v>
      </c>
      <c r="C21" s="12">
        <v>9.94</v>
      </c>
      <c r="D21" s="12">
        <v>262.41417000000001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27.5</v>
      </c>
      <c r="Q21" s="56">
        <v>1.18</v>
      </c>
      <c r="R21" s="56">
        <v>2.4900000000000002</v>
      </c>
      <c r="S21" s="56">
        <v>46.5</v>
      </c>
      <c r="T21" s="56">
        <v>125.26</v>
      </c>
      <c r="U21" s="12">
        <v>1</v>
      </c>
      <c r="V21" s="12">
        <v>0</v>
      </c>
      <c r="W21" s="12">
        <v>0</v>
      </c>
      <c r="X21" s="12">
        <v>0</v>
      </c>
      <c r="Y21" s="12">
        <v>0</v>
      </c>
      <c r="Z21" s="12">
        <v>1</v>
      </c>
      <c r="AA21" s="12">
        <v>90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1.3580000000000001</v>
      </c>
      <c r="AK21" s="12">
        <v>3.5400000000000001E-2</v>
      </c>
      <c r="AL21" s="14">
        <v>4.4499999999999998E-2</v>
      </c>
      <c r="AM21" s="14">
        <v>1.1999999999999999E-3</v>
      </c>
      <c r="AN21" s="14">
        <v>2.3986999999999998</v>
      </c>
      <c r="AO21" s="14">
        <v>0.1368</v>
      </c>
      <c r="AP21" s="14">
        <v>0.19919999999999999</v>
      </c>
      <c r="AQ21" s="14">
        <v>1.14E-2</v>
      </c>
      <c r="AR21" s="14">
        <v>2.6105</v>
      </c>
      <c r="AS21" s="14">
        <v>1.7000000000000001E-2</v>
      </c>
      <c r="AT21" s="14">
        <v>4.4999999999999998E-2</v>
      </c>
      <c r="AU21" s="14">
        <v>2.9999999999999997E-4</v>
      </c>
      <c r="AV21" s="14">
        <v>29.090900000000001</v>
      </c>
      <c r="AW21" s="14">
        <v>1.9343999999999999</v>
      </c>
      <c r="AX21" s="14">
        <v>0.36030000000000001</v>
      </c>
      <c r="AY21" s="14">
        <v>2.4E-2</v>
      </c>
      <c r="AZ21" s="14">
        <v>0.28793565683646116</v>
      </c>
      <c r="BA21" s="14">
        <v>8.0066666666666677</v>
      </c>
      <c r="BB21" s="14">
        <v>0.77794226498889718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0.2379</v>
      </c>
      <c r="BH21" s="16"/>
      <c r="BI21" s="16">
        <f>DAVERAGE(PlotSort2,"PhxRedEdge",$BM$31:$BM$32)</f>
        <v>0.26029999999999998</v>
      </c>
      <c r="BJ21" s="16"/>
      <c r="BK21" s="16">
        <f>DAVERAGE(PlotSort2,"TMRed",$BM$31:$BM$32)</f>
        <v>0.2319</v>
      </c>
      <c r="BL21" s="16"/>
      <c r="BM21" s="16">
        <f>DAVERAGE(PlotSort2,"TMNIR",$BM$31:$BM$32)</f>
        <v>0.29020000000000001</v>
      </c>
      <c r="BN21" s="16"/>
      <c r="BO21" s="16">
        <f>DAVERAGE(PlotSort2,"NRR",$BM$31:$BM$32)</f>
        <v>5.4314259763851111E-2</v>
      </c>
      <c r="BP21" s="16"/>
      <c r="BQ21" s="16">
        <f>DAVERAGE(PlotSort2,"rvi",$BM$31:$BM$32)</f>
        <v>1.2514014661492023</v>
      </c>
      <c r="BR21" s="16"/>
      <c r="BS21" s="17">
        <f>DAVERAGE(PlotSort2,"ndvi",$BM$31:$BM$32)</f>
        <v>0.11166443210113008</v>
      </c>
      <c r="BT21" s="16"/>
    </row>
    <row r="22" spans="2:72" ht="13.5" customHeight="1" x14ac:dyDescent="0.2">
      <c r="B22" s="12">
        <v>262</v>
      </c>
      <c r="C22" s="12">
        <v>9.9489999999999998</v>
      </c>
      <c r="D22" s="12">
        <v>262.41453999999999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27.5</v>
      </c>
      <c r="Q22" s="56">
        <v>1.18</v>
      </c>
      <c r="R22" s="56">
        <v>2.4900000000000002</v>
      </c>
      <c r="S22" s="56">
        <v>46.41</v>
      </c>
      <c r="T22" s="56">
        <v>125.4</v>
      </c>
      <c r="U22" s="12">
        <v>1</v>
      </c>
      <c r="V22" s="12">
        <v>0</v>
      </c>
      <c r="W22" s="12">
        <v>0</v>
      </c>
      <c r="X22" s="12">
        <v>0</v>
      </c>
      <c r="Y22" s="12">
        <v>0</v>
      </c>
      <c r="Z22" s="12">
        <v>1</v>
      </c>
      <c r="AA22" s="12">
        <v>90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1.2202</v>
      </c>
      <c r="AK22" s="12">
        <v>2.3300000000000001E-2</v>
      </c>
      <c r="AL22" s="14">
        <v>3.9899999999999998E-2</v>
      </c>
      <c r="AM22" s="14">
        <v>8.0000000000000004E-4</v>
      </c>
      <c r="AN22" s="14">
        <v>2.3668</v>
      </c>
      <c r="AO22" s="14">
        <v>2E-3</v>
      </c>
      <c r="AP22" s="14">
        <v>0.19620000000000001</v>
      </c>
      <c r="AQ22" s="14">
        <v>2.0000000000000001E-4</v>
      </c>
      <c r="AR22" s="14">
        <v>2.2505999999999999</v>
      </c>
      <c r="AS22" s="14">
        <v>1.2999999999999999E-2</v>
      </c>
      <c r="AT22" s="14">
        <v>3.8699999999999998E-2</v>
      </c>
      <c r="AU22" s="14">
        <v>2.0000000000000001E-4</v>
      </c>
      <c r="AV22" s="14">
        <v>32.737099999999998</v>
      </c>
      <c r="AW22" s="14">
        <v>0.22259999999999999</v>
      </c>
      <c r="AX22" s="14">
        <v>0.40460000000000002</v>
      </c>
      <c r="AY22" s="14">
        <v>2.8E-3</v>
      </c>
      <c r="AZ22" s="14">
        <v>0.34687083888149134</v>
      </c>
      <c r="BA22" s="14">
        <v>10.454780361757107</v>
      </c>
      <c r="BB22" s="14">
        <v>0.8254004060455673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0.33660000000000001</v>
      </c>
      <c r="BH22" s="16">
        <f>DSTDEV(PlotSort2,"PhxRed",$BN$31:$BN$32)/SQRT($BF22)</f>
        <v>2.9000000000000137E-3</v>
      </c>
      <c r="BI22" s="16">
        <f>DAVERAGE(PlotSort2,"PhxRedEdge",$BN$31:$BN$32)</f>
        <v>0.35870000000000002</v>
      </c>
      <c r="BJ22" s="16">
        <f>DSTDEV(PlotSort2,"PhxRedEdge",$BN$31:$BN$32)/SQRT($BF22)</f>
        <v>3.0999999999999917E-3</v>
      </c>
      <c r="BK22" s="16">
        <f>DAVERAGE(PlotSort2,"TMRed",$BN$31:$BN$32)</f>
        <v>0.33155000000000001</v>
      </c>
      <c r="BL22" s="16">
        <f>DSTDEV(PlotSort2,"TMRed",$BN$31:$BN$32)/SQRT($BF22)</f>
        <v>3.6499999999999862E-3</v>
      </c>
      <c r="BM22" s="16">
        <f>DAVERAGE(PlotSort2,"TMNIR",$BN$31:$BN$32)</f>
        <v>0.39165</v>
      </c>
      <c r="BN22" s="16">
        <f>DSTDEV(PlotSort2,"TMNIR",$BN$31:$BN$32)/SQRT($BF22)</f>
        <v>3.6499999999999862E-3</v>
      </c>
      <c r="BO22" s="16">
        <f>DAVERAGE(PlotSort2,"NRR",$BN$31:$BN$32)</f>
        <v>4.3909800206600721E-2</v>
      </c>
      <c r="BP22" s="16">
        <f>DSTDEV(PlotSort2,"NRR",$BN$31:$BN$32)/SQRT($BF22)</f>
        <v>3.3798740401871219E-4</v>
      </c>
      <c r="BQ22" s="16">
        <f>DAVERAGE(PlotSort2,"rvi",$BN$31:$BN$32)</f>
        <v>1.181291765199967</v>
      </c>
      <c r="BR22" s="16">
        <f>DSTDEV(PlotSort2,"rvi",$BN$31:$BN$32)/SQRT($BF22)</f>
        <v>1.9958224792033792E-3</v>
      </c>
      <c r="BS22" s="17">
        <f>DAVERAGE(PlotSort2,"ndvi",$BN$31:$BN$32)</f>
        <v>8.3111344268865434E-2</v>
      </c>
      <c r="BT22" s="16">
        <f>DSTDEV(PlotSort2,"ndvi",$BN$31:$BN$32)/SQRT($BF22)</f>
        <v>8.3892811554579078E-4</v>
      </c>
    </row>
    <row r="23" spans="2:72" ht="13.5" customHeight="1" x14ac:dyDescent="0.2">
      <c r="B23" s="12">
        <v>262</v>
      </c>
      <c r="C23" s="12">
        <v>9.9570000000000007</v>
      </c>
      <c r="D23" s="12">
        <v>262.41487000000001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27.5</v>
      </c>
      <c r="Q23" s="56">
        <v>1.18</v>
      </c>
      <c r="R23" s="56">
        <v>2.4900000000000002</v>
      </c>
      <c r="S23" s="56">
        <v>46.33</v>
      </c>
      <c r="T23" s="56">
        <v>125.52</v>
      </c>
      <c r="U23" s="12">
        <v>1</v>
      </c>
      <c r="V23" s="12">
        <v>0</v>
      </c>
      <c r="W23" s="12">
        <v>0</v>
      </c>
      <c r="X23" s="12">
        <v>0</v>
      </c>
      <c r="Y23" s="12">
        <v>0</v>
      </c>
      <c r="Z23" s="12">
        <v>1</v>
      </c>
      <c r="AA23" s="12">
        <v>90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1.6485000000000001</v>
      </c>
      <c r="AK23" s="12">
        <v>0.113</v>
      </c>
      <c r="AL23" s="14">
        <v>5.3800000000000001E-2</v>
      </c>
      <c r="AM23" s="14">
        <v>3.7000000000000002E-3</v>
      </c>
      <c r="AN23" s="14">
        <v>2.2789000000000001</v>
      </c>
      <c r="AO23" s="14">
        <v>8.7499999999999994E-2</v>
      </c>
      <c r="AP23" s="14">
        <v>0.18859999999999999</v>
      </c>
      <c r="AQ23" s="14">
        <v>7.1999999999999998E-3</v>
      </c>
      <c r="AR23" s="14">
        <v>3.2944</v>
      </c>
      <c r="AS23" s="14">
        <v>0.34960000000000002</v>
      </c>
      <c r="AT23" s="14">
        <v>5.6599999999999998E-2</v>
      </c>
      <c r="AU23" s="14">
        <v>6.0000000000000001E-3</v>
      </c>
      <c r="AV23" s="14">
        <v>27.801300000000001</v>
      </c>
      <c r="AW23" s="14">
        <v>0.45760000000000001</v>
      </c>
      <c r="AX23" s="14">
        <v>0.34289999999999998</v>
      </c>
      <c r="AY23" s="14">
        <v>5.5999999999999999E-3</v>
      </c>
      <c r="AZ23" s="14">
        <v>0.290310442144873</v>
      </c>
      <c r="BA23" s="14">
        <v>6.0583038869257946</v>
      </c>
      <c r="BB23" s="14">
        <v>0.7166458072590739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0.18769999999999998</v>
      </c>
      <c r="BH23" s="16">
        <f>DSTDEV(PlotSort2,"PhxRed",$BR$31:$BR$32)/SQRT($BF23)</f>
        <v>1.3700000000000004E-2</v>
      </c>
      <c r="BI23" s="16">
        <f>DAVERAGE(PlotSort2,"PhxRedEdge",$BR$31:$BR$32)</f>
        <v>0.27349999999999997</v>
      </c>
      <c r="BJ23" s="16">
        <f>DSTDEV(PlotSort2,"PhxRedEdge",$BR$31:$BR$32)/SQRT($BF23)</f>
        <v>3.8999999999999868E-3</v>
      </c>
      <c r="BK23" s="16">
        <f>DAVERAGE(PlotSort2,"TMRed",$BR$31:$BR$32)</f>
        <v>0.19025</v>
      </c>
      <c r="BL23" s="16">
        <f>DSTDEV(PlotSort2,"TMRed",$BR$31:$BR$32)/SQRT($BF23)</f>
        <v>1.235E-2</v>
      </c>
      <c r="BM23" s="16">
        <f>DAVERAGE(PlotSort2,"TMNIR",$BR$31:$BR$32)</f>
        <v>0.39385000000000003</v>
      </c>
      <c r="BN23" s="16">
        <f>DSTDEV(PlotSort2,"TMNIR",$BR$31:$BR$32)/SQRT($BF23)</f>
        <v>7.750000000000006E-3</v>
      </c>
      <c r="BO23" s="16">
        <f>DAVERAGE(PlotSort2,"NRR",$BR$31:$BR$32)</f>
        <v>0.18024543877817728</v>
      </c>
      <c r="BP23" s="16">
        <f>DSTDEV(PlotSort2,"NRR",$BR$31:$BR$32)/SQRT($BF23)</f>
        <v>1.6417254904778616E-2</v>
      </c>
      <c r="BQ23" s="16">
        <f>DAVERAGE(PlotSort2,"rvi",$BR$31:$BR$32)</f>
        <v>2.0815867860589181</v>
      </c>
      <c r="BR23" s="16">
        <f>DSTDEV(PlotSort2,"rvi",$BR$31:$BR$32)/SQRT($BF23)</f>
        <v>0.17586121843799019</v>
      </c>
      <c r="BS23" s="17">
        <f>DAVERAGE(PlotSort2,"ndvi",$BR$31:$BR$32)</f>
        <v>0.34886309358316159</v>
      </c>
      <c r="BT23" s="16">
        <f>DSTDEV(PlotSort2,"ndvi",$BR$31:$BR$32)/SQRT($BF23)</f>
        <v>3.7159339548849153E-2</v>
      </c>
    </row>
    <row r="24" spans="2:72" ht="13.5" customHeight="1" x14ac:dyDescent="0.2">
      <c r="B24" s="12">
        <v>262</v>
      </c>
      <c r="C24" s="12">
        <v>9.9649999999999999</v>
      </c>
      <c r="D24" s="12">
        <v>262.41521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27.5</v>
      </c>
      <c r="Q24" s="56">
        <v>1.18</v>
      </c>
      <c r="R24" s="56">
        <v>2.4900000000000002</v>
      </c>
      <c r="S24" s="56">
        <v>46.24</v>
      </c>
      <c r="T24" s="56">
        <v>125.64</v>
      </c>
      <c r="U24" s="12">
        <v>1</v>
      </c>
      <c r="V24" s="12">
        <v>0</v>
      </c>
      <c r="W24" s="12">
        <v>0</v>
      </c>
      <c r="X24" s="12">
        <v>0</v>
      </c>
      <c r="Y24" s="12">
        <v>0</v>
      </c>
      <c r="Z24" s="12">
        <v>1</v>
      </c>
      <c r="AA24" s="12">
        <v>90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1.2858000000000001</v>
      </c>
      <c r="AK24" s="12">
        <v>7.3400000000000007E-2</v>
      </c>
      <c r="AL24" s="14">
        <v>4.19E-2</v>
      </c>
      <c r="AM24" s="14">
        <v>2.3999999999999998E-3</v>
      </c>
      <c r="AN24" s="14">
        <v>2.8321000000000001</v>
      </c>
      <c r="AO24" s="14">
        <v>8.3099999999999993E-2</v>
      </c>
      <c r="AP24" s="14">
        <v>0.23400000000000001</v>
      </c>
      <c r="AQ24" s="14">
        <v>6.8999999999999999E-3</v>
      </c>
      <c r="AR24" s="14">
        <v>2.6212</v>
      </c>
      <c r="AS24" s="14">
        <v>2.7000000000000001E-3</v>
      </c>
      <c r="AT24" s="14">
        <v>4.4999999999999998E-2</v>
      </c>
      <c r="AU24" s="14">
        <v>0</v>
      </c>
      <c r="AV24" s="14">
        <v>35.097900000000003</v>
      </c>
      <c r="AW24" s="14">
        <v>9.1499999999999998E-2</v>
      </c>
      <c r="AX24" s="14">
        <v>0.432</v>
      </c>
      <c r="AY24" s="14">
        <v>1.1000000000000001E-3</v>
      </c>
      <c r="AZ24" s="14">
        <v>0.29729729729729726</v>
      </c>
      <c r="BA24" s="14">
        <v>9.6</v>
      </c>
      <c r="BB24" s="14">
        <v>0.81132075471698117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0.69250000000000012</v>
      </c>
      <c r="BH24" s="16"/>
      <c r="BI24" s="16">
        <f>DAVERAGE(PlotSort2,"PhxRedEdge",$BP$31:$BP$32)</f>
        <v>0.68199999999999994</v>
      </c>
      <c r="BJ24" s="16"/>
      <c r="BK24" s="16">
        <f>DAVERAGE(PlotSort2,"TMRed",$BP$31:$BP$32)</f>
        <v>0.69250000000000012</v>
      </c>
      <c r="BL24" s="16"/>
      <c r="BM24" s="16">
        <f>DAVERAGE(PlotSort2,"TMNIR",$BP$31:$BP$32)</f>
        <v>0.66210000000000002</v>
      </c>
      <c r="BN24" s="16"/>
      <c r="BO24" s="16">
        <f>DAVERAGE(PlotSort2,"NRR",$BP$31:$BP$32)</f>
        <v>-1.4805446023361295E-2</v>
      </c>
      <c r="BP24" s="16"/>
      <c r="BQ24" s="16">
        <f>DAVERAGE(PlotSort2,"rvi",$BP$31:$BP$32)</f>
        <v>23.902527075812273</v>
      </c>
      <c r="BR24" s="16"/>
      <c r="BS24" s="17">
        <f>DAVERAGE(PlotSort2,"ndvi",$BP$31:$BP$32)</f>
        <v>-2.2442049313450535E-2</v>
      </c>
      <c r="BT24" s="16"/>
    </row>
    <row r="25" spans="2:72" ht="13.5" customHeight="1" x14ac:dyDescent="0.2">
      <c r="B25" s="12">
        <v>262</v>
      </c>
      <c r="C25" s="12">
        <v>9.9730000000000008</v>
      </c>
      <c r="D25" s="12">
        <v>262.41554000000002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27.5</v>
      </c>
      <c r="Q25" s="56">
        <v>1.18</v>
      </c>
      <c r="R25" s="56">
        <v>2.4900000000000002</v>
      </c>
      <c r="S25" s="56">
        <v>46.16</v>
      </c>
      <c r="T25" s="56">
        <v>125.76</v>
      </c>
      <c r="U25" s="12">
        <v>1</v>
      </c>
      <c r="V25" s="12">
        <v>0</v>
      </c>
      <c r="W25" s="12">
        <v>0</v>
      </c>
      <c r="X25" s="12">
        <v>0</v>
      </c>
      <c r="Y25" s="12">
        <v>0</v>
      </c>
      <c r="Z25" s="12">
        <v>1</v>
      </c>
      <c r="AA25" s="12">
        <v>90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1.2629999999999999</v>
      </c>
      <c r="AK25" s="12">
        <v>0.1037</v>
      </c>
      <c r="AL25" s="14">
        <v>4.1099999999999998E-2</v>
      </c>
      <c r="AM25" s="14">
        <v>3.3999999999999998E-3</v>
      </c>
      <c r="AN25" s="14">
        <v>2.5514999999999999</v>
      </c>
      <c r="AO25" s="14">
        <v>0.23380000000000001</v>
      </c>
      <c r="AP25" s="14">
        <v>0.21049999999999999</v>
      </c>
      <c r="AQ25" s="14">
        <v>1.9300000000000001E-2</v>
      </c>
      <c r="AR25" s="14">
        <v>2.5478999999999998</v>
      </c>
      <c r="AS25" s="14">
        <v>0.16900000000000001</v>
      </c>
      <c r="AT25" s="14">
        <v>4.36E-2</v>
      </c>
      <c r="AU25" s="14">
        <v>2.8999999999999998E-3</v>
      </c>
      <c r="AV25" s="14">
        <v>36.075499999999998</v>
      </c>
      <c r="AW25" s="14">
        <v>2.0882999999999998</v>
      </c>
      <c r="AX25" s="14">
        <v>0.44319999999999998</v>
      </c>
      <c r="AY25" s="14">
        <v>2.5700000000000001E-2</v>
      </c>
      <c r="AZ25" s="14">
        <v>0.35597368823619396</v>
      </c>
      <c r="BA25" s="14">
        <v>10.165137614678899</v>
      </c>
      <c r="BB25" s="14">
        <v>0.82087099424815113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1.0015666666666667</v>
      </c>
      <c r="BH25" s="16">
        <f>DSTDEV(PlotSort2,"PhxRed",$BQ$31:$BQ$32)/SQRT($BF25)</f>
        <v>3.324822468109322E-3</v>
      </c>
      <c r="BI25" s="16">
        <f>DAVERAGE(PlotSort2,"PhxRedEdge",$BQ$31:$BQ$32)</f>
        <v>1.0013666666666667</v>
      </c>
      <c r="BJ25" s="16">
        <f>DSTDEV(PlotSort2,"PhxRedEdge",$BQ$31:$BQ$32)/SQRT($BF25)</f>
        <v>3.3824711545128094E-3</v>
      </c>
      <c r="BK25" s="16">
        <f>DAVERAGE(PlotSort2,"TMRed",$BQ$31:$BQ$32)</f>
        <v>1.0015666666666667</v>
      </c>
      <c r="BL25" s="16">
        <f>DSTDEV(PlotSort2,"TMRed",$BQ$31:$BQ$32)/SQRT($BF25)</f>
        <v>3.324822468109322E-3</v>
      </c>
      <c r="BM25" s="16">
        <f>DAVERAGE(PlotSort2,"TMNIR",$BQ$31:$BQ$32)</f>
        <v>1.0013666666666667</v>
      </c>
      <c r="BN25" s="16">
        <f>DSTDEV(PlotSort2,"TMNIR",$BQ$31:$BQ$32)/SQRT($BF25)</f>
        <v>3.3824711545128094E-3</v>
      </c>
      <c r="BO25" s="16">
        <f>DAVERAGE(PlotSort2,"NRR",$BQ$31:$BQ$32)</f>
        <v>0.73967857643786505</v>
      </c>
      <c r="BP25" s="16">
        <f>DSTDEV(PlotSort2,"NRR",$BQ$31:$BQ$32)/SQRT($BF25)</f>
        <v>7.0783705219207012E-4</v>
      </c>
      <c r="BQ25" s="16">
        <f>DAVERAGE(PlotSort2,"rvi",$BQ$31:$BQ$32)</f>
        <v>1.387426527808163</v>
      </c>
      <c r="BR25" s="16">
        <f>DSTDEV(PlotSort2,"rvi",$BQ$31:$BQ$32)/SQRT($BF25)</f>
        <v>3.9498356797672144E-3</v>
      </c>
      <c r="BS25" s="17">
        <f>DAVERAGE(PlotSort2,"ndvi",$BQ$31:$BQ$32)</f>
        <v>0.16227330621780547</v>
      </c>
      <c r="BT25" s="16">
        <f>DSTDEV(PlotSort2,"ndvi",$BQ$31:$BQ$32)/SQRT($BF25)</f>
        <v>1.3838285295351205E-3</v>
      </c>
    </row>
    <row r="26" spans="2:72" ht="13.5" customHeight="1" x14ac:dyDescent="0.2">
      <c r="B26" s="12">
        <v>262</v>
      </c>
      <c r="C26" s="12">
        <v>10.204000000000001</v>
      </c>
      <c r="D26" s="12">
        <v>262.42516999999998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27.5</v>
      </c>
      <c r="Q26" s="56">
        <v>1.18</v>
      </c>
      <c r="R26" s="56">
        <v>2.4900000000000002</v>
      </c>
      <c r="S26" s="56">
        <v>43.86</v>
      </c>
      <c r="T26" s="56">
        <v>129.43</v>
      </c>
      <c r="U26" s="12">
        <v>1</v>
      </c>
      <c r="V26" s="12">
        <v>0</v>
      </c>
      <c r="W26" s="12">
        <v>0</v>
      </c>
      <c r="X26" s="12">
        <v>0</v>
      </c>
      <c r="Y26" s="12">
        <v>0</v>
      </c>
      <c r="Z26" s="12">
        <v>1</v>
      </c>
      <c r="AA26" s="12">
        <v>90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1.9736</v>
      </c>
      <c r="AK26" s="12">
        <v>0.16289999999999999</v>
      </c>
      <c r="AL26" s="14">
        <v>6.1600000000000002E-2</v>
      </c>
      <c r="AM26" s="14">
        <v>5.1000000000000004E-3</v>
      </c>
      <c r="AN26" s="14">
        <v>2.7250999999999999</v>
      </c>
      <c r="AO26" s="14">
        <v>3.4599999999999999E-2</v>
      </c>
      <c r="AP26" s="14">
        <v>0.21529999999999999</v>
      </c>
      <c r="AQ26" s="14">
        <v>2.7000000000000001E-3</v>
      </c>
      <c r="AR26" s="14">
        <v>3.85</v>
      </c>
      <c r="AS26" s="14">
        <v>0.42149999999999999</v>
      </c>
      <c r="AT26" s="14">
        <v>6.3100000000000003E-2</v>
      </c>
      <c r="AU26" s="14">
        <v>6.8999999999999999E-3</v>
      </c>
      <c r="AV26" s="14">
        <v>30.929600000000001</v>
      </c>
      <c r="AW26" s="14">
        <v>0.63229999999999997</v>
      </c>
      <c r="AX26" s="14">
        <v>0.36570000000000003</v>
      </c>
      <c r="AY26" s="14">
        <v>7.4999999999999997E-3</v>
      </c>
      <c r="AZ26" s="14">
        <v>0.25886402753872639</v>
      </c>
      <c r="BA26" s="14">
        <v>5.7955625990491288</v>
      </c>
      <c r="BB26" s="14">
        <v>0.70569029850746279</v>
      </c>
      <c r="BC26" s="15"/>
    </row>
    <row r="27" spans="2:72" ht="13.5" customHeight="1" x14ac:dyDescent="0.2">
      <c r="B27" s="12">
        <v>262</v>
      </c>
      <c r="C27" s="12">
        <v>10.193</v>
      </c>
      <c r="D27" s="12">
        <v>262.42471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27.5</v>
      </c>
      <c r="Q27" s="56">
        <v>1.18</v>
      </c>
      <c r="R27" s="56">
        <v>2.4900000000000002</v>
      </c>
      <c r="S27" s="56">
        <v>43.97</v>
      </c>
      <c r="T27" s="56">
        <v>129.25</v>
      </c>
      <c r="U27" s="12">
        <v>1</v>
      </c>
      <c r="V27" s="12">
        <v>0</v>
      </c>
      <c r="W27" s="12">
        <v>0</v>
      </c>
      <c r="X27" s="12">
        <v>0</v>
      </c>
      <c r="Y27" s="12">
        <v>0</v>
      </c>
      <c r="Z27" s="12">
        <v>1</v>
      </c>
      <c r="AA27" s="12">
        <v>90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1.3077000000000001</v>
      </c>
      <c r="AK27" s="12">
        <v>0.12640000000000001</v>
      </c>
      <c r="AL27" s="14">
        <v>4.0899999999999999E-2</v>
      </c>
      <c r="AM27" s="14">
        <v>4.0000000000000001E-3</v>
      </c>
      <c r="AN27" s="14">
        <v>2.9325000000000001</v>
      </c>
      <c r="AO27" s="14">
        <v>0.19589999999999999</v>
      </c>
      <c r="AP27" s="14">
        <v>0.23219999999999999</v>
      </c>
      <c r="AQ27" s="14">
        <v>1.55E-2</v>
      </c>
      <c r="AR27" s="14">
        <v>2.6703999999999999</v>
      </c>
      <c r="AS27" s="14">
        <v>5.4000000000000003E-3</v>
      </c>
      <c r="AT27" s="14">
        <v>4.3900000000000002E-2</v>
      </c>
      <c r="AU27" s="14">
        <v>1E-4</v>
      </c>
      <c r="AV27" s="14">
        <v>37.7166</v>
      </c>
      <c r="AW27" s="14">
        <v>1.46E-2</v>
      </c>
      <c r="AX27" s="14">
        <v>0.44669999999999999</v>
      </c>
      <c r="AY27" s="14">
        <v>2.0000000000000001E-4</v>
      </c>
      <c r="AZ27" s="14">
        <v>0.31595227574016793</v>
      </c>
      <c r="BA27" s="14">
        <v>10.175398633257403</v>
      </c>
      <c r="BB27" s="14">
        <v>0.82103546677537709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0.18769999999999998</v>
      </c>
      <c r="BH27" s="16">
        <f>DSTDEV(PlotSort2,"PhxRed",$BR$31:$BR$32)/SQRT($BF27)</f>
        <v>1.3700000000000004E-2</v>
      </c>
      <c r="BI27" s="16">
        <f>DAVERAGE(PlotSort2,"PhxRedEdge",$BR$31:$BR$32)</f>
        <v>0.27349999999999997</v>
      </c>
      <c r="BJ27" s="16">
        <f>DSTDEV(PlotSort2,"PhxRedEdge",$BR$31:$BR$32)/SQRT($BF27)</f>
        <v>3.8999999999999868E-3</v>
      </c>
      <c r="BK27" s="16">
        <f>DAVERAGE(PlotSort2,"TMRed",$BR$31:$BR$32)</f>
        <v>0.19025</v>
      </c>
      <c r="BL27" s="16">
        <f>DSTDEV(PlotSort2,"TMRed",$BR$31:$BR$32)/SQRT($BF27)</f>
        <v>1.235E-2</v>
      </c>
      <c r="BM27" s="16">
        <f>DAVERAGE(PlotSort2,"TMNIR",$BR$31:$BR$32)</f>
        <v>0.39385000000000003</v>
      </c>
      <c r="BN27" s="16">
        <f>DSTDEV(PlotSort2,"TMNIR",$BR$31:$BR$32)/SQRT($BF27)</f>
        <v>7.750000000000006E-3</v>
      </c>
      <c r="BO27" s="16">
        <f>DAVERAGE(PlotSort2,"NRR",$BR$31:$BR$32)</f>
        <v>0.18024543877817728</v>
      </c>
      <c r="BP27" s="16">
        <f>DSTDEV(PlotSort2,"NRR",$BR$31:$BR$32)/SQRT($BF27)</f>
        <v>1.6417254904778616E-2</v>
      </c>
      <c r="BQ27" s="16">
        <f>DAVERAGE(PlotSort2,"rvi",$BR$31:$BR$32)</f>
        <v>2.0815867860589181</v>
      </c>
      <c r="BR27" s="16">
        <f>DSTDEV(PlotSort2,"rvi",$BR$31:$BR$32)/SQRT($BF27)</f>
        <v>0.17586121843799019</v>
      </c>
      <c r="BS27" s="17">
        <f>DAVERAGE(PlotSort2,"ndvi",$BR$31:$BR$32)</f>
        <v>0.34886309358316159</v>
      </c>
      <c r="BT27" s="16">
        <f>DSTDEV(PlotSort2,"ndvi",$BR$31:$BR$32)/SQRT($BF27)</f>
        <v>3.7159339548849153E-2</v>
      </c>
    </row>
    <row r="28" spans="2:72" ht="13.5" customHeight="1" x14ac:dyDescent="0.2">
      <c r="B28" s="12">
        <v>262</v>
      </c>
      <c r="C28" s="12">
        <v>10.185</v>
      </c>
      <c r="D28" s="12">
        <v>262.42437999999999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27.5</v>
      </c>
      <c r="Q28" s="56">
        <v>1.18</v>
      </c>
      <c r="R28" s="56">
        <v>2.4900000000000002</v>
      </c>
      <c r="S28" s="56">
        <v>44.05</v>
      </c>
      <c r="T28" s="56">
        <v>129.11000000000001</v>
      </c>
      <c r="U28" s="12">
        <v>1</v>
      </c>
      <c r="V28" s="12">
        <v>0</v>
      </c>
      <c r="W28" s="12">
        <v>0</v>
      </c>
      <c r="X28" s="12">
        <v>0</v>
      </c>
      <c r="Y28" s="12">
        <v>0</v>
      </c>
      <c r="Z28" s="12">
        <v>1</v>
      </c>
      <c r="AA28" s="12">
        <v>90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1.5548</v>
      </c>
      <c r="AK28" s="12">
        <v>0.15310000000000001</v>
      </c>
      <c r="AL28" s="14">
        <v>4.87E-2</v>
      </c>
      <c r="AM28" s="14">
        <v>4.7999999999999996E-3</v>
      </c>
      <c r="AN28" s="14">
        <v>2.9952000000000001</v>
      </c>
      <c r="AO28" s="14">
        <v>0.1031</v>
      </c>
      <c r="AP28" s="14">
        <v>0.23749999999999999</v>
      </c>
      <c r="AQ28" s="14">
        <v>8.2000000000000007E-3</v>
      </c>
      <c r="AR28" s="14">
        <v>3.1379000000000001</v>
      </c>
      <c r="AS28" s="14">
        <v>0.31380000000000002</v>
      </c>
      <c r="AT28" s="14">
        <v>5.16E-2</v>
      </c>
      <c r="AU28" s="14">
        <v>5.1999999999999998E-3</v>
      </c>
      <c r="AV28" s="14">
        <v>35.642899999999997</v>
      </c>
      <c r="AW28" s="14">
        <v>1.1773</v>
      </c>
      <c r="AX28" s="14">
        <v>0.42259999999999998</v>
      </c>
      <c r="AY28" s="14">
        <v>1.4E-2</v>
      </c>
      <c r="AZ28" s="14">
        <v>0.28041205877897291</v>
      </c>
      <c r="BA28" s="14">
        <v>8.1899224806201545</v>
      </c>
      <c r="BB28" s="14">
        <v>0.7823703078869676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6.2E-2</v>
      </c>
      <c r="BH28" s="16">
        <f>DSTDEV(PlotSort2,"PhxRed",$BS$31:$BS$32)/SQRT($BF28)</f>
        <v>2.2999999999999961E-3</v>
      </c>
      <c r="BI28" s="16">
        <f>DAVERAGE(PlotSort2,"PhxRedEdge",$BS$31:$BS$32)</f>
        <v>0.20834999999999998</v>
      </c>
      <c r="BJ28" s="16">
        <f>DSTDEV(PlotSort2,"PhxRedEdge",$BS$31:$BS$32)/SQRT($BF28)</f>
        <v>3.6500000000000005E-3</v>
      </c>
      <c r="BK28" s="16">
        <f>DAVERAGE(PlotSort2,"TMRed",$BS$31:$BS$32)</f>
        <v>6.3100000000000003E-2</v>
      </c>
      <c r="BL28" s="16">
        <f>DSTDEV(PlotSort2,"TMRed",$BS$31:$BS$32)/SQRT($BF28)</f>
        <v>3.1999999999999976E-3</v>
      </c>
      <c r="BM28" s="16">
        <f>DAVERAGE(PlotSort2,"TMNIR",$BS$31:$BS$32)</f>
        <v>0.40329999999999999</v>
      </c>
      <c r="BN28" s="16">
        <f>DSTDEV(PlotSort2,"TMNIR",$BS$31:$BS$32)/SQRT($BF28)</f>
        <v>2.2900000000000004E-2</v>
      </c>
      <c r="BO28" s="16">
        <f>DAVERAGE(PlotSort2,"NRR",$BS$31:$BS$32)</f>
        <v>0.31796100605761779</v>
      </c>
      <c r="BP28" s="16">
        <f>DSTDEV(PlotSort2,"NRR",$BS$31:$BS$32)/SQRT($BF28)</f>
        <v>1.7670457433450915E-2</v>
      </c>
      <c r="BQ28" s="16">
        <f>DAVERAGE(PlotSort2,"rvi",$BS$31:$BS$32)</f>
        <v>6.4263742738651901</v>
      </c>
      <c r="BR28" s="16">
        <f>DSTDEV(PlotSort2,"rvi",$BS$31:$BS$32)/SQRT($BF28)</f>
        <v>0.68881771277921178</v>
      </c>
      <c r="BS28" s="17">
        <f>DAVERAGE(PlotSort2,"ndvi",$BS$31:$BS$32)</f>
        <v>0.72835256670013349</v>
      </c>
      <c r="BT28" s="16">
        <f>DSTDEV(PlotSort2,"ndvi",$BS$31:$BS$32)/SQRT($BF28)</f>
        <v>2.5196085840496041E-2</v>
      </c>
    </row>
    <row r="29" spans="2:72" ht="13.5" customHeight="1" x14ac:dyDescent="0.2">
      <c r="B29" s="12">
        <v>262</v>
      </c>
      <c r="C29" s="12">
        <v>10.176</v>
      </c>
      <c r="D29" s="12">
        <v>262.42399999999998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27.5</v>
      </c>
      <c r="Q29" s="56">
        <v>1.18</v>
      </c>
      <c r="R29" s="56">
        <v>2.4900000000000002</v>
      </c>
      <c r="S29" s="56">
        <v>44.14</v>
      </c>
      <c r="T29" s="56">
        <v>128.97</v>
      </c>
      <c r="U29" s="12">
        <v>1</v>
      </c>
      <c r="V29" s="12">
        <v>0</v>
      </c>
      <c r="W29" s="12">
        <v>0</v>
      </c>
      <c r="X29" s="12">
        <v>0</v>
      </c>
      <c r="Y29" s="12">
        <v>0</v>
      </c>
      <c r="Z29" s="12">
        <v>1</v>
      </c>
      <c r="AA29" s="12">
        <v>90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1.2263999999999999</v>
      </c>
      <c r="AK29" s="12">
        <v>7.1099999999999997E-2</v>
      </c>
      <c r="AL29" s="14">
        <v>3.85E-2</v>
      </c>
      <c r="AM29" s="14">
        <v>2.2000000000000001E-3</v>
      </c>
      <c r="AN29" s="14">
        <v>2.8601999999999999</v>
      </c>
      <c r="AO29" s="14">
        <v>0.27439999999999998</v>
      </c>
      <c r="AP29" s="14">
        <v>0.22720000000000001</v>
      </c>
      <c r="AQ29" s="14">
        <v>2.18E-2</v>
      </c>
      <c r="AR29" s="14">
        <v>2.3955000000000002</v>
      </c>
      <c r="AS29" s="14">
        <v>0.2177</v>
      </c>
      <c r="AT29" s="14">
        <v>3.95E-2</v>
      </c>
      <c r="AU29" s="14">
        <v>3.5999999999999999E-3</v>
      </c>
      <c r="AV29" s="14">
        <v>38.450899999999997</v>
      </c>
      <c r="AW29" s="14">
        <v>1.8553999999999999</v>
      </c>
      <c r="AX29" s="14">
        <v>0.45650000000000002</v>
      </c>
      <c r="AY29" s="14">
        <v>2.1999999999999999E-2</v>
      </c>
      <c r="AZ29" s="14">
        <v>0.33538101506508705</v>
      </c>
      <c r="BA29" s="14">
        <v>11.556962025316457</v>
      </c>
      <c r="BB29" s="14">
        <v>0.84072580645161299</v>
      </c>
      <c r="BC29" s="15"/>
      <c r="BD29" s="28"/>
    </row>
    <row r="30" spans="2:72" ht="13.5" customHeight="1" x14ac:dyDescent="0.2">
      <c r="B30" s="12">
        <v>262</v>
      </c>
      <c r="C30" s="12">
        <v>10.167999999999999</v>
      </c>
      <c r="D30" s="12">
        <v>262.42367000000002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27.5</v>
      </c>
      <c r="Q30" s="56">
        <v>1.18</v>
      </c>
      <c r="R30" s="56">
        <v>2.4900000000000002</v>
      </c>
      <c r="S30" s="56">
        <v>44.21</v>
      </c>
      <c r="T30" s="56">
        <v>128.84</v>
      </c>
      <c r="U30" s="12">
        <v>1</v>
      </c>
      <c r="V30" s="12">
        <v>0</v>
      </c>
      <c r="W30" s="12">
        <v>0</v>
      </c>
      <c r="X30" s="12">
        <v>0</v>
      </c>
      <c r="Y30" s="12">
        <v>0</v>
      </c>
      <c r="Z30" s="12">
        <v>1</v>
      </c>
      <c r="AA30" s="12">
        <v>90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1.2004999999999999</v>
      </c>
      <c r="AK30" s="12">
        <v>8.1000000000000003E-2</v>
      </c>
      <c r="AL30" s="14">
        <v>3.7699999999999997E-2</v>
      </c>
      <c r="AM30" s="14">
        <v>2.5000000000000001E-3</v>
      </c>
      <c r="AN30" s="14">
        <v>2.5646</v>
      </c>
      <c r="AO30" s="14">
        <v>6.4699999999999994E-2</v>
      </c>
      <c r="AP30" s="14">
        <v>0.20399999999999999</v>
      </c>
      <c r="AQ30" s="14">
        <v>5.1000000000000004E-3</v>
      </c>
      <c r="AR30" s="14">
        <v>2.3946000000000001</v>
      </c>
      <c r="AS30" s="14">
        <v>8.8999999999999996E-2</v>
      </c>
      <c r="AT30" s="14">
        <v>3.95E-2</v>
      </c>
      <c r="AU30" s="14">
        <v>1.5E-3</v>
      </c>
      <c r="AV30" s="14">
        <v>34.118200000000002</v>
      </c>
      <c r="AW30" s="14">
        <v>1.4955000000000001</v>
      </c>
      <c r="AX30" s="14">
        <v>0.40560000000000002</v>
      </c>
      <c r="AY30" s="14">
        <v>1.78E-2</v>
      </c>
      <c r="AZ30" s="14">
        <v>0.33070866141732286</v>
      </c>
      <c r="BA30" s="14">
        <v>10.268354430379746</v>
      </c>
      <c r="BB30" s="14">
        <v>0.82251179510222427</v>
      </c>
      <c r="BC30" s="15"/>
      <c r="BD30" s="28"/>
      <c r="BF30" s="29" t="s">
        <v>175</v>
      </c>
    </row>
    <row r="31" spans="2:72" ht="13.5" customHeight="1" x14ac:dyDescent="0.2">
      <c r="B31" s="12">
        <v>262</v>
      </c>
      <c r="C31" s="12">
        <v>10.16</v>
      </c>
      <c r="D31" s="12">
        <v>262.42333000000002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27.5</v>
      </c>
      <c r="Q31" s="56">
        <v>1.18</v>
      </c>
      <c r="R31" s="56">
        <v>2.4900000000000002</v>
      </c>
      <c r="S31" s="56">
        <v>44.29</v>
      </c>
      <c r="T31" s="56">
        <v>128.71</v>
      </c>
      <c r="U31" s="12">
        <v>1</v>
      </c>
      <c r="V31" s="12">
        <v>0</v>
      </c>
      <c r="W31" s="12">
        <v>0</v>
      </c>
      <c r="X31" s="12">
        <v>0</v>
      </c>
      <c r="Y31" s="12">
        <v>0</v>
      </c>
      <c r="Z31" s="12">
        <v>1</v>
      </c>
      <c r="AA31" s="12">
        <v>90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1.3954</v>
      </c>
      <c r="AK31" s="12">
        <v>0.1052</v>
      </c>
      <c r="AL31" s="14">
        <v>4.3900000000000002E-2</v>
      </c>
      <c r="AM31" s="14">
        <v>3.3E-3</v>
      </c>
      <c r="AN31" s="14">
        <v>2.9308999999999998</v>
      </c>
      <c r="AO31" s="14">
        <v>0.13109999999999999</v>
      </c>
      <c r="AP31" s="14">
        <v>0.2334</v>
      </c>
      <c r="AQ31" s="14">
        <v>1.04E-2</v>
      </c>
      <c r="AR31" s="14">
        <v>2.8586</v>
      </c>
      <c r="AS31" s="14">
        <v>7.6E-3</v>
      </c>
      <c r="AT31" s="14">
        <v>4.7300000000000002E-2</v>
      </c>
      <c r="AU31" s="14">
        <v>1E-4</v>
      </c>
      <c r="AV31" s="14">
        <v>36.992800000000003</v>
      </c>
      <c r="AW31" s="14">
        <v>0.14349999999999999</v>
      </c>
      <c r="AX31" s="14">
        <v>0.44030000000000002</v>
      </c>
      <c r="AY31" s="14">
        <v>1.6999999999999999E-3</v>
      </c>
      <c r="AZ31" s="14">
        <v>0.30710998960961861</v>
      </c>
      <c r="BA31" s="14">
        <v>9.308668076109937</v>
      </c>
      <c r="BB31" s="14">
        <v>0.80598851517637404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262</v>
      </c>
      <c r="C32" s="12">
        <v>10.151999999999999</v>
      </c>
      <c r="D32" s="12">
        <v>262.423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27.5</v>
      </c>
      <c r="Q32" s="56">
        <v>1.18</v>
      </c>
      <c r="R32" s="56">
        <v>2.4900000000000002</v>
      </c>
      <c r="S32" s="56">
        <v>44.37</v>
      </c>
      <c r="T32" s="56">
        <v>128.58000000000001</v>
      </c>
      <c r="U32" s="12">
        <v>1</v>
      </c>
      <c r="V32" s="12">
        <v>0</v>
      </c>
      <c r="W32" s="12">
        <v>0</v>
      </c>
      <c r="X32" s="12">
        <v>0</v>
      </c>
      <c r="Y32" s="12">
        <v>0</v>
      </c>
      <c r="Z32" s="12">
        <v>1</v>
      </c>
      <c r="AA32" s="12">
        <v>90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1.2012</v>
      </c>
      <c r="AK32" s="12">
        <v>1.21E-2</v>
      </c>
      <c r="AL32" s="14">
        <v>3.78E-2</v>
      </c>
      <c r="AM32" s="14">
        <v>4.0000000000000002E-4</v>
      </c>
      <c r="AN32" s="14">
        <v>2.4944000000000002</v>
      </c>
      <c r="AO32" s="14">
        <v>6.8999999999999999E-3</v>
      </c>
      <c r="AP32" s="14">
        <v>0.19900000000000001</v>
      </c>
      <c r="AQ32" s="14">
        <v>5.0000000000000001E-4</v>
      </c>
      <c r="AR32" s="14">
        <v>2.3843000000000001</v>
      </c>
      <c r="AS32" s="14">
        <v>0.1109</v>
      </c>
      <c r="AT32" s="14">
        <v>3.95E-2</v>
      </c>
      <c r="AU32" s="14">
        <v>1.8E-3</v>
      </c>
      <c r="AV32" s="14">
        <v>38.4696</v>
      </c>
      <c r="AW32" s="14">
        <v>1.2708999999999999</v>
      </c>
      <c r="AX32" s="14">
        <v>0.45839999999999997</v>
      </c>
      <c r="AY32" s="14">
        <v>1.5100000000000001E-2</v>
      </c>
      <c r="AZ32" s="14">
        <v>0.39458472771524183</v>
      </c>
      <c r="BA32" s="14">
        <v>11.60506329113924</v>
      </c>
      <c r="BB32" s="14">
        <v>0.84133360112472388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262</v>
      </c>
      <c r="C33" s="12">
        <v>10.144</v>
      </c>
      <c r="D33" s="12">
        <v>262.42266999999998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27.5</v>
      </c>
      <c r="Q33" s="56">
        <v>1.18</v>
      </c>
      <c r="R33" s="56">
        <v>2.4900000000000002</v>
      </c>
      <c r="S33" s="56">
        <v>44.45</v>
      </c>
      <c r="T33" s="56">
        <v>128.44999999999999</v>
      </c>
      <c r="U33" s="12">
        <v>1</v>
      </c>
      <c r="V33" s="12">
        <v>0</v>
      </c>
      <c r="W33" s="12">
        <v>0</v>
      </c>
      <c r="X33" s="12">
        <v>0</v>
      </c>
      <c r="Y33" s="12">
        <v>0</v>
      </c>
      <c r="Z33" s="12">
        <v>1</v>
      </c>
      <c r="AA33" s="12">
        <v>90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1.1431</v>
      </c>
      <c r="AK33" s="12">
        <v>2.87E-2</v>
      </c>
      <c r="AL33" s="14">
        <v>3.61E-2</v>
      </c>
      <c r="AM33" s="14">
        <v>8.9999999999999998E-4</v>
      </c>
      <c r="AN33" s="14">
        <v>2.8818000000000001</v>
      </c>
      <c r="AO33" s="14">
        <v>0.1628</v>
      </c>
      <c r="AP33" s="14">
        <v>0.23019999999999999</v>
      </c>
      <c r="AQ33" s="14">
        <v>1.2999999999999999E-2</v>
      </c>
      <c r="AR33" s="14">
        <v>2.3292999999999999</v>
      </c>
      <c r="AS33" s="14">
        <v>0.1149</v>
      </c>
      <c r="AT33" s="14">
        <v>3.8600000000000002E-2</v>
      </c>
      <c r="AU33" s="14">
        <v>1.9E-3</v>
      </c>
      <c r="AV33" s="14">
        <v>44.8718</v>
      </c>
      <c r="AW33" s="14">
        <v>4.0789</v>
      </c>
      <c r="AX33" s="14">
        <v>0.5353</v>
      </c>
      <c r="AY33" s="14">
        <v>4.87E-2</v>
      </c>
      <c r="AZ33" s="14">
        <v>0.39856303069888971</v>
      </c>
      <c r="BA33" s="14">
        <v>13.867875647668393</v>
      </c>
      <c r="BB33" s="14">
        <v>0.86548179125283153</v>
      </c>
      <c r="BC33" s="15"/>
      <c r="BD33" s="28"/>
    </row>
    <row r="34" spans="2:64" ht="13.5" customHeight="1" x14ac:dyDescent="0.2">
      <c r="B34" s="12">
        <v>262</v>
      </c>
      <c r="C34" s="12">
        <v>10.220000000000001</v>
      </c>
      <c r="D34" s="12">
        <v>262.42583000000002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27.5</v>
      </c>
      <c r="Q34" s="56">
        <v>1.18</v>
      </c>
      <c r="R34" s="56">
        <v>2.4900000000000002</v>
      </c>
      <c r="S34" s="56">
        <v>43.71</v>
      </c>
      <c r="T34" s="56">
        <v>129.69</v>
      </c>
      <c r="U34" s="12">
        <v>1</v>
      </c>
      <c r="V34" s="12">
        <v>0</v>
      </c>
      <c r="W34" s="12">
        <v>0</v>
      </c>
      <c r="X34" s="12">
        <v>0</v>
      </c>
      <c r="Y34" s="12">
        <v>0</v>
      </c>
      <c r="Z34" s="12">
        <v>1</v>
      </c>
      <c r="AA34" s="12">
        <v>90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1.3918999999999999</v>
      </c>
      <c r="AK34" s="12">
        <v>0.15790000000000001</v>
      </c>
      <c r="AL34" s="14">
        <v>4.3299999999999998E-2</v>
      </c>
      <c r="AM34" s="14">
        <v>4.8999999999999998E-3</v>
      </c>
      <c r="AN34" s="14">
        <v>2.3203</v>
      </c>
      <c r="AO34" s="14">
        <v>0.13819999999999999</v>
      </c>
      <c r="AP34" s="14">
        <v>0.18279999999999999</v>
      </c>
      <c r="AQ34" s="14">
        <v>1.09E-2</v>
      </c>
      <c r="AR34" s="14">
        <v>2.7275999999999998</v>
      </c>
      <c r="AS34" s="14">
        <v>0.40679999999999999</v>
      </c>
      <c r="AT34" s="14">
        <v>4.4600000000000001E-2</v>
      </c>
      <c r="AU34" s="14">
        <v>6.7000000000000002E-3</v>
      </c>
      <c r="AV34" s="14">
        <v>33.113599999999998</v>
      </c>
      <c r="AW34" s="14">
        <v>9.5699999999999993E-2</v>
      </c>
      <c r="AX34" s="14">
        <v>0.3906</v>
      </c>
      <c r="AY34" s="14">
        <v>1.1000000000000001E-3</v>
      </c>
      <c r="AZ34" s="14">
        <v>0.36239972096267875</v>
      </c>
      <c r="BA34" s="14">
        <v>8.7578475336322867</v>
      </c>
      <c r="BB34" s="14">
        <v>0.79503676470588225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262</v>
      </c>
      <c r="C35" s="12">
        <v>10.228</v>
      </c>
      <c r="D35" s="12">
        <v>262.42617000000001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27.5</v>
      </c>
      <c r="Q35" s="56">
        <v>1.18</v>
      </c>
      <c r="R35" s="56">
        <v>2.4900000000000002</v>
      </c>
      <c r="S35" s="56">
        <v>43.63</v>
      </c>
      <c r="T35" s="56">
        <v>129.83000000000001</v>
      </c>
      <c r="U35" s="12">
        <v>1</v>
      </c>
      <c r="V35" s="12">
        <v>0</v>
      </c>
      <c r="W35" s="12">
        <v>0</v>
      </c>
      <c r="X35" s="12">
        <v>0</v>
      </c>
      <c r="Y35" s="12">
        <v>0</v>
      </c>
      <c r="Z35" s="12">
        <v>1</v>
      </c>
      <c r="AA35" s="12">
        <v>90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1.3335999999999999</v>
      </c>
      <c r="AK35" s="12">
        <v>7.5800000000000006E-2</v>
      </c>
      <c r="AL35" s="14">
        <v>4.1500000000000002E-2</v>
      </c>
      <c r="AM35" s="14">
        <v>2.3999999999999998E-3</v>
      </c>
      <c r="AN35" s="14">
        <v>2.8397000000000001</v>
      </c>
      <c r="AO35" s="14">
        <v>8.7300000000000003E-2</v>
      </c>
      <c r="AP35" s="14">
        <v>0.22339999999999999</v>
      </c>
      <c r="AQ35" s="14">
        <v>6.8999999999999999E-3</v>
      </c>
      <c r="AR35" s="14">
        <v>2.6783999999999999</v>
      </c>
      <c r="AS35" s="14">
        <v>0.2235</v>
      </c>
      <c r="AT35" s="14">
        <v>4.3700000000000003E-2</v>
      </c>
      <c r="AU35" s="14">
        <v>3.5999999999999999E-3</v>
      </c>
      <c r="AV35" s="14">
        <v>39.2288</v>
      </c>
      <c r="AW35" s="14">
        <v>0.73629999999999995</v>
      </c>
      <c r="AX35" s="14">
        <v>0.4622</v>
      </c>
      <c r="AY35" s="14">
        <v>8.6999999999999994E-3</v>
      </c>
      <c r="AZ35" s="14">
        <v>0.34830805134189036</v>
      </c>
      <c r="BA35" s="14">
        <v>10.576659038901601</v>
      </c>
      <c r="BB35" s="14">
        <v>0.82723858470053369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262</v>
      </c>
      <c r="C36" s="12">
        <v>10.236000000000001</v>
      </c>
      <c r="D36" s="12">
        <v>262.42649999999998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27.5</v>
      </c>
      <c r="Q36" s="56">
        <v>1.18</v>
      </c>
      <c r="R36" s="56">
        <v>2.4900000000000002</v>
      </c>
      <c r="S36" s="56">
        <v>43.55</v>
      </c>
      <c r="T36" s="56">
        <v>129.96</v>
      </c>
      <c r="U36" s="12">
        <v>1</v>
      </c>
      <c r="V36" s="12">
        <v>0</v>
      </c>
      <c r="W36" s="12">
        <v>0</v>
      </c>
      <c r="X36" s="12">
        <v>0</v>
      </c>
      <c r="Y36" s="12">
        <v>0</v>
      </c>
      <c r="Z36" s="12">
        <v>1</v>
      </c>
      <c r="AA36" s="12">
        <v>90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1.4673</v>
      </c>
      <c r="AK36" s="12">
        <v>9.2399999999999996E-2</v>
      </c>
      <c r="AL36" s="14">
        <v>4.5499999999999999E-2</v>
      </c>
      <c r="AM36" s="14">
        <v>2.8999999999999998E-3</v>
      </c>
      <c r="AN36" s="14">
        <v>3.27</v>
      </c>
      <c r="AO36" s="14">
        <v>0.1169</v>
      </c>
      <c r="AP36" s="14">
        <v>0.25690000000000002</v>
      </c>
      <c r="AQ36" s="14">
        <v>9.1999999999999998E-3</v>
      </c>
      <c r="AR36" s="14">
        <v>2.9891000000000001</v>
      </c>
      <c r="AS36" s="14">
        <v>0.12920000000000001</v>
      </c>
      <c r="AT36" s="14">
        <v>4.87E-2</v>
      </c>
      <c r="AU36" s="14">
        <v>2.0999999999999999E-3</v>
      </c>
      <c r="AV36" s="14">
        <v>41.464799999999997</v>
      </c>
      <c r="AW36" s="14">
        <v>2.5522</v>
      </c>
      <c r="AX36" s="14">
        <v>0.48799999999999999</v>
      </c>
      <c r="AY36" s="14">
        <v>0.03</v>
      </c>
      <c r="AZ36" s="14">
        <v>0.31024298563565578</v>
      </c>
      <c r="BA36" s="14">
        <v>10.020533880903491</v>
      </c>
      <c r="BB36" s="14">
        <v>0.81852058878330536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262</v>
      </c>
      <c r="C37" s="12">
        <v>10.244</v>
      </c>
      <c r="D37" s="12">
        <v>262.42683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27.5</v>
      </c>
      <c r="Q37" s="56">
        <v>1.18</v>
      </c>
      <c r="R37" s="56">
        <v>2.4900000000000002</v>
      </c>
      <c r="S37" s="56">
        <v>43.48</v>
      </c>
      <c r="T37" s="56">
        <v>130.09</v>
      </c>
      <c r="U37" s="12">
        <v>1</v>
      </c>
      <c r="V37" s="12">
        <v>0</v>
      </c>
      <c r="W37" s="12">
        <v>0</v>
      </c>
      <c r="X37" s="12">
        <v>0</v>
      </c>
      <c r="Y37" s="12">
        <v>0</v>
      </c>
      <c r="Z37" s="12">
        <v>1</v>
      </c>
      <c r="AA37" s="12">
        <v>90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1.1854</v>
      </c>
      <c r="AK37" s="12">
        <v>5.1200000000000002E-2</v>
      </c>
      <c r="AL37" s="14">
        <v>3.6700000000000003E-2</v>
      </c>
      <c r="AM37" s="14">
        <v>1.6000000000000001E-3</v>
      </c>
      <c r="AN37" s="14">
        <v>2.6452</v>
      </c>
      <c r="AO37" s="14">
        <v>0.1447</v>
      </c>
      <c r="AP37" s="14">
        <v>0.20749999999999999</v>
      </c>
      <c r="AQ37" s="14">
        <v>1.14E-2</v>
      </c>
      <c r="AR37" s="14">
        <v>2.4723999999999999</v>
      </c>
      <c r="AS37" s="14">
        <v>0.15870000000000001</v>
      </c>
      <c r="AT37" s="14">
        <v>4.0300000000000002E-2</v>
      </c>
      <c r="AU37" s="14">
        <v>2.5999999999999999E-3</v>
      </c>
      <c r="AV37" s="14">
        <v>40.445599999999999</v>
      </c>
      <c r="AW37" s="14">
        <v>2.4398</v>
      </c>
      <c r="AX37" s="14">
        <v>0.47539999999999999</v>
      </c>
      <c r="AY37" s="14">
        <v>2.87E-2</v>
      </c>
      <c r="AZ37" s="14">
        <v>0.39229755454678583</v>
      </c>
      <c r="BA37" s="14">
        <v>11.79652605459057</v>
      </c>
      <c r="BB37" s="14">
        <v>0.84370758192747708</v>
      </c>
      <c r="BC37" s="15"/>
      <c r="BD37" s="28"/>
      <c r="BG37" s="30">
        <v>2</v>
      </c>
    </row>
    <row r="38" spans="2:64" ht="13.5" customHeight="1" x14ac:dyDescent="0.2">
      <c r="B38" s="12">
        <v>262</v>
      </c>
      <c r="C38" s="12">
        <v>10.252000000000001</v>
      </c>
      <c r="D38" s="12">
        <v>262.42716999999999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27.5</v>
      </c>
      <c r="Q38" s="56">
        <v>1.18</v>
      </c>
      <c r="R38" s="56">
        <v>2.4900000000000002</v>
      </c>
      <c r="S38" s="56">
        <v>43.4</v>
      </c>
      <c r="T38" s="56">
        <v>130.22999999999999</v>
      </c>
      <c r="U38" s="12">
        <v>1</v>
      </c>
      <c r="V38" s="12">
        <v>0</v>
      </c>
      <c r="W38" s="12">
        <v>0</v>
      </c>
      <c r="X38" s="12">
        <v>0</v>
      </c>
      <c r="Y38" s="12">
        <v>0</v>
      </c>
      <c r="Z38" s="12">
        <v>1</v>
      </c>
      <c r="AA38" s="12">
        <v>90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1.6282000000000001</v>
      </c>
      <c r="AK38" s="12">
        <v>5.8500000000000003E-2</v>
      </c>
      <c r="AL38" s="14">
        <v>5.04E-2</v>
      </c>
      <c r="AM38" s="14">
        <v>1.8E-3</v>
      </c>
      <c r="AN38" s="14">
        <v>3.0899000000000001</v>
      </c>
      <c r="AO38" s="14">
        <v>4.9200000000000001E-2</v>
      </c>
      <c r="AP38" s="14">
        <v>0.24210000000000001</v>
      </c>
      <c r="AQ38" s="14">
        <v>3.8999999999999998E-3</v>
      </c>
      <c r="AR38" s="14">
        <v>3.3944999999999999</v>
      </c>
      <c r="AS38" s="14">
        <v>6.9699999999999998E-2</v>
      </c>
      <c r="AT38" s="14">
        <v>5.5199999999999999E-2</v>
      </c>
      <c r="AU38" s="14">
        <v>1.1000000000000001E-3</v>
      </c>
      <c r="AV38" s="14">
        <v>38.421799999999998</v>
      </c>
      <c r="AW38" s="14">
        <v>0.624</v>
      </c>
      <c r="AX38" s="14">
        <v>0.4511</v>
      </c>
      <c r="AY38" s="14">
        <v>7.3000000000000001E-3</v>
      </c>
      <c r="AZ38" s="14">
        <v>0.30150028851702249</v>
      </c>
      <c r="BA38" s="14">
        <v>8.1721014492753632</v>
      </c>
      <c r="BB38" s="14">
        <v>0.78194746197906395</v>
      </c>
      <c r="BC38" s="15"/>
      <c r="BD38" s="28"/>
      <c r="BG38" s="30">
        <v>3</v>
      </c>
      <c r="BH38" s="34"/>
    </row>
    <row r="39" spans="2:64" ht="13.5" customHeight="1" x14ac:dyDescent="0.2">
      <c r="B39" s="12">
        <v>262</v>
      </c>
      <c r="C39" s="12">
        <v>10.26</v>
      </c>
      <c r="D39" s="12">
        <v>262.42750000000001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27.5</v>
      </c>
      <c r="Q39" s="56">
        <v>1.18</v>
      </c>
      <c r="R39" s="56">
        <v>2.4900000000000002</v>
      </c>
      <c r="S39" s="56">
        <v>43.32</v>
      </c>
      <c r="T39" s="56">
        <v>130.36000000000001</v>
      </c>
      <c r="U39" s="12">
        <v>1</v>
      </c>
      <c r="V39" s="12">
        <v>0</v>
      </c>
      <c r="W39" s="12">
        <v>0</v>
      </c>
      <c r="X39" s="12">
        <v>0</v>
      </c>
      <c r="Y39" s="12">
        <v>0</v>
      </c>
      <c r="Z39" s="12">
        <v>1</v>
      </c>
      <c r="AA39" s="12">
        <v>90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1.2018</v>
      </c>
      <c r="AK39" s="12">
        <v>9.7000000000000003E-3</v>
      </c>
      <c r="AL39" s="14">
        <v>3.7100000000000001E-2</v>
      </c>
      <c r="AM39" s="14">
        <v>2.9999999999999997E-4</v>
      </c>
      <c r="AN39" s="14">
        <v>2.6751999999999998</v>
      </c>
      <c r="AO39" s="14">
        <v>7.7000000000000002E-3</v>
      </c>
      <c r="AP39" s="14">
        <v>0.20930000000000001</v>
      </c>
      <c r="AQ39" s="14">
        <v>5.9999999999999995E-4</v>
      </c>
      <c r="AR39" s="14">
        <v>2.4472999999999998</v>
      </c>
      <c r="AS39" s="14">
        <v>4.5999999999999999E-2</v>
      </c>
      <c r="AT39" s="14">
        <v>3.9699999999999999E-2</v>
      </c>
      <c r="AU39" s="14">
        <v>6.9999999999999999E-4</v>
      </c>
      <c r="AV39" s="14">
        <v>37.7624</v>
      </c>
      <c r="AW39" s="14">
        <v>0.98799999999999999</v>
      </c>
      <c r="AX39" s="14">
        <v>0.44280000000000003</v>
      </c>
      <c r="AY39" s="14">
        <v>1.1599999999999999E-2</v>
      </c>
      <c r="AZ39" s="14">
        <v>0.35807391504370495</v>
      </c>
      <c r="BA39" s="14">
        <v>11.153652392947103</v>
      </c>
      <c r="BB39" s="14">
        <v>0.83544041450777196</v>
      </c>
      <c r="BC39" s="15"/>
      <c r="BD39" s="28"/>
    </row>
    <row r="40" spans="2:64" ht="13.5" customHeight="1" x14ac:dyDescent="0.2">
      <c r="B40" s="12">
        <v>262</v>
      </c>
      <c r="C40" s="12">
        <v>10.268000000000001</v>
      </c>
      <c r="D40" s="12">
        <v>262.42782999999997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27.5</v>
      </c>
      <c r="Q40" s="56">
        <v>1.18</v>
      </c>
      <c r="R40" s="56">
        <v>2.4900000000000002</v>
      </c>
      <c r="S40" s="56">
        <v>43.25</v>
      </c>
      <c r="T40" s="56">
        <v>130.5</v>
      </c>
      <c r="U40" s="12">
        <v>1</v>
      </c>
      <c r="V40" s="12">
        <v>0</v>
      </c>
      <c r="W40" s="12">
        <v>0</v>
      </c>
      <c r="X40" s="12">
        <v>0</v>
      </c>
      <c r="Y40" s="12">
        <v>0</v>
      </c>
      <c r="Z40" s="12">
        <v>1</v>
      </c>
      <c r="AA40" s="12">
        <v>90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1.5541</v>
      </c>
      <c r="AK40" s="12">
        <v>5.1799999999999999E-2</v>
      </c>
      <c r="AL40" s="14">
        <v>4.8000000000000001E-2</v>
      </c>
      <c r="AM40" s="14">
        <v>1.6000000000000001E-3</v>
      </c>
      <c r="AN40" s="14">
        <v>2.7562000000000002</v>
      </c>
      <c r="AO40" s="14">
        <v>0.19020000000000001</v>
      </c>
      <c r="AP40" s="14">
        <v>0.21529999999999999</v>
      </c>
      <c r="AQ40" s="14">
        <v>1.49E-2</v>
      </c>
      <c r="AR40" s="14">
        <v>3.0110000000000001</v>
      </c>
      <c r="AS40" s="14">
        <v>1.43E-2</v>
      </c>
      <c r="AT40" s="14">
        <v>4.8800000000000003E-2</v>
      </c>
      <c r="AU40" s="14">
        <v>2.0000000000000001E-4</v>
      </c>
      <c r="AV40" s="14">
        <v>37.856000000000002</v>
      </c>
      <c r="AW40" s="14">
        <v>2.6707000000000001</v>
      </c>
      <c r="AX40" s="14">
        <v>0.44340000000000002</v>
      </c>
      <c r="AY40" s="14">
        <v>3.1300000000000001E-2</v>
      </c>
      <c r="AZ40" s="14">
        <v>0.34628814331258539</v>
      </c>
      <c r="BA40" s="14">
        <v>9.0860655737704921</v>
      </c>
      <c r="BB40" s="14">
        <v>0.80170662332385201</v>
      </c>
      <c r="BC40" s="15"/>
      <c r="BD40" s="28"/>
    </row>
    <row r="41" spans="2:64" ht="13.5" customHeight="1" x14ac:dyDescent="0.2">
      <c r="B41" s="12">
        <v>262</v>
      </c>
      <c r="C41" s="12">
        <v>10.276</v>
      </c>
      <c r="D41" s="12">
        <v>262.42817000000002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27.5</v>
      </c>
      <c r="Q41" s="56">
        <v>1.18</v>
      </c>
      <c r="R41" s="56">
        <v>2.4900000000000002</v>
      </c>
      <c r="S41" s="56">
        <v>43.17</v>
      </c>
      <c r="T41" s="56">
        <v>130.63</v>
      </c>
      <c r="U41" s="12">
        <v>1</v>
      </c>
      <c r="V41" s="12">
        <v>0</v>
      </c>
      <c r="W41" s="12">
        <v>0</v>
      </c>
      <c r="X41" s="12">
        <v>0</v>
      </c>
      <c r="Y41" s="12">
        <v>0</v>
      </c>
      <c r="Z41" s="12">
        <v>1</v>
      </c>
      <c r="AA41" s="12">
        <v>90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1.7859</v>
      </c>
      <c r="AK41" s="12">
        <v>0.36699999999999999</v>
      </c>
      <c r="AL41" s="14">
        <v>5.5E-2</v>
      </c>
      <c r="AM41" s="14">
        <v>1.1299999999999999E-2</v>
      </c>
      <c r="AN41" s="14">
        <v>2.3105000000000002</v>
      </c>
      <c r="AO41" s="14">
        <v>9.0399999999999994E-2</v>
      </c>
      <c r="AP41" s="14">
        <v>0.1802</v>
      </c>
      <c r="AQ41" s="14">
        <v>7.1000000000000004E-3</v>
      </c>
      <c r="AR41" s="14">
        <v>3.4811999999999999</v>
      </c>
      <c r="AS41" s="14">
        <v>0.77510000000000001</v>
      </c>
      <c r="AT41" s="14">
        <v>5.6399999999999999E-2</v>
      </c>
      <c r="AU41" s="14">
        <v>1.2500000000000001E-2</v>
      </c>
      <c r="AV41" s="14">
        <v>29.421600000000002</v>
      </c>
      <c r="AW41" s="14">
        <v>0.26829999999999998</v>
      </c>
      <c r="AX41" s="14">
        <v>0.34420000000000001</v>
      </c>
      <c r="AY41" s="14">
        <v>3.0999999999999999E-3</v>
      </c>
      <c r="AZ41" s="14">
        <v>0.31273836765827617</v>
      </c>
      <c r="BA41" s="14">
        <v>6.1028368794326244</v>
      </c>
      <c r="BB41" s="14">
        <v>0.71842236645032453</v>
      </c>
      <c r="BC41" s="15"/>
      <c r="BD41" s="28"/>
    </row>
    <row r="42" spans="2:64" ht="13.5" customHeight="1" x14ac:dyDescent="0.2">
      <c r="B42" s="12">
        <v>262</v>
      </c>
      <c r="C42" s="12">
        <v>10.071</v>
      </c>
      <c r="D42" s="12">
        <v>262.41962999999998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27.5</v>
      </c>
      <c r="Q42" s="56">
        <v>1.18</v>
      </c>
      <c r="R42" s="56">
        <v>2.4900000000000002</v>
      </c>
      <c r="S42" s="56">
        <v>45.17</v>
      </c>
      <c r="T42" s="56">
        <v>127.28</v>
      </c>
      <c r="U42" s="12">
        <v>1</v>
      </c>
      <c r="V42" s="12">
        <v>0</v>
      </c>
      <c r="W42" s="12">
        <v>0</v>
      </c>
      <c r="X42" s="12">
        <v>0</v>
      </c>
      <c r="Y42" s="12">
        <v>0</v>
      </c>
      <c r="Z42" s="12">
        <v>1</v>
      </c>
      <c r="AA42" s="12">
        <v>90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5.3381999999999996</v>
      </c>
      <c r="AK42" s="12">
        <v>0.1462</v>
      </c>
      <c r="AL42" s="14">
        <v>0.1706</v>
      </c>
      <c r="AM42" s="14">
        <v>4.7000000000000002E-3</v>
      </c>
      <c r="AN42" s="14">
        <v>2.4510999999999998</v>
      </c>
      <c r="AO42" s="14">
        <v>8.7900000000000006E-2</v>
      </c>
      <c r="AP42" s="14">
        <v>0.19839999999999999</v>
      </c>
      <c r="AQ42" s="14">
        <v>7.1000000000000004E-3</v>
      </c>
      <c r="AR42" s="14">
        <v>10.036</v>
      </c>
      <c r="AS42" s="14">
        <v>0.30570000000000003</v>
      </c>
      <c r="AT42" s="14">
        <v>0.1686</v>
      </c>
      <c r="AU42" s="14">
        <v>5.1000000000000004E-3</v>
      </c>
      <c r="AV42" s="14">
        <v>18.797000000000001</v>
      </c>
      <c r="AW42" s="14">
        <v>0.57620000000000005</v>
      </c>
      <c r="AX42" s="14">
        <v>0.22670000000000001</v>
      </c>
      <c r="AY42" s="14">
        <v>6.8999999999999999E-3</v>
      </c>
      <c r="AZ42" s="14">
        <v>6.6572571159727159E-2</v>
      </c>
      <c r="BA42" s="14">
        <v>1.3446026097271651</v>
      </c>
      <c r="BB42" s="14">
        <v>0.14697697950923352</v>
      </c>
      <c r="BC42" s="37"/>
      <c r="BD42" s="28"/>
    </row>
    <row r="43" spans="2:64" ht="13.5" customHeight="1" x14ac:dyDescent="0.2">
      <c r="B43" s="12">
        <v>262</v>
      </c>
      <c r="C43" s="12">
        <v>10.077999999999999</v>
      </c>
      <c r="D43" s="12">
        <v>262.41991999999999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27.5</v>
      </c>
      <c r="Q43" s="56">
        <v>1.18</v>
      </c>
      <c r="R43" s="56">
        <v>2.4900000000000002</v>
      </c>
      <c r="S43" s="56">
        <v>45.1</v>
      </c>
      <c r="T43" s="56">
        <v>127.39</v>
      </c>
      <c r="U43" s="12">
        <v>1</v>
      </c>
      <c r="V43" s="12">
        <v>0</v>
      </c>
      <c r="W43" s="12">
        <v>0</v>
      </c>
      <c r="X43" s="12">
        <v>0</v>
      </c>
      <c r="Y43" s="12">
        <v>0</v>
      </c>
      <c r="Z43" s="12">
        <v>1</v>
      </c>
      <c r="AA43" s="12">
        <v>90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1.8698999999999999</v>
      </c>
      <c r="AK43" s="12">
        <v>5.4899999999999997E-2</v>
      </c>
      <c r="AL43" s="14">
        <v>5.9700000000000003E-2</v>
      </c>
      <c r="AM43" s="14">
        <v>1.8E-3</v>
      </c>
      <c r="AN43" s="14">
        <v>2.6215999999999999</v>
      </c>
      <c r="AO43" s="14">
        <v>9.7999999999999997E-3</v>
      </c>
      <c r="AP43" s="14">
        <v>0.21199999999999999</v>
      </c>
      <c r="AQ43" s="14">
        <v>8.0000000000000004E-4</v>
      </c>
      <c r="AR43" s="14">
        <v>3.5674999999999999</v>
      </c>
      <c r="AS43" s="14">
        <v>0.1042</v>
      </c>
      <c r="AT43" s="14">
        <v>5.9900000000000002E-2</v>
      </c>
      <c r="AU43" s="14">
        <v>1.6999999999999999E-3</v>
      </c>
      <c r="AV43" s="14">
        <v>35.370399999999997</v>
      </c>
      <c r="AW43" s="14">
        <v>0.61780000000000002</v>
      </c>
      <c r="AX43" s="14">
        <v>0.42620000000000002</v>
      </c>
      <c r="AY43" s="14">
        <v>7.4000000000000003E-3</v>
      </c>
      <c r="AZ43" s="14">
        <v>0.3356314634910687</v>
      </c>
      <c r="BA43" s="14">
        <v>7.1151919866444073</v>
      </c>
      <c r="BB43" s="14">
        <v>0.75354865254062953</v>
      </c>
      <c r="BC43" s="37"/>
      <c r="BD43" s="28"/>
    </row>
    <row r="44" spans="2:64" ht="13.5" customHeight="1" x14ac:dyDescent="0.2">
      <c r="B44" s="12">
        <v>262</v>
      </c>
      <c r="C44" s="12">
        <v>10.087</v>
      </c>
      <c r="D44" s="12">
        <v>262.42029000000002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27.5</v>
      </c>
      <c r="Q44" s="56">
        <v>1.18</v>
      </c>
      <c r="R44" s="56">
        <v>2.4900000000000002</v>
      </c>
      <c r="S44" s="56">
        <v>45.01</v>
      </c>
      <c r="T44" s="56">
        <v>127.53</v>
      </c>
      <c r="U44" s="12">
        <v>1</v>
      </c>
      <c r="V44" s="12">
        <v>0</v>
      </c>
      <c r="W44" s="12">
        <v>0</v>
      </c>
      <c r="X44" s="12">
        <v>0</v>
      </c>
      <c r="Y44" s="12">
        <v>0</v>
      </c>
      <c r="Z44" s="12">
        <v>1</v>
      </c>
      <c r="AA44" s="12">
        <v>90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10.4682</v>
      </c>
      <c r="AK44" s="12">
        <v>0.1298</v>
      </c>
      <c r="AL44" s="14">
        <v>0.3337</v>
      </c>
      <c r="AM44" s="14">
        <v>4.1000000000000003E-3</v>
      </c>
      <c r="AN44" s="14">
        <v>4.4050000000000002</v>
      </c>
      <c r="AO44" s="14">
        <v>4.3400000000000001E-2</v>
      </c>
      <c r="AP44" s="14">
        <v>0.35560000000000003</v>
      </c>
      <c r="AQ44" s="14">
        <v>3.5000000000000001E-3</v>
      </c>
      <c r="AR44" s="14">
        <v>19.574999999999999</v>
      </c>
      <c r="AS44" s="14">
        <v>0.1734</v>
      </c>
      <c r="AT44" s="14">
        <v>0.32790000000000002</v>
      </c>
      <c r="AU44" s="14">
        <v>2.8999999999999998E-3</v>
      </c>
      <c r="AV44" s="14">
        <v>32.242100000000001</v>
      </c>
      <c r="AW44" s="14">
        <v>0.2142</v>
      </c>
      <c r="AX44" s="14">
        <v>0.38800000000000001</v>
      </c>
      <c r="AY44" s="14">
        <v>2.5999999999999999E-3</v>
      </c>
      <c r="AZ44" s="14">
        <v>4.3571812802582009E-2</v>
      </c>
      <c r="BA44" s="14">
        <v>1.1832875876791704</v>
      </c>
      <c r="BB44" s="14">
        <v>8.3950272384411218E-2</v>
      </c>
      <c r="BC44" s="37"/>
      <c r="BD44" s="28"/>
    </row>
    <row r="45" spans="2:64" ht="13.5" customHeight="1" x14ac:dyDescent="0.2">
      <c r="B45" s="12">
        <v>262</v>
      </c>
      <c r="C45" s="12">
        <v>10.095000000000001</v>
      </c>
      <c r="D45" s="12">
        <v>262.42061999999999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27.5</v>
      </c>
      <c r="Q45" s="56">
        <v>1.18</v>
      </c>
      <c r="R45" s="56">
        <v>2.4900000000000002</v>
      </c>
      <c r="S45" s="56">
        <v>44.93</v>
      </c>
      <c r="T45" s="56">
        <v>127.66</v>
      </c>
      <c r="U45" s="12">
        <v>1</v>
      </c>
      <c r="V45" s="12">
        <v>0</v>
      </c>
      <c r="W45" s="12">
        <v>0</v>
      </c>
      <c r="X45" s="12">
        <v>0</v>
      </c>
      <c r="Y45" s="12">
        <v>0</v>
      </c>
      <c r="Z45" s="12">
        <v>1</v>
      </c>
      <c r="AA45" s="12">
        <v>90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5.4663000000000004</v>
      </c>
      <c r="AK45" s="12">
        <v>0.68389999999999995</v>
      </c>
      <c r="AL45" s="14">
        <v>0.17399999999999999</v>
      </c>
      <c r="AM45" s="14">
        <v>2.18E-2</v>
      </c>
      <c r="AN45" s="14">
        <v>3.3448000000000002</v>
      </c>
      <c r="AO45" s="14">
        <v>0.16719999999999999</v>
      </c>
      <c r="AP45" s="14">
        <v>0.26960000000000001</v>
      </c>
      <c r="AQ45" s="14">
        <v>1.35E-2</v>
      </c>
      <c r="AR45" s="14">
        <v>10.636799999999999</v>
      </c>
      <c r="AS45" s="14">
        <v>1.3097000000000001</v>
      </c>
      <c r="AT45" s="14">
        <v>0.1779</v>
      </c>
      <c r="AU45" s="14">
        <v>2.1899999999999999E-2</v>
      </c>
      <c r="AV45" s="14">
        <v>33.415199999999999</v>
      </c>
      <c r="AW45" s="14">
        <v>0.2142</v>
      </c>
      <c r="AX45" s="14">
        <v>0.40160000000000001</v>
      </c>
      <c r="AY45" s="14">
        <v>2.5999999999999999E-3</v>
      </c>
      <c r="AZ45" s="14">
        <v>0.19666269368295591</v>
      </c>
      <c r="BA45" s="14">
        <v>2.2574480044969083</v>
      </c>
      <c r="BB45" s="14">
        <v>0.38602243313201035</v>
      </c>
      <c r="BC45" s="37"/>
      <c r="BD45" s="28"/>
    </row>
    <row r="46" spans="2:64" ht="13.5" customHeight="1" x14ac:dyDescent="0.2">
      <c r="B46" s="12">
        <v>262</v>
      </c>
      <c r="C46" s="12">
        <v>10.103999999999999</v>
      </c>
      <c r="D46" s="12">
        <v>262.42099999999999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27.5</v>
      </c>
      <c r="Q46" s="56">
        <v>1.18</v>
      </c>
      <c r="R46" s="56">
        <v>2.4900000000000002</v>
      </c>
      <c r="S46" s="56">
        <v>44.85</v>
      </c>
      <c r="T46" s="56">
        <v>127.8</v>
      </c>
      <c r="U46" s="12">
        <v>1</v>
      </c>
      <c r="V46" s="12">
        <v>0</v>
      </c>
      <c r="W46" s="12">
        <v>0</v>
      </c>
      <c r="X46" s="12">
        <v>0</v>
      </c>
      <c r="Y46" s="12">
        <v>0</v>
      </c>
      <c r="Z46" s="12">
        <v>1</v>
      </c>
      <c r="AA46" s="12">
        <v>90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5.1936999999999998</v>
      </c>
      <c r="AK46" s="12">
        <v>8.4199999999999997E-2</v>
      </c>
      <c r="AL46" s="14">
        <v>0.16500000000000001</v>
      </c>
      <c r="AM46" s="14">
        <v>2.7000000000000001E-3</v>
      </c>
      <c r="AN46" s="14">
        <v>2.4916</v>
      </c>
      <c r="AO46" s="14">
        <v>4.9299999999999997E-2</v>
      </c>
      <c r="AP46" s="14">
        <v>0.20050000000000001</v>
      </c>
      <c r="AQ46" s="14">
        <v>4.0000000000000001E-3</v>
      </c>
      <c r="AR46" s="14">
        <v>9.8142999999999994</v>
      </c>
      <c r="AS46" s="14">
        <v>0.19309999999999999</v>
      </c>
      <c r="AT46" s="14">
        <v>0.16389999999999999</v>
      </c>
      <c r="AU46" s="14">
        <v>3.2000000000000002E-3</v>
      </c>
      <c r="AV46" s="14">
        <v>19.046600000000002</v>
      </c>
      <c r="AW46" s="14">
        <v>0.41810000000000003</v>
      </c>
      <c r="AX46" s="14">
        <v>0.2286</v>
      </c>
      <c r="AY46" s="14">
        <v>5.0000000000000001E-3</v>
      </c>
      <c r="AZ46" s="14">
        <v>6.5485900722442286E-2</v>
      </c>
      <c r="BA46" s="14">
        <v>1.3947528981086028</v>
      </c>
      <c r="BB46" s="14">
        <v>0.16484076433121023</v>
      </c>
      <c r="BC46" s="37"/>
      <c r="BD46" s="28"/>
    </row>
    <row r="47" spans="2:64" ht="13.5" customHeight="1" x14ac:dyDescent="0.2">
      <c r="B47" s="12">
        <v>262</v>
      </c>
      <c r="C47" s="12">
        <v>10.112</v>
      </c>
      <c r="D47" s="12">
        <v>262.42133000000001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27.5</v>
      </c>
      <c r="Q47" s="56">
        <v>1.18</v>
      </c>
      <c r="R47" s="56">
        <v>2.4900000000000002</v>
      </c>
      <c r="S47" s="56">
        <v>44.77</v>
      </c>
      <c r="T47" s="56">
        <v>127.93</v>
      </c>
      <c r="U47" s="12">
        <v>1</v>
      </c>
      <c r="V47" s="12">
        <v>0</v>
      </c>
      <c r="W47" s="12">
        <v>0</v>
      </c>
      <c r="X47" s="12">
        <v>0</v>
      </c>
      <c r="Y47" s="12">
        <v>0</v>
      </c>
      <c r="Z47" s="12">
        <v>1</v>
      </c>
      <c r="AA47" s="12">
        <v>90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2.0255999999999998</v>
      </c>
      <c r="AK47" s="12">
        <v>6.59E-2</v>
      </c>
      <c r="AL47" s="14">
        <v>6.4299999999999996E-2</v>
      </c>
      <c r="AM47" s="14">
        <v>2.0999999999999999E-3</v>
      </c>
      <c r="AN47" s="14">
        <v>2.5474000000000001</v>
      </c>
      <c r="AO47" s="14">
        <v>9.5699999999999993E-2</v>
      </c>
      <c r="AP47" s="14">
        <v>0.20469999999999999</v>
      </c>
      <c r="AQ47" s="14">
        <v>7.7000000000000002E-3</v>
      </c>
      <c r="AR47" s="14">
        <v>3.9733999999999998</v>
      </c>
      <c r="AS47" s="14">
        <v>0.15690000000000001</v>
      </c>
      <c r="AT47" s="14">
        <v>6.6299999999999998E-2</v>
      </c>
      <c r="AU47" s="14">
        <v>2.5999999999999999E-3</v>
      </c>
      <c r="AV47" s="14">
        <v>31.7346</v>
      </c>
      <c r="AW47" s="14">
        <v>0.16020000000000001</v>
      </c>
      <c r="AX47" s="14">
        <v>0.38040000000000002</v>
      </c>
      <c r="AY47" s="14">
        <v>1.9E-3</v>
      </c>
      <c r="AZ47" s="14">
        <v>0.30029054862416688</v>
      </c>
      <c r="BA47" s="14">
        <v>5.7375565610859729</v>
      </c>
      <c r="BB47" s="14">
        <v>0.70315648085963744</v>
      </c>
      <c r="BC47" s="37"/>
      <c r="BD47" s="28"/>
    </row>
    <row r="48" spans="2:64" ht="13.5" customHeight="1" x14ac:dyDescent="0.2">
      <c r="B48" s="12">
        <v>262</v>
      </c>
      <c r="C48" s="12">
        <v>10.122999999999999</v>
      </c>
      <c r="D48" s="12">
        <v>262.42178999999999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27.5</v>
      </c>
      <c r="Q48" s="56">
        <v>1.18</v>
      </c>
      <c r="R48" s="56">
        <v>2.4900000000000002</v>
      </c>
      <c r="S48" s="56">
        <v>44.66</v>
      </c>
      <c r="T48" s="56">
        <v>128.11000000000001</v>
      </c>
      <c r="U48" s="12">
        <v>1</v>
      </c>
      <c r="V48" s="12">
        <v>0</v>
      </c>
      <c r="W48" s="12">
        <v>0</v>
      </c>
      <c r="X48" s="12">
        <v>0</v>
      </c>
      <c r="Y48" s="12">
        <v>0</v>
      </c>
      <c r="Z48" s="12">
        <v>1</v>
      </c>
      <c r="AA48" s="12">
        <v>90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10.7203</v>
      </c>
      <c r="AK48" s="12">
        <v>4.58E-2</v>
      </c>
      <c r="AL48" s="14">
        <v>0.33950000000000002</v>
      </c>
      <c r="AM48" s="14">
        <v>1.5E-3</v>
      </c>
      <c r="AN48" s="14">
        <v>4.5124000000000004</v>
      </c>
      <c r="AO48" s="14">
        <v>1.84E-2</v>
      </c>
      <c r="AP48" s="14">
        <v>0.36180000000000001</v>
      </c>
      <c r="AQ48" s="14">
        <v>1.5E-3</v>
      </c>
      <c r="AR48" s="14">
        <v>20.1418</v>
      </c>
      <c r="AS48" s="14">
        <v>8.6699999999999999E-2</v>
      </c>
      <c r="AT48" s="14">
        <v>0.3352</v>
      </c>
      <c r="AU48" s="14">
        <v>1.4E-3</v>
      </c>
      <c r="AV48" s="14">
        <v>33.0304</v>
      </c>
      <c r="AW48" s="14">
        <v>0.17469999999999999</v>
      </c>
      <c r="AX48" s="14">
        <v>0.39529999999999998</v>
      </c>
      <c r="AY48" s="14">
        <v>2.0999999999999999E-3</v>
      </c>
      <c r="AZ48" s="14">
        <v>4.4247787610619434E-2</v>
      </c>
      <c r="BA48" s="14">
        <v>1.1792959427207637</v>
      </c>
      <c r="BB48" s="14">
        <v>8.2272416153319636E-2</v>
      </c>
      <c r="BC48" s="37"/>
      <c r="BD48" s="28"/>
    </row>
    <row r="49" spans="2:54" ht="13.5" customHeight="1" x14ac:dyDescent="0.2">
      <c r="B49" s="12">
        <v>262</v>
      </c>
      <c r="C49" s="12">
        <v>10.131</v>
      </c>
      <c r="D49" s="12">
        <v>262.42212999999998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27.5</v>
      </c>
      <c r="Q49" s="56">
        <v>1.18</v>
      </c>
      <c r="R49" s="56">
        <v>2.4900000000000002</v>
      </c>
      <c r="S49" s="56">
        <v>44.58</v>
      </c>
      <c r="T49" s="56">
        <v>128.24</v>
      </c>
      <c r="U49" s="12">
        <v>1</v>
      </c>
      <c r="V49" s="12">
        <v>0</v>
      </c>
      <c r="W49" s="12">
        <v>0</v>
      </c>
      <c r="X49" s="12">
        <v>0</v>
      </c>
      <c r="Y49" s="12">
        <v>0</v>
      </c>
      <c r="Z49" s="12">
        <v>1</v>
      </c>
      <c r="AA49" s="12">
        <v>90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6.3677000000000001</v>
      </c>
      <c r="AK49" s="12">
        <v>0.33289999999999997</v>
      </c>
      <c r="AL49" s="14">
        <v>0.2014</v>
      </c>
      <c r="AM49" s="14">
        <v>1.0500000000000001E-2</v>
      </c>
      <c r="AN49" s="14">
        <v>3.4647000000000001</v>
      </c>
      <c r="AO49" s="14">
        <v>0.12509999999999999</v>
      </c>
      <c r="AP49" s="14">
        <v>0.27739999999999998</v>
      </c>
      <c r="AQ49" s="14">
        <v>0.01</v>
      </c>
      <c r="AR49" s="14">
        <v>12.1937</v>
      </c>
      <c r="AS49" s="14">
        <v>0.52429999999999999</v>
      </c>
      <c r="AT49" s="14">
        <v>0.2026</v>
      </c>
      <c r="AU49" s="14">
        <v>8.6999999999999994E-3</v>
      </c>
      <c r="AV49" s="14">
        <v>32.3003</v>
      </c>
      <c r="AW49" s="14">
        <v>0.85489999999999999</v>
      </c>
      <c r="AX49" s="14">
        <v>0.3861</v>
      </c>
      <c r="AY49" s="14">
        <v>1.0200000000000001E-2</v>
      </c>
      <c r="AZ49" s="14">
        <v>0.16382818387339868</v>
      </c>
      <c r="BA49" s="14">
        <v>1.9057255676209279</v>
      </c>
      <c r="BB49" s="14">
        <v>0.31170375403431289</v>
      </c>
    </row>
    <row r="50" spans="2:54" ht="13.5" customHeight="1" x14ac:dyDescent="0.2">
      <c r="B50" s="12">
        <v>262</v>
      </c>
      <c r="C50" s="12">
        <v>10.02</v>
      </c>
      <c r="D50" s="12">
        <v>262.41750000000002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27.5</v>
      </c>
      <c r="Q50" s="56">
        <v>1.18</v>
      </c>
      <c r="R50" s="56">
        <v>2.4900000000000002</v>
      </c>
      <c r="S50" s="56">
        <v>45.69</v>
      </c>
      <c r="T50" s="56">
        <v>126.48</v>
      </c>
      <c r="U50" s="12">
        <v>1</v>
      </c>
      <c r="V50" s="12">
        <v>0</v>
      </c>
      <c r="W50" s="12">
        <v>0</v>
      </c>
      <c r="X50" s="12">
        <v>0</v>
      </c>
      <c r="Y50" s="12">
        <v>0</v>
      </c>
      <c r="Z50" s="12">
        <v>1</v>
      </c>
      <c r="AA50" s="12">
        <v>90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7.3731999999999998</v>
      </c>
      <c r="AK50" s="12">
        <v>2.1999999999999999E-2</v>
      </c>
      <c r="AL50" s="14">
        <v>0.2379</v>
      </c>
      <c r="AM50" s="14">
        <v>6.9999999999999999E-4</v>
      </c>
      <c r="AN50" s="14">
        <v>3.1846999999999999</v>
      </c>
      <c r="AO50" s="14">
        <v>8.3999999999999995E-3</v>
      </c>
      <c r="AP50" s="14">
        <v>0.26029999999999998</v>
      </c>
      <c r="AQ50" s="14">
        <v>6.9999999999999999E-4</v>
      </c>
      <c r="AR50" s="14">
        <v>13.674200000000001</v>
      </c>
      <c r="AS50" s="14">
        <v>6.4799999999999996E-2</v>
      </c>
      <c r="AT50" s="14">
        <v>0.2319</v>
      </c>
      <c r="AU50" s="14">
        <v>1.1000000000000001E-3</v>
      </c>
      <c r="AV50" s="14">
        <v>23.876300000000001</v>
      </c>
      <c r="AW50" s="14">
        <v>5.62E-2</v>
      </c>
      <c r="AX50" s="14">
        <v>0.29020000000000001</v>
      </c>
      <c r="AY50" s="14">
        <v>6.9999999999999999E-4</v>
      </c>
      <c r="AZ50" s="14">
        <v>5.4314259763851111E-2</v>
      </c>
      <c r="BA50" s="14">
        <v>1.2514014661492023</v>
      </c>
      <c r="BB50" s="14">
        <v>0.11166443210113008</v>
      </c>
    </row>
    <row r="51" spans="2:54" ht="13.5" customHeight="1" x14ac:dyDescent="0.2">
      <c r="B51" s="12">
        <v>262</v>
      </c>
      <c r="C51" s="12">
        <v>9.8030000000000008</v>
      </c>
      <c r="D51" s="12">
        <v>262.40845999999999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27.5</v>
      </c>
      <c r="Q51" s="56">
        <v>1.18</v>
      </c>
      <c r="R51" s="56">
        <v>2.4900000000000002</v>
      </c>
      <c r="S51" s="56">
        <v>47.92</v>
      </c>
      <c r="T51" s="56">
        <v>123.24</v>
      </c>
      <c r="U51" s="12">
        <v>1</v>
      </c>
      <c r="V51" s="12">
        <v>0</v>
      </c>
      <c r="W51" s="12">
        <v>0</v>
      </c>
      <c r="X51" s="12">
        <v>0</v>
      </c>
      <c r="Y51" s="12">
        <v>0</v>
      </c>
      <c r="Z51" s="12">
        <v>1</v>
      </c>
      <c r="AA51" s="12">
        <v>90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20.607500000000002</v>
      </c>
      <c r="AK51" s="55">
        <v>6.4999999999999997E-3</v>
      </c>
      <c r="AL51" s="55">
        <v>0.69250000000000012</v>
      </c>
      <c r="AM51" s="55">
        <v>0</v>
      </c>
      <c r="AN51" s="55">
        <v>7.9859999999999998</v>
      </c>
      <c r="AO51" s="55">
        <v>1.4999999999999998E-3</v>
      </c>
      <c r="AP51" s="55">
        <v>0.68199999999999994</v>
      </c>
      <c r="AQ51" s="55">
        <v>0</v>
      </c>
      <c r="AR51" s="55">
        <v>39.001000000000005</v>
      </c>
      <c r="AS51" s="55">
        <v>4.4999999999999997E-3</v>
      </c>
      <c r="AT51" s="55">
        <v>0.69250000000000012</v>
      </c>
      <c r="AU51" s="55">
        <v>0</v>
      </c>
      <c r="AV51" s="55">
        <v>51.661000000000001</v>
      </c>
      <c r="AW51" s="55">
        <v>2.0999999999999999E-3</v>
      </c>
      <c r="AX51" s="55">
        <v>0.66210000000000002</v>
      </c>
      <c r="AY51" s="55">
        <v>0</v>
      </c>
      <c r="AZ51" s="14">
        <v>-1.4805446023361295E-2</v>
      </c>
      <c r="BA51" s="14">
        <v>23.902527075812273</v>
      </c>
      <c r="BB51" s="14">
        <v>-2.2442049313450535E-2</v>
      </c>
    </row>
    <row r="52" spans="2:54" ht="13.5" customHeight="1" x14ac:dyDescent="0.2">
      <c r="B52" s="12">
        <v>262</v>
      </c>
      <c r="C52" s="12">
        <v>9.7949999999999999</v>
      </c>
      <c r="D52" s="12">
        <v>262.40813000000003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27.5</v>
      </c>
      <c r="Q52" s="56">
        <v>1.18</v>
      </c>
      <c r="R52" s="56">
        <v>2.4900000000000002</v>
      </c>
      <c r="S52" s="56">
        <v>48.01</v>
      </c>
      <c r="T52" s="56">
        <v>123.12</v>
      </c>
      <c r="U52" s="12">
        <v>1</v>
      </c>
      <c r="V52" s="12">
        <v>0</v>
      </c>
      <c r="W52" s="12">
        <v>0</v>
      </c>
      <c r="X52" s="12">
        <v>0</v>
      </c>
      <c r="Y52" s="12">
        <v>0</v>
      </c>
      <c r="Z52" s="12">
        <v>1</v>
      </c>
      <c r="AA52" s="12">
        <v>90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29.583400000000001</v>
      </c>
      <c r="AK52" s="12">
        <v>1.6299999999999999E-2</v>
      </c>
      <c r="AL52" s="14">
        <v>0.996</v>
      </c>
      <c r="AM52" s="14">
        <v>5.0000000000000001E-4</v>
      </c>
      <c r="AN52" s="14">
        <v>11.639799999999999</v>
      </c>
      <c r="AO52" s="14">
        <v>5.0000000000000001E-4</v>
      </c>
      <c r="AP52" s="14">
        <v>0.99570000000000003</v>
      </c>
      <c r="AQ52" s="14">
        <v>0</v>
      </c>
      <c r="AR52" s="14">
        <v>56.004600000000003</v>
      </c>
      <c r="AS52" s="14">
        <v>8.9999999999999993E-3</v>
      </c>
      <c r="AT52" s="14">
        <v>0.996</v>
      </c>
      <c r="AU52" s="14">
        <v>2.0000000000000001E-4</v>
      </c>
      <c r="AV52" s="14">
        <v>77.529899999999998</v>
      </c>
      <c r="AW52" s="14">
        <v>5.4300000000000001E-2</v>
      </c>
      <c r="AX52" s="14">
        <v>0.99570000000000003</v>
      </c>
      <c r="AY52" s="14">
        <v>6.9999999999999999E-4</v>
      </c>
      <c r="AZ52" s="38">
        <v>0.73892925511692886</v>
      </c>
      <c r="BA52" s="38">
        <v>1.3843487856354655</v>
      </c>
      <c r="BB52" s="38">
        <v>0.16119654471316397</v>
      </c>
    </row>
    <row r="53" spans="2:54" ht="13.5" customHeight="1" x14ac:dyDescent="0.2">
      <c r="B53" s="12">
        <v>262</v>
      </c>
      <c r="C53" s="12">
        <v>10.010999999999999</v>
      </c>
      <c r="D53" s="12">
        <v>262.41712999999999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27.5</v>
      </c>
      <c r="Q53" s="56">
        <v>1.18</v>
      </c>
      <c r="R53" s="56">
        <v>2.4900000000000002</v>
      </c>
      <c r="S53" s="56">
        <v>45.78</v>
      </c>
      <c r="T53" s="56">
        <v>126.34</v>
      </c>
      <c r="U53" s="12">
        <v>1</v>
      </c>
      <c r="V53" s="12">
        <v>0</v>
      </c>
      <c r="W53" s="12">
        <v>0</v>
      </c>
      <c r="X53" s="12">
        <v>0</v>
      </c>
      <c r="Y53" s="12">
        <v>0</v>
      </c>
      <c r="Z53" s="12">
        <v>1</v>
      </c>
      <c r="AA53" s="12">
        <v>90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30.979800000000001</v>
      </c>
      <c r="AK53" s="12">
        <v>1.5100000000000001E-2</v>
      </c>
      <c r="AL53" s="14">
        <v>1.0012000000000001</v>
      </c>
      <c r="AM53" s="14">
        <v>5.0000000000000001E-4</v>
      </c>
      <c r="AN53" s="14">
        <v>12.228300000000001</v>
      </c>
      <c r="AO53" s="14">
        <v>2.8E-3</v>
      </c>
      <c r="AP53" s="14">
        <v>1.0009999999999999</v>
      </c>
      <c r="AQ53" s="14">
        <v>2.0000000000000001E-4</v>
      </c>
      <c r="AR53" s="14">
        <v>58.936999999999998</v>
      </c>
      <c r="AS53" s="14">
        <v>3.1300000000000001E-2</v>
      </c>
      <c r="AT53" s="14">
        <v>1.0012000000000001</v>
      </c>
      <c r="AU53" s="14">
        <v>5.0000000000000001E-4</v>
      </c>
      <c r="AV53" s="14">
        <v>82.232799999999997</v>
      </c>
      <c r="AW53" s="14">
        <v>2.7E-2</v>
      </c>
      <c r="AX53" s="14">
        <v>1.0009999999999999</v>
      </c>
      <c r="AY53" s="14">
        <v>2.9999999999999997E-4</v>
      </c>
      <c r="AZ53" s="38">
        <v>0.74109342364211295</v>
      </c>
      <c r="BA53" s="38">
        <v>1.3952661316320818</v>
      </c>
      <c r="BB53" s="38">
        <v>0.16501971384814598</v>
      </c>
    </row>
    <row r="54" spans="2:54" ht="13.5" customHeight="1" x14ac:dyDescent="0.2">
      <c r="B54" s="12">
        <v>262</v>
      </c>
      <c r="C54" s="12">
        <v>10.302</v>
      </c>
      <c r="D54" s="12">
        <v>262.42925000000002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27.5</v>
      </c>
      <c r="Q54" s="56">
        <v>1.18</v>
      </c>
      <c r="R54" s="56">
        <v>2.4900000000000002</v>
      </c>
      <c r="S54" s="56">
        <v>42.92</v>
      </c>
      <c r="T54" s="56">
        <v>131.07</v>
      </c>
      <c r="U54" s="12">
        <v>1</v>
      </c>
      <c r="V54" s="12">
        <v>0</v>
      </c>
      <c r="W54" s="12">
        <v>0</v>
      </c>
      <c r="X54" s="12">
        <v>0</v>
      </c>
      <c r="Y54" s="12">
        <v>0</v>
      </c>
      <c r="Z54" s="12">
        <v>1</v>
      </c>
      <c r="AA54" s="12">
        <v>90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32.836300000000001</v>
      </c>
      <c r="AK54" s="12">
        <v>3.2000000000000002E-3</v>
      </c>
      <c r="AL54" s="14">
        <v>1.0075000000000001</v>
      </c>
      <c r="AM54" s="14">
        <v>1E-4</v>
      </c>
      <c r="AN54" s="14">
        <v>12.972799999999999</v>
      </c>
      <c r="AO54" s="14">
        <v>8.9999999999999998E-4</v>
      </c>
      <c r="AP54" s="14">
        <v>1.0074000000000001</v>
      </c>
      <c r="AQ54" s="14">
        <v>1E-4</v>
      </c>
      <c r="AR54" s="14">
        <v>62.517400000000002</v>
      </c>
      <c r="AS54" s="14">
        <v>4.4000000000000003E-3</v>
      </c>
      <c r="AT54" s="14">
        <v>1.0075000000000001</v>
      </c>
      <c r="AU54" s="14">
        <v>1E-4</v>
      </c>
      <c r="AV54" s="14">
        <v>86.440600000000003</v>
      </c>
      <c r="AW54" s="14">
        <v>4.9599999999999998E-2</v>
      </c>
      <c r="AX54" s="14">
        <v>1.0074000000000001</v>
      </c>
      <c r="AY54" s="14">
        <v>5.9999999999999995E-4</v>
      </c>
      <c r="AZ54" s="38">
        <v>0.73901305055455313</v>
      </c>
      <c r="BA54" s="38">
        <v>1.3826646661569419</v>
      </c>
      <c r="BB54" s="38">
        <v>0.1606036600921065</v>
      </c>
    </row>
  </sheetData>
  <autoFilter ref="B9:BB54" xr:uid="{D902F625-99E6-49E5-84CC-B57E910F48DA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2183-7471-4023-98C3-814898D83ADC}">
  <sheetPr codeName="Sheet57"/>
  <dimension ref="A1:BT54"/>
  <sheetViews>
    <sheetView workbookViewId="0">
      <selection activeCell="A41" sqref="A41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267</v>
      </c>
      <c r="C10" s="12">
        <v>10.106</v>
      </c>
      <c r="D10" s="12">
        <v>267.42108000000002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31.7</v>
      </c>
      <c r="Q10" s="56">
        <v>1.29</v>
      </c>
      <c r="R10" s="56">
        <v>3.38</v>
      </c>
      <c r="S10" s="56">
        <v>46.01</v>
      </c>
      <c r="T10" s="56">
        <v>130.08000000000001</v>
      </c>
      <c r="U10" s="12">
        <v>1</v>
      </c>
      <c r="V10" s="12">
        <v>0</v>
      </c>
      <c r="W10" s="12">
        <v>1</v>
      </c>
      <c r="X10" s="12">
        <v>0</v>
      </c>
      <c r="Y10" s="12">
        <v>0</v>
      </c>
      <c r="Z10" s="12">
        <v>1</v>
      </c>
      <c r="AA10" s="12">
        <v>135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1.6819999999999999</v>
      </c>
      <c r="AK10" s="12">
        <v>0.2419</v>
      </c>
      <c r="AL10" s="14">
        <v>5.4699999999999999E-2</v>
      </c>
      <c r="AM10" s="14">
        <v>7.9000000000000008E-3</v>
      </c>
      <c r="AN10" s="14">
        <v>2.3582000000000001</v>
      </c>
      <c r="AO10" s="14">
        <v>0.1167</v>
      </c>
      <c r="AP10" s="14">
        <v>0.193</v>
      </c>
      <c r="AQ10" s="14">
        <v>9.5999999999999992E-3</v>
      </c>
      <c r="AR10" s="14">
        <v>3.1888999999999998</v>
      </c>
      <c r="AS10" s="14">
        <v>0.17519999999999999</v>
      </c>
      <c r="AT10" s="14">
        <v>5.4699999999999999E-2</v>
      </c>
      <c r="AU10" s="14">
        <v>3.0000000000000001E-3</v>
      </c>
      <c r="AV10" s="14">
        <v>28.941099999999999</v>
      </c>
      <c r="AW10" s="14">
        <v>1.1752</v>
      </c>
      <c r="AX10" s="14">
        <v>0.34820000000000001</v>
      </c>
      <c r="AY10" s="14">
        <v>1.41E-2</v>
      </c>
      <c r="AZ10" s="14">
        <v>0.28677014042867699</v>
      </c>
      <c r="BA10" s="14">
        <v>6.3656307129798906</v>
      </c>
      <c r="BB10" s="14">
        <v>0.72846860263092572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5.4865624999999994E-2</v>
      </c>
      <c r="BH10" s="16">
        <f>DSTDEV(PlotSort,"PhxRed",$BG$35:$BG$38)/SQRT($BF10)</f>
        <v>1.7201697764987799E-3</v>
      </c>
      <c r="BI10" s="16">
        <f>DAVERAGE(PlotSort,"PhxRedEdge",$BG$35:$BG$38)</f>
        <v>0.20622500000000005</v>
      </c>
      <c r="BJ10" s="16">
        <f>DSTDEV(PlotSort,"PhxRedEdge",$BG$35:$BG$38)/SQRT($BF10)</f>
        <v>3.4615456644534926E-3</v>
      </c>
      <c r="BK10" s="16">
        <f>DAVERAGE(PlotSort,"TMRed",$BG$35:$BG$38)</f>
        <v>5.7034374999999991E-2</v>
      </c>
      <c r="BL10" s="16">
        <f>DSTDEV(PlotSort,"TMRed",$BG$35:$BG$38)/SQRT($BF10)</f>
        <v>1.7901421898776321E-3</v>
      </c>
      <c r="BM10" s="16">
        <f>DAVERAGE(PlotSort,"TMNIR",$BG$35:$BG$38)</f>
        <v>0.37070312499999986</v>
      </c>
      <c r="BN10" s="16">
        <f>DSTDEV(PlotSort,"TMNIR",$BG$35:$BG$38)/SQRT($BF10)</f>
        <v>7.5119588586906845E-3</v>
      </c>
      <c r="BO10" s="16">
        <f>DAVERAGE(PlotSort,"NRR",$BG$35:$BG$38)</f>
        <v>0.28380083366977238</v>
      </c>
      <c r="BP10" s="16">
        <f>DSTDEV(PlotSort,"NRR",$BG$35:$BG$38)/SQRT($BF10)</f>
        <v>6.2585411022612171E-3</v>
      </c>
      <c r="BQ10" s="16">
        <f>DAVERAGE(PlotSort,"rvi",$BG$35:$BG$38)</f>
        <v>6.7462385992381311</v>
      </c>
      <c r="BR10" s="16">
        <f>DSTDEV(PlotSort,"rvi",$BG$35:$BG$38)/SQRT($BF10)</f>
        <v>0.29092954045484049</v>
      </c>
      <c r="BS10" s="17">
        <f>DAVERAGE(PlotSort,"ndvi",$BG$35:$BG$38)</f>
        <v>0.73044484545105659</v>
      </c>
      <c r="BT10" s="16">
        <f>DSTDEV(PlotSort,"ndvi",$BG$35:$BG$38)/SQRT($BF10)</f>
        <v>1.0221029296053985E-2</v>
      </c>
    </row>
    <row r="11" spans="1:72" ht="13.5" customHeight="1" x14ac:dyDescent="0.2">
      <c r="B11" s="12">
        <v>267</v>
      </c>
      <c r="C11" s="12">
        <v>10.098000000000001</v>
      </c>
      <c r="D11" s="12">
        <v>267.42075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31.7</v>
      </c>
      <c r="Q11" s="56">
        <v>1.29</v>
      </c>
      <c r="R11" s="56">
        <v>3.38</v>
      </c>
      <c r="S11" s="56">
        <v>46.09</v>
      </c>
      <c r="T11" s="56">
        <v>129.96</v>
      </c>
      <c r="U11" s="12">
        <v>1</v>
      </c>
      <c r="V11" s="12">
        <v>0</v>
      </c>
      <c r="W11" s="12">
        <v>1</v>
      </c>
      <c r="X11" s="12">
        <v>0</v>
      </c>
      <c r="Y11" s="12">
        <v>0</v>
      </c>
      <c r="Z11" s="12">
        <v>1</v>
      </c>
      <c r="AA11" s="12">
        <v>135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1.5783</v>
      </c>
      <c r="AK11" s="12">
        <v>2.3800000000000002E-2</v>
      </c>
      <c r="AL11" s="14">
        <v>5.1400000000000001E-2</v>
      </c>
      <c r="AM11" s="14">
        <v>8.0000000000000004E-4</v>
      </c>
      <c r="AN11" s="14">
        <v>2.5074999999999998</v>
      </c>
      <c r="AO11" s="14">
        <v>6.1499999999999999E-2</v>
      </c>
      <c r="AP11" s="14">
        <v>0.20549999999999999</v>
      </c>
      <c r="AQ11" s="14">
        <v>5.0000000000000001E-3</v>
      </c>
      <c r="AR11" s="14">
        <v>3.3725999999999998</v>
      </c>
      <c r="AS11" s="14">
        <v>0.16669999999999999</v>
      </c>
      <c r="AT11" s="14">
        <v>5.8000000000000003E-2</v>
      </c>
      <c r="AU11" s="14">
        <v>2.8999999999999998E-3</v>
      </c>
      <c r="AV11" s="14">
        <v>31.308199999999999</v>
      </c>
      <c r="AW11" s="14">
        <v>2.7E-2</v>
      </c>
      <c r="AX11" s="14">
        <v>0.37730000000000002</v>
      </c>
      <c r="AY11" s="14">
        <v>2.9999999999999997E-4</v>
      </c>
      <c r="AZ11" s="14">
        <v>0.29478380233356216</v>
      </c>
      <c r="BA11" s="14">
        <v>6.5051724137931037</v>
      </c>
      <c r="BB11" s="14">
        <v>0.73351711463358604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5.1581250000000009E-2</v>
      </c>
      <c r="BH11" s="16">
        <f>DSTDEV(PlotSort,"PhxRed",$BG$31:$BG$32)/SQRT($BF11)</f>
        <v>1.3895208631635101E-3</v>
      </c>
      <c r="BI11" s="16">
        <f>DAVERAGE(PlotSort,"PhxRedEdge",$BG$31:$BG$32)</f>
        <v>0.21408125</v>
      </c>
      <c r="BJ11" s="16">
        <f>DSTDEV(PlotSort,"PhxRedEdge",$BG$31:$BG$32)/SQRT($BF11)</f>
        <v>3.6384889119660652E-3</v>
      </c>
      <c r="BK11" s="16">
        <f>DAVERAGE(PlotSort,"TMRed",$BG$31:$BG$32)</f>
        <v>5.3756249999999998E-2</v>
      </c>
      <c r="BL11" s="16">
        <f>DSTDEV(PlotSort,"TMRed",$BG$31:$BG$32)/SQRT($BF11)</f>
        <v>1.6219835785749087E-3</v>
      </c>
      <c r="BM11" s="16">
        <f>DAVERAGE(PlotSort,"TMNIR",$BG$31:$BG$32)</f>
        <v>0.39171875000000012</v>
      </c>
      <c r="BN11" s="16">
        <f>DSTDEV(PlotSort,"TMNIR",$BG$31:$BG$32)/SQRT($BF11)</f>
        <v>8.3044727845400686E-3</v>
      </c>
      <c r="BO11" s="16">
        <f>DAVERAGE(PlotSort,"NRR",$BG$31:$BG$32)</f>
        <v>0.29252910722784636</v>
      </c>
      <c r="BP11" s="16">
        <f>DSTDEV(PlotSort,"NRR",$BG$31:$BG$32)/SQRT($BF11)</f>
        <v>7.0729188574319346E-3</v>
      </c>
      <c r="BQ11" s="16">
        <f>DAVERAGE(PlotSort,"rvi",$BG$31:$BG$32)</f>
        <v>7.4224447123300799</v>
      </c>
      <c r="BR11" s="16">
        <f>DSTDEV(PlotSort,"rvi",$BG$31:$BG$32)/SQRT($BF11)</f>
        <v>0.35039399574702246</v>
      </c>
      <c r="BS11" s="17">
        <f>DAVERAGE(PlotSort,"ndvi",$BG$31:$BG$32)</f>
        <v>0.75720617469637597</v>
      </c>
      <c r="BT11" s="16">
        <f>DSTDEV(PlotSort,"ndvi",$BG$31:$BG$32)/SQRT($BF11)</f>
        <v>8.7389997944413069E-3</v>
      </c>
    </row>
    <row r="12" spans="1:72" ht="13.5" customHeight="1" x14ac:dyDescent="0.2">
      <c r="B12" s="12">
        <v>267</v>
      </c>
      <c r="C12" s="12">
        <v>10.09</v>
      </c>
      <c r="D12" s="12">
        <v>267.42041999999998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31.7</v>
      </c>
      <c r="Q12" s="56">
        <v>1.29</v>
      </c>
      <c r="R12" s="56">
        <v>3.38</v>
      </c>
      <c r="S12" s="56">
        <v>46.17</v>
      </c>
      <c r="T12" s="56">
        <v>129.83000000000001</v>
      </c>
      <c r="U12" s="12">
        <v>1</v>
      </c>
      <c r="V12" s="12">
        <v>0</v>
      </c>
      <c r="W12" s="12">
        <v>1</v>
      </c>
      <c r="X12" s="12">
        <v>0</v>
      </c>
      <c r="Y12" s="12">
        <v>0</v>
      </c>
      <c r="Z12" s="12">
        <v>1</v>
      </c>
      <c r="AA12" s="12">
        <v>135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1.3996999999999999</v>
      </c>
      <c r="AK12" s="12">
        <v>9.2700000000000005E-2</v>
      </c>
      <c r="AL12" s="14">
        <v>4.5600000000000002E-2</v>
      </c>
      <c r="AM12" s="14">
        <v>3.0000000000000001E-3</v>
      </c>
      <c r="AN12" s="14">
        <v>2.8332999999999999</v>
      </c>
      <c r="AO12" s="14">
        <v>0.31240000000000001</v>
      </c>
      <c r="AP12" s="14">
        <v>0.23250000000000001</v>
      </c>
      <c r="AQ12" s="14">
        <v>2.5600000000000001E-2</v>
      </c>
      <c r="AR12" s="14">
        <v>2.6859999999999999</v>
      </c>
      <c r="AS12" s="14">
        <v>4.9599999999999998E-2</v>
      </c>
      <c r="AT12" s="14">
        <v>4.6199999999999998E-2</v>
      </c>
      <c r="AU12" s="14">
        <v>8.9999999999999998E-4</v>
      </c>
      <c r="AV12" s="14">
        <v>33.167700000000004</v>
      </c>
      <c r="AW12" s="14">
        <v>0.81740000000000002</v>
      </c>
      <c r="AX12" s="14">
        <v>0.4002</v>
      </c>
      <c r="AY12" s="14">
        <v>9.9000000000000008E-3</v>
      </c>
      <c r="AZ12" s="14">
        <v>0.26505452821242292</v>
      </c>
      <c r="BA12" s="14">
        <v>8.6623376623376629</v>
      </c>
      <c r="BB12" s="14">
        <v>0.793010752688172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5.8150000000000007E-2</v>
      </c>
      <c r="BH12" s="16">
        <f>DSTDEV(PlotSort,"PhxRed",$BH$31:$BH$32)/SQRT($BF12)</f>
        <v>2.9768131729530235E-3</v>
      </c>
      <c r="BI12" s="16">
        <f>DAVERAGE(PlotSort,"PhxRedEdge",$BH$31:$BH$32)</f>
        <v>0.19836874999999998</v>
      </c>
      <c r="BJ12" s="16">
        <f>DSTDEV(PlotSort,"PhxRedEdge",$BH$31:$BH$32)/SQRT($BF12)</f>
        <v>5.2970567200883853E-3</v>
      </c>
      <c r="BK12" s="16">
        <f>DAVERAGE(PlotSort,"TMRed",$BH$31:$BH$32)</f>
        <v>6.0312499999999984E-2</v>
      </c>
      <c r="BL12" s="16">
        <f>DSTDEV(PlotSort,"TMRed",$BH$31:$BH$32)/SQRT($BF12)</f>
        <v>3.0301935444236564E-3</v>
      </c>
      <c r="BM12" s="16">
        <f>DAVERAGE(PlotSort,"TMNIR",$BH$31:$BH$32)</f>
        <v>0.34968749999999993</v>
      </c>
      <c r="BN12" s="16">
        <f>DSTDEV(PlotSort,"TMNIR",$BH$31:$BH$32)/SQRT($BF12)</f>
        <v>1.0265974848173711E-2</v>
      </c>
      <c r="BO12" s="16">
        <f>DAVERAGE(PlotSort,"NRR",$BH$31:$BH$32)</f>
        <v>0.27507256011169845</v>
      </c>
      <c r="BP12" s="16">
        <f>DSTDEV(PlotSort,"NRR",$BH$31:$BH$32)/SQRT($BF12)</f>
        <v>1.0085437161612336E-2</v>
      </c>
      <c r="BQ12" s="16">
        <f>DAVERAGE(PlotSort,"rvi",$BH$31:$BH$32)</f>
        <v>6.0700324861461841</v>
      </c>
      <c r="BR12" s="16">
        <f>DSTDEV(PlotSort,"rvi",$BH$31:$BH$32)/SQRT($BF12)</f>
        <v>0.40755622491259491</v>
      </c>
      <c r="BS12" s="17">
        <f>DAVERAGE(PlotSort,"ndvi",$BH$31:$BH$32)</f>
        <v>0.70368351620573744</v>
      </c>
      <c r="BT12" s="16">
        <f>DSTDEV(PlotSort,"ndvi",$BH$31:$BH$32)/SQRT($BF12)</f>
        <v>1.6122894746142362E-2</v>
      </c>
    </row>
    <row r="13" spans="1:72" ht="13.5" customHeight="1" x14ac:dyDescent="0.2">
      <c r="B13" s="12">
        <v>267</v>
      </c>
      <c r="C13" s="12">
        <v>10.082000000000001</v>
      </c>
      <c r="D13" s="12">
        <v>267.42007999999998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31.7</v>
      </c>
      <c r="Q13" s="56">
        <v>1.29</v>
      </c>
      <c r="R13" s="56">
        <v>3.38</v>
      </c>
      <c r="S13" s="56">
        <v>46.25</v>
      </c>
      <c r="T13" s="56">
        <v>129.69999999999999</v>
      </c>
      <c r="U13" s="12">
        <v>1</v>
      </c>
      <c r="V13" s="12">
        <v>0</v>
      </c>
      <c r="W13" s="12">
        <v>1</v>
      </c>
      <c r="X13" s="12">
        <v>0</v>
      </c>
      <c r="Y13" s="12">
        <v>0</v>
      </c>
      <c r="Z13" s="12">
        <v>1</v>
      </c>
      <c r="AA13" s="12">
        <v>135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1.8089999999999999</v>
      </c>
      <c r="AK13" s="12">
        <v>0.2359</v>
      </c>
      <c r="AL13" s="14">
        <v>5.91E-2</v>
      </c>
      <c r="AM13" s="14">
        <v>7.7000000000000002E-3</v>
      </c>
      <c r="AN13" s="14">
        <v>2.3746999999999998</v>
      </c>
      <c r="AO13" s="14">
        <v>0.22720000000000001</v>
      </c>
      <c r="AP13" s="14">
        <v>0.1951</v>
      </c>
      <c r="AQ13" s="14">
        <v>1.8700000000000001E-2</v>
      </c>
      <c r="AR13" s="14">
        <v>3.6036999999999999</v>
      </c>
      <c r="AS13" s="14">
        <v>0.24579999999999999</v>
      </c>
      <c r="AT13" s="14">
        <v>6.2100000000000002E-2</v>
      </c>
      <c r="AU13" s="14">
        <v>4.1999999999999997E-3</v>
      </c>
      <c r="AV13" s="14">
        <v>27.075399999999998</v>
      </c>
      <c r="AW13" s="14">
        <v>1.8221000000000001</v>
      </c>
      <c r="AX13" s="14">
        <v>0.32719999999999999</v>
      </c>
      <c r="AY13" s="14">
        <v>2.1999999999999999E-2</v>
      </c>
      <c r="AZ13" s="14">
        <v>0.25291977790541836</v>
      </c>
      <c r="BA13" s="14">
        <v>5.2689210950080509</v>
      </c>
      <c r="BB13" s="14">
        <v>0.68096583611610584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5.4887499999999999E-2</v>
      </c>
      <c r="BH13" s="16">
        <f>DSTDEV(PlotSort,"PhxRed",$BJ$35:$BJ$36)/SQRT($BF13)</f>
        <v>2.5089438230344765E-3</v>
      </c>
      <c r="BI13" s="16">
        <f>DAVERAGE(PlotSort,"PhxRedEdge",$BJ$35:$BJ$36)</f>
        <v>0.20794999999999997</v>
      </c>
      <c r="BJ13" s="16">
        <f>DSTDEV(PlotSort,"PhxRedEdge",$BJ$35:$BJ$36)/SQRT($BF13)</f>
        <v>7.8072996978102837E-3</v>
      </c>
      <c r="BK13" s="16">
        <f>DAVERAGE(PlotSort,"TMRed",$BJ$35:$BJ$36)</f>
        <v>5.6874999999999995E-2</v>
      </c>
      <c r="BL13" s="16">
        <f>DSTDEV(PlotSort,"TMRed",$BJ$35:$BJ$36)/SQRT($BF13)</f>
        <v>2.8458459701316183E-3</v>
      </c>
      <c r="BM13" s="16">
        <f>DAVERAGE(PlotSort,"TMNIR",$BJ$35:$BJ$36)</f>
        <v>0.37619999999999998</v>
      </c>
      <c r="BN13" s="16">
        <f>DSTDEV(PlotSort,"TMNIR",$BJ$35:$BJ$36)/SQRT($BF13)</f>
        <v>1.3047974664948687E-2</v>
      </c>
      <c r="BO13" s="16">
        <f>DAVERAGE(PlotSort,"NRR",$BJ$35:$BJ$36)</f>
        <v>0.28810303033411055</v>
      </c>
      <c r="BP13" s="16">
        <f>DSTDEV(PlotSort,"NRR",$BJ$35:$BJ$36)/SQRT($BF13)</f>
        <v>8.5727096171668675E-3</v>
      </c>
      <c r="BQ13" s="16">
        <f>DAVERAGE(PlotSort,"rvi",$BJ$35:$BJ$36)</f>
        <v>6.7458995521792326</v>
      </c>
      <c r="BR13" s="16">
        <f>DSTDEV(PlotSort,"rvi",$BJ$35:$BJ$36)/SQRT($BF13)</f>
        <v>0.43774629268137594</v>
      </c>
      <c r="BS13" s="17">
        <f>DAVERAGE(PlotSort,"ndvi",$BJ$35:$BJ$36)</f>
        <v>0.73569615590768966</v>
      </c>
      <c r="BT13" s="16">
        <f>DSTDEV(PlotSort,"ndvi",$BJ$35:$BJ$36)/SQRT($BF13)</f>
        <v>1.5662481764364085E-2</v>
      </c>
    </row>
    <row r="14" spans="1:72" ht="13.5" customHeight="1" x14ac:dyDescent="0.2">
      <c r="B14" s="12">
        <v>267</v>
      </c>
      <c r="C14" s="12">
        <v>10.071999999999999</v>
      </c>
      <c r="D14" s="12">
        <v>267.41967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31.7</v>
      </c>
      <c r="Q14" s="56">
        <v>1.29</v>
      </c>
      <c r="R14" s="56">
        <v>3.38</v>
      </c>
      <c r="S14" s="56">
        <v>46.34</v>
      </c>
      <c r="T14" s="56">
        <v>129.54</v>
      </c>
      <c r="U14" s="12">
        <v>1</v>
      </c>
      <c r="V14" s="12">
        <v>0</v>
      </c>
      <c r="W14" s="12">
        <v>1</v>
      </c>
      <c r="X14" s="12">
        <v>0</v>
      </c>
      <c r="Y14" s="12">
        <v>0</v>
      </c>
      <c r="Z14" s="12">
        <v>1</v>
      </c>
      <c r="AA14" s="12">
        <v>135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2.3290999999999999</v>
      </c>
      <c r="AK14" s="12">
        <v>8.2100000000000006E-2</v>
      </c>
      <c r="AL14" s="14">
        <v>7.6200000000000004E-2</v>
      </c>
      <c r="AM14" s="14">
        <v>2.7000000000000001E-3</v>
      </c>
      <c r="AN14" s="14">
        <v>2.3334000000000001</v>
      </c>
      <c r="AO14" s="14">
        <v>0.10780000000000001</v>
      </c>
      <c r="AP14" s="14">
        <v>0.192</v>
      </c>
      <c r="AQ14" s="14">
        <v>8.8999999999999999E-3</v>
      </c>
      <c r="AR14" s="14">
        <v>4.5384000000000002</v>
      </c>
      <c r="AS14" s="14">
        <v>1.7399999999999999E-2</v>
      </c>
      <c r="AT14" s="14">
        <v>7.8399999999999997E-2</v>
      </c>
      <c r="AU14" s="14">
        <v>2.9999999999999997E-4</v>
      </c>
      <c r="AV14" s="14">
        <v>23.730699999999999</v>
      </c>
      <c r="AW14" s="14">
        <v>0.89859999999999995</v>
      </c>
      <c r="AX14" s="14">
        <v>0.2873</v>
      </c>
      <c r="AY14" s="14">
        <v>1.09E-2</v>
      </c>
      <c r="AZ14" s="14">
        <v>0.19883162945962862</v>
      </c>
      <c r="BA14" s="14">
        <v>3.6645408163265309</v>
      </c>
      <c r="BB14" s="14">
        <v>0.57123325129887881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5.4193749999999999E-2</v>
      </c>
      <c r="BH14" s="16">
        <f>DSTDEV(PlotSort,"PhxRed",$BK$35:$BK$36)/SQRT($BF14)</f>
        <v>2.5819641869127431E-3</v>
      </c>
      <c r="BI14" s="16">
        <f>DAVERAGE(PlotSort,"PhxRedEdge",$BK$35:$BK$36)</f>
        <v>0.20130625000000002</v>
      </c>
      <c r="BJ14" s="16">
        <f>DSTDEV(PlotSort,"PhxRedEdge",$BK$35:$BK$36)/SQRT($BF14)</f>
        <v>3.9759115176061614E-3</v>
      </c>
      <c r="BK14" s="16">
        <f>DAVERAGE(PlotSort,"TMRed",$BK$35:$BK$36)</f>
        <v>5.6337499999999999E-2</v>
      </c>
      <c r="BL14" s="16">
        <f>DSTDEV(PlotSort,"TMRed",$BK$35:$BK$36)/SQRT($BF14)</f>
        <v>2.5369087981242096E-3</v>
      </c>
      <c r="BM14" s="16">
        <f>DAVERAGE(PlotSort,"TMNIR",$BK$35:$BK$36)</f>
        <v>0.36333749999999998</v>
      </c>
      <c r="BN14" s="16">
        <f>DSTDEV(PlotSort,"TMNIR",$BK$35:$BK$36)/SQRT($BF14)</f>
        <v>8.5236576411381864E-3</v>
      </c>
      <c r="BO14" s="16">
        <f>DAVERAGE(PlotSort,"NRR",$BK$35:$BK$36)</f>
        <v>0.28608551160941853</v>
      </c>
      <c r="BP14" s="16">
        <f>DSTDEV(PlotSort,"NRR",$BK$35:$BK$36)/SQRT($BF14)</f>
        <v>8.6305099290812336E-3</v>
      </c>
      <c r="BQ14" s="16">
        <f>DAVERAGE(PlotSort,"rvi",$BK$35:$BK$36)</f>
        <v>6.6802692835466955</v>
      </c>
      <c r="BR14" s="16">
        <f>DSTDEV(PlotSort,"rvi",$BK$35:$BK$36)/SQRT($BF14)</f>
        <v>0.37789578950210173</v>
      </c>
      <c r="BS14" s="17">
        <f>DAVERAGE(PlotSort,"ndvi",$BK$35:$BK$36)</f>
        <v>0.72977120099809778</v>
      </c>
      <c r="BT14" s="16">
        <f>DSTDEV(PlotSort,"ndvi",$BK$35:$BK$36)/SQRT($BF14)</f>
        <v>1.3686737086692284E-2</v>
      </c>
    </row>
    <row r="15" spans="1:72" ht="13.5" customHeight="1" x14ac:dyDescent="0.2">
      <c r="B15" s="12">
        <v>267</v>
      </c>
      <c r="C15" s="12">
        <v>10.064</v>
      </c>
      <c r="D15" s="12">
        <v>267.41933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31.7</v>
      </c>
      <c r="Q15" s="56">
        <v>1.29</v>
      </c>
      <c r="R15" s="56">
        <v>3.38</v>
      </c>
      <c r="S15" s="56">
        <v>46.42</v>
      </c>
      <c r="T15" s="56">
        <v>129.41999999999999</v>
      </c>
      <c r="U15" s="12">
        <v>1</v>
      </c>
      <c r="V15" s="12">
        <v>0</v>
      </c>
      <c r="W15" s="12">
        <v>1</v>
      </c>
      <c r="X15" s="12">
        <v>0</v>
      </c>
      <c r="Y15" s="12">
        <v>0</v>
      </c>
      <c r="Z15" s="12">
        <v>1</v>
      </c>
      <c r="AA15" s="12">
        <v>135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1.7085999999999999</v>
      </c>
      <c r="AK15" s="12">
        <v>2.3099999999999999E-2</v>
      </c>
      <c r="AL15" s="14">
        <v>5.6000000000000001E-2</v>
      </c>
      <c r="AM15" s="14">
        <v>8.0000000000000004E-4</v>
      </c>
      <c r="AN15" s="14">
        <v>2.0823999999999998</v>
      </c>
      <c r="AO15" s="14">
        <v>0.1699</v>
      </c>
      <c r="AP15" s="14">
        <v>0.1716</v>
      </c>
      <c r="AQ15" s="14">
        <v>1.4E-2</v>
      </c>
      <c r="AR15" s="14">
        <v>3.1825999999999999</v>
      </c>
      <c r="AS15" s="14">
        <v>0.2762</v>
      </c>
      <c r="AT15" s="14">
        <v>5.5100000000000003E-2</v>
      </c>
      <c r="AU15" s="14">
        <v>4.7999999999999996E-3</v>
      </c>
      <c r="AV15" s="14">
        <v>24.388000000000002</v>
      </c>
      <c r="AW15" s="14">
        <v>3.1074999999999999</v>
      </c>
      <c r="AX15" s="14">
        <v>0.29570000000000002</v>
      </c>
      <c r="AY15" s="14">
        <v>3.7699999999999997E-2</v>
      </c>
      <c r="AZ15" s="14">
        <v>0.26556815750053497</v>
      </c>
      <c r="BA15" s="14">
        <v>5.366606170598911</v>
      </c>
      <c r="BB15" s="14">
        <v>0.68586088939566703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5.6187500000000001E-2</v>
      </c>
      <c r="BH15" s="16">
        <f>DSTDEV(PlotSort,"PhxRed",$BL$35:$BL$36)/SQRT($BF15)</f>
        <v>4.1439041934250393E-3</v>
      </c>
      <c r="BI15" s="16">
        <f>DAVERAGE(PlotSort,"PhxRedEdge",$BL$35:$BL$36)</f>
        <v>0.21433749999999999</v>
      </c>
      <c r="BJ15" s="16">
        <f>DSTDEV(PlotSort,"PhxRedEdge",$BL$35:$BL$36)/SQRT($BF15)</f>
        <v>8.1741303054208899E-3</v>
      </c>
      <c r="BK15" s="16">
        <f>DAVERAGE(PlotSort,"TMRed",$BL$35:$BL$36)</f>
        <v>5.8587499999999994E-2</v>
      </c>
      <c r="BL15" s="16">
        <f>DSTDEV(PlotSort,"TMRed",$BL$35:$BL$36)/SQRT($BF15)</f>
        <v>4.5386214670788058E-3</v>
      </c>
      <c r="BM15" s="16">
        <f>DAVERAGE(PlotSort,"TMNIR",$BL$35:$BL$36)</f>
        <v>0.37993749999999998</v>
      </c>
      <c r="BN15" s="16">
        <f>DSTDEV(PlotSort,"TMNIR",$BL$35:$BL$36)/SQRT($BF15)</f>
        <v>2.2045204673741318E-2</v>
      </c>
      <c r="BO15" s="16">
        <f>DAVERAGE(PlotSort,"NRR",$BL$35:$BL$36)</f>
        <v>0.27492928112614212</v>
      </c>
      <c r="BP15" s="16">
        <f>DSTDEV(PlotSort,"NRR",$BL$35:$BL$36)/SQRT($BF15)</f>
        <v>1.6904498162019374E-2</v>
      </c>
      <c r="BQ15" s="16">
        <f>DAVERAGE(PlotSort,"rvi",$BL$35:$BL$36)</f>
        <v>6.8785162776799051</v>
      </c>
      <c r="BR15" s="16">
        <f>DSTDEV(PlotSort,"rvi",$BL$35:$BL$36)/SQRT($BF15)</f>
        <v>0.83183521219734446</v>
      </c>
      <c r="BS15" s="17">
        <f>DAVERAGE(PlotSort,"ndvi",$BL$35:$BL$36)</f>
        <v>0.72654082390034158</v>
      </c>
      <c r="BT15" s="16">
        <f>DSTDEV(PlotSort,"ndvi",$BL$35:$BL$36)/SQRT($BF15)</f>
        <v>2.8217240922527247E-2</v>
      </c>
    </row>
    <row r="16" spans="1:72" ht="13.5" customHeight="1" x14ac:dyDescent="0.2">
      <c r="B16" s="12">
        <v>267</v>
      </c>
      <c r="C16" s="12">
        <v>10.055999999999999</v>
      </c>
      <c r="D16" s="12">
        <v>267.41899999999998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31.7</v>
      </c>
      <c r="Q16" s="56">
        <v>1.29</v>
      </c>
      <c r="R16" s="56">
        <v>3.38</v>
      </c>
      <c r="S16" s="56">
        <v>46.5</v>
      </c>
      <c r="T16" s="56">
        <v>129.29</v>
      </c>
      <c r="U16" s="12">
        <v>1</v>
      </c>
      <c r="V16" s="12">
        <v>0</v>
      </c>
      <c r="W16" s="12">
        <v>1</v>
      </c>
      <c r="X16" s="12">
        <v>0</v>
      </c>
      <c r="Y16" s="12">
        <v>0</v>
      </c>
      <c r="Z16" s="12">
        <v>1</v>
      </c>
      <c r="AA16" s="12">
        <v>135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1.607</v>
      </c>
      <c r="AK16" s="12">
        <v>0.21410000000000001</v>
      </c>
      <c r="AL16" s="14">
        <v>5.2699999999999997E-2</v>
      </c>
      <c r="AM16" s="14">
        <v>7.0000000000000001E-3</v>
      </c>
      <c r="AN16" s="14">
        <v>2.2088999999999999</v>
      </c>
      <c r="AO16" s="14">
        <v>0.1358</v>
      </c>
      <c r="AP16" s="14">
        <v>0.1822</v>
      </c>
      <c r="AQ16" s="14">
        <v>1.12E-2</v>
      </c>
      <c r="AR16" s="14">
        <v>3.3283999999999998</v>
      </c>
      <c r="AS16" s="14">
        <v>0.41210000000000002</v>
      </c>
      <c r="AT16" s="14">
        <v>5.7700000000000001E-2</v>
      </c>
      <c r="AU16" s="14">
        <v>7.1000000000000004E-3</v>
      </c>
      <c r="AV16" s="14">
        <v>26.253799999999998</v>
      </c>
      <c r="AW16" s="14">
        <v>1.9988999999999999</v>
      </c>
      <c r="AX16" s="14">
        <v>0.31879999999999997</v>
      </c>
      <c r="AY16" s="14">
        <v>2.4299999999999999E-2</v>
      </c>
      <c r="AZ16" s="14">
        <v>0.27265469061876241</v>
      </c>
      <c r="BA16" s="14">
        <v>5.525129982668977</v>
      </c>
      <c r="BB16" s="14">
        <v>0.69349269588313422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5.9875000000000012E-2</v>
      </c>
      <c r="BH16" s="16">
        <f>DSTDEV(PlotSort,"PhxRed",$BI$31:$BI$32)/SQRT($BF16)</f>
        <v>2.4683580912555187E-3</v>
      </c>
      <c r="BI16" s="16">
        <f>DAVERAGE(PlotSort,"PhxRedEdge",$BI$31:$BI$32)</f>
        <v>0.2129875</v>
      </c>
      <c r="BJ16" s="16">
        <f>DSTDEV(PlotSort,"PhxRedEdge",$BI$31:$BI$32)/SQRT($BF16)</f>
        <v>4.5814560549385748E-3</v>
      </c>
      <c r="BK16" s="16">
        <f>DAVERAGE(PlotSort,"TMRed",$BI$31:$BI$32)</f>
        <v>6.3274999999999998E-2</v>
      </c>
      <c r="BL16" s="16">
        <f>DSTDEV(PlotSort,"TMRed",$BI$31:$BI$32)/SQRT($BF16)</f>
        <v>2.3521355544837679E-3</v>
      </c>
      <c r="BM16" s="16">
        <f>DAVERAGE(PlotSort,"TMNIR",$BI$31:$BI$32)</f>
        <v>0.36632500000000001</v>
      </c>
      <c r="BN16" s="16">
        <f>DSTDEV(PlotSort,"TMNIR",$BI$31:$BI$32)/SQRT($BF16)</f>
        <v>1.0235654595579093E-2</v>
      </c>
      <c r="BO16" s="16">
        <f>DAVERAGE(PlotSort,"NRR",$BI$31:$BI$32)</f>
        <v>0.26330966625778834</v>
      </c>
      <c r="BP16" s="16">
        <f>DSTDEV(PlotSort,"NRR",$BI$31:$BI$32)/SQRT($BF16)</f>
        <v>6.4639007017261701E-3</v>
      </c>
      <c r="BQ16" s="16">
        <f>DAVERAGE(PlotSort,"rvi",$BI$31:$BI$32)</f>
        <v>5.9538045333753349</v>
      </c>
      <c r="BR16" s="16">
        <f>DSTDEV(PlotSort,"rvi",$BI$31:$BI$32)/SQRT($BF16)</f>
        <v>0.3296342311013859</v>
      </c>
      <c r="BS16" s="17">
        <f>DAVERAGE(PlotSort,"ndvi",$BI$31:$BI$32)</f>
        <v>0.70214555450338878</v>
      </c>
      <c r="BT16" s="16">
        <f>DSTDEV(PlotSort,"ndvi",$BI$31:$BI$32)/SQRT($BF16)</f>
        <v>1.4790386826224399E-2</v>
      </c>
    </row>
    <row r="17" spans="2:72" ht="13.5" customHeight="1" x14ac:dyDescent="0.2">
      <c r="B17" s="12">
        <v>267</v>
      </c>
      <c r="C17" s="12">
        <v>10.048999999999999</v>
      </c>
      <c r="D17" s="12">
        <v>267.41870999999998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31.7</v>
      </c>
      <c r="Q17" s="56">
        <v>1.29</v>
      </c>
      <c r="R17" s="56">
        <v>3.38</v>
      </c>
      <c r="S17" s="56">
        <v>46.57</v>
      </c>
      <c r="T17" s="56">
        <v>129.18</v>
      </c>
      <c r="U17" s="12">
        <v>1</v>
      </c>
      <c r="V17" s="12">
        <v>0</v>
      </c>
      <c r="W17" s="12">
        <v>1</v>
      </c>
      <c r="X17" s="12">
        <v>0</v>
      </c>
      <c r="Y17" s="12">
        <v>0</v>
      </c>
      <c r="Z17" s="12">
        <v>1</v>
      </c>
      <c r="AA17" s="12">
        <v>135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1.5831</v>
      </c>
      <c r="AK17" s="12">
        <v>2.98E-2</v>
      </c>
      <c r="AL17" s="14">
        <v>5.1999999999999998E-2</v>
      </c>
      <c r="AM17" s="14">
        <v>1E-3</v>
      </c>
      <c r="AN17" s="14">
        <v>2.3893</v>
      </c>
      <c r="AO17" s="14">
        <v>1.8599999999999998E-2</v>
      </c>
      <c r="AP17" s="14">
        <v>0.1973</v>
      </c>
      <c r="AQ17" s="14">
        <v>1.5E-3</v>
      </c>
      <c r="AR17" s="14">
        <v>3.0413999999999999</v>
      </c>
      <c r="AS17" s="14">
        <v>0.1144</v>
      </c>
      <c r="AT17" s="14">
        <v>5.28E-2</v>
      </c>
      <c r="AU17" s="14">
        <v>2E-3</v>
      </c>
      <c r="AV17" s="14">
        <v>29.323799999999999</v>
      </c>
      <c r="AW17" s="14">
        <v>0.81330000000000002</v>
      </c>
      <c r="AX17" s="14">
        <v>0.35659999999999997</v>
      </c>
      <c r="AY17" s="14">
        <v>9.9000000000000008E-3</v>
      </c>
      <c r="AZ17" s="14">
        <v>0.28759703917674667</v>
      </c>
      <c r="BA17" s="14">
        <v>6.753787878787878</v>
      </c>
      <c r="BB17" s="14">
        <v>0.74206155349291636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4.9856250000000005E-2</v>
      </c>
      <c r="BH17" s="16">
        <f>DSTDEV(PlotSort,"PhxRed",$BJ$31:$BJ$32)/SQRT($BF17)</f>
        <v>1.6708772334216137E-3</v>
      </c>
      <c r="BI17" s="16">
        <f>DAVERAGE(PlotSort,"PhxRedEdge",$BJ$31:$BJ$32)</f>
        <v>0.19946249999999999</v>
      </c>
      <c r="BJ17" s="16">
        <f>DSTDEV(PlotSort,"PhxRedEdge",$BJ$31:$BJ$32)/SQRT($BF17)</f>
        <v>4.7370426340351502E-3</v>
      </c>
      <c r="BK17" s="16">
        <f>DAVERAGE(PlotSort,"TMRed",$BJ$31:$BJ$32)</f>
        <v>5.0793749999999992E-2</v>
      </c>
      <c r="BL17" s="16">
        <f>DSTDEV(PlotSort,"TMRed",$BJ$31:$BJ$32)/SQRT($BF17)</f>
        <v>1.5875943213449295E-3</v>
      </c>
      <c r="BM17" s="16">
        <f>DAVERAGE(PlotSort,"TMNIR",$BJ$31:$BJ$32)</f>
        <v>0.37508124999999998</v>
      </c>
      <c r="BN17" s="16">
        <f>DSTDEV(PlotSort,"TMNIR",$BJ$31:$BJ$32)/SQRT($BF17)</f>
        <v>1.1221304955121567E-2</v>
      </c>
      <c r="BO17" s="16">
        <f>DAVERAGE(PlotSort,"NRR",$BJ$31:$BJ$32)</f>
        <v>0.30429200108175652</v>
      </c>
      <c r="BP17" s="16">
        <f>DSTDEV(PlotSort,"NRR",$BJ$31:$BJ$32)/SQRT($BF17)</f>
        <v>8.0082990667612354E-3</v>
      </c>
      <c r="BQ17" s="16">
        <f>DAVERAGE(PlotSort,"rvi",$BJ$31:$BJ$32)</f>
        <v>7.5386726651009281</v>
      </c>
      <c r="BR17" s="16">
        <f>DSTDEV(PlotSort,"rvi",$BJ$31:$BJ$32)/SQRT($BF17)</f>
        <v>0.39681191626829143</v>
      </c>
      <c r="BS17" s="17">
        <f>DAVERAGE(PlotSort,"ndvi",$BJ$31:$BJ$32)</f>
        <v>0.75874413639872462</v>
      </c>
      <c r="BT17" s="16">
        <f>DSTDEV(PlotSort,"ndvi",$BJ$31:$BJ$32)/SQRT($BF17)</f>
        <v>1.0308806586821536E-2</v>
      </c>
    </row>
    <row r="18" spans="2:72" ht="13.5" customHeight="1" x14ac:dyDescent="0.2">
      <c r="B18" s="12">
        <v>267</v>
      </c>
      <c r="C18" s="12">
        <v>10.119999999999999</v>
      </c>
      <c r="D18" s="12">
        <v>267.42167000000001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31.7</v>
      </c>
      <c r="Q18" s="56">
        <v>1.29</v>
      </c>
      <c r="R18" s="56">
        <v>3.38</v>
      </c>
      <c r="S18" s="56">
        <v>45.88</v>
      </c>
      <c r="T18" s="56">
        <v>130.31</v>
      </c>
      <c r="U18" s="12">
        <v>1</v>
      </c>
      <c r="V18" s="12">
        <v>0</v>
      </c>
      <c r="W18" s="12">
        <v>1</v>
      </c>
      <c r="X18" s="12">
        <v>0</v>
      </c>
      <c r="Y18" s="12">
        <v>0</v>
      </c>
      <c r="Z18" s="12">
        <v>1</v>
      </c>
      <c r="AA18" s="12">
        <v>135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2.0019</v>
      </c>
      <c r="AK18" s="12">
        <v>2.87E-2</v>
      </c>
      <c r="AL18" s="14">
        <v>6.4899999999999999E-2</v>
      </c>
      <c r="AM18" s="14">
        <v>8.9999999999999998E-4</v>
      </c>
      <c r="AN18" s="14">
        <v>2.9563000000000001</v>
      </c>
      <c r="AO18" s="14">
        <v>2.69E-2</v>
      </c>
      <c r="AP18" s="14">
        <v>0.2414</v>
      </c>
      <c r="AQ18" s="14">
        <v>2.2000000000000001E-3</v>
      </c>
      <c r="AR18" s="14">
        <v>4.0354999999999999</v>
      </c>
      <c r="AS18" s="14">
        <v>5.0999999999999997E-2</v>
      </c>
      <c r="AT18" s="14">
        <v>6.9099999999999995E-2</v>
      </c>
      <c r="AU18" s="14">
        <v>8.9999999999999998E-4</v>
      </c>
      <c r="AV18" s="14">
        <v>34.112000000000002</v>
      </c>
      <c r="AW18" s="14">
        <v>0.47220000000000001</v>
      </c>
      <c r="AX18" s="14">
        <v>0.40939999999999999</v>
      </c>
      <c r="AY18" s="14">
        <v>5.7000000000000002E-3</v>
      </c>
      <c r="AZ18" s="14">
        <v>0.25814382298709276</v>
      </c>
      <c r="BA18" s="14">
        <v>5.9247467438494938</v>
      </c>
      <c r="BB18" s="14">
        <v>0.71118077324973883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5.4181249999999993E-2</v>
      </c>
      <c r="BH18" s="16">
        <f>DSTDEV(PlotSort,"PhxRed",$BH$35:$BH$36)/SQRT($BF18)</f>
        <v>2.3933104470238277E-3</v>
      </c>
      <c r="BI18" s="16">
        <f>DAVERAGE(PlotSort,"PhxRedEdge",$BH$35:$BH$36)</f>
        <v>0.19800624999999999</v>
      </c>
      <c r="BJ18" s="16">
        <f>DSTDEV(PlotSort,"PhxRedEdge",$BH$35:$BH$36)/SQRT($BF18)</f>
        <v>4.9436615036327078E-3</v>
      </c>
      <c r="BK18" s="16">
        <f>DAVERAGE(PlotSort,"TMRed",$BH$35:$BH$36)</f>
        <v>5.6412500000000004E-2</v>
      </c>
      <c r="BL18" s="16">
        <f>DSTDEV(PlotSort,"TMRed",$BH$35:$BH$36)/SQRT($BF18)</f>
        <v>2.4871649690628266E-3</v>
      </c>
      <c r="BM18" s="16">
        <f>DAVERAGE(PlotSort,"TMNIR",$BH$35:$BH$36)</f>
        <v>0.35069374999999997</v>
      </c>
      <c r="BN18" s="16">
        <f>DSTDEV(PlotSort,"TMNIR",$BH$35:$BH$36)/SQRT($BF18)</f>
        <v>9.4083405760970341E-3</v>
      </c>
      <c r="BO18" s="16">
        <f>DAVERAGE(PlotSort,"NRR",$BH$35:$BH$36)</f>
        <v>0.27745527563044092</v>
      </c>
      <c r="BP18" s="16">
        <f>DSTDEV(PlotSort,"NRR",$BH$35:$BH$36)/SQRT($BF18)</f>
        <v>9.1318465690785888E-3</v>
      </c>
      <c r="BQ18" s="16">
        <f>DAVERAGE(PlotSort,"rvi",$BH$35:$BH$36)</f>
        <v>6.4497852418897512</v>
      </c>
      <c r="BR18" s="16">
        <f>DSTDEV(PlotSort,"rvi",$BH$35:$BH$36)/SQRT($BF18)</f>
        <v>0.38939989282450987</v>
      </c>
      <c r="BS18" s="17">
        <f>DAVERAGE(PlotSort,"ndvi",$BH$35:$BH$36)</f>
        <v>0.72034506969957379</v>
      </c>
      <c r="BT18" s="16">
        <f>DSTDEV(PlotSort,"ndvi",$BH$35:$BH$36)/SQRT($BF18)</f>
        <v>1.4855234650412524E-2</v>
      </c>
    </row>
    <row r="19" spans="2:72" ht="13.5" customHeight="1" x14ac:dyDescent="0.2">
      <c r="B19" s="12">
        <v>267</v>
      </c>
      <c r="C19" s="12">
        <v>10.128</v>
      </c>
      <c r="D19" s="12">
        <v>267.42200000000003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31.7</v>
      </c>
      <c r="Q19" s="56">
        <v>1.29</v>
      </c>
      <c r="R19" s="56">
        <v>3.38</v>
      </c>
      <c r="S19" s="56">
        <v>45.8</v>
      </c>
      <c r="T19" s="56">
        <v>130.44</v>
      </c>
      <c r="U19" s="12">
        <v>1</v>
      </c>
      <c r="V19" s="12">
        <v>0</v>
      </c>
      <c r="W19" s="12">
        <v>1</v>
      </c>
      <c r="X19" s="12">
        <v>0</v>
      </c>
      <c r="Y19" s="12">
        <v>0</v>
      </c>
      <c r="Z19" s="12">
        <v>1</v>
      </c>
      <c r="AA19" s="12">
        <v>135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1.0422</v>
      </c>
      <c r="AK19" s="12">
        <v>0.1067</v>
      </c>
      <c r="AL19" s="14">
        <v>3.3700000000000001E-2</v>
      </c>
      <c r="AM19" s="14">
        <v>3.5000000000000001E-3</v>
      </c>
      <c r="AN19" s="14">
        <v>2.0369000000000002</v>
      </c>
      <c r="AO19" s="14">
        <v>0.15479999999999999</v>
      </c>
      <c r="AP19" s="14">
        <v>0.16619999999999999</v>
      </c>
      <c r="AQ19" s="14">
        <v>1.26E-2</v>
      </c>
      <c r="AR19" s="14">
        <v>2.1097999999999999</v>
      </c>
      <c r="AS19" s="14">
        <v>0.2727</v>
      </c>
      <c r="AT19" s="14">
        <v>3.5999999999999997E-2</v>
      </c>
      <c r="AU19" s="14">
        <v>4.7000000000000002E-3</v>
      </c>
      <c r="AV19" s="14">
        <v>29.4986</v>
      </c>
      <c r="AW19" s="14">
        <v>3.0264000000000002</v>
      </c>
      <c r="AX19" s="14">
        <v>0.35349999999999998</v>
      </c>
      <c r="AY19" s="14">
        <v>3.6299999999999999E-2</v>
      </c>
      <c r="AZ19" s="14">
        <v>0.36040023090244377</v>
      </c>
      <c r="BA19" s="14">
        <v>9.8194444444444446</v>
      </c>
      <c r="BB19" s="14">
        <v>0.81514762516046224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5.5550000000000002E-2</v>
      </c>
      <c r="BH19" s="16">
        <f>DSTDEV(PlotSort,"PhxRed",$BI$35:$BI$36)/SQRT($BF19)</f>
        <v>2.5377319270035894E-3</v>
      </c>
      <c r="BI19" s="16">
        <f>DAVERAGE(PlotSort,"PhxRedEdge",$BI$35:$BI$36)</f>
        <v>0.21444374999999999</v>
      </c>
      <c r="BJ19" s="16">
        <f>DSTDEV(PlotSort,"PhxRedEdge",$BI$35:$BI$36)/SQRT($BF19)</f>
        <v>4.0100703313657735E-3</v>
      </c>
      <c r="BK19" s="16">
        <f>DAVERAGE(PlotSort,"TMRed",$BI$35:$BI$36)</f>
        <v>5.7656249999999992E-2</v>
      </c>
      <c r="BL19" s="16">
        <f>DSTDEV(PlotSort,"TMRed",$BI$35:$BI$36)/SQRT($BF19)</f>
        <v>2.6472937242588111E-3</v>
      </c>
      <c r="BM19" s="16">
        <f>DAVERAGE(PlotSort,"TMNIR",$BI$35:$BI$36)</f>
        <v>0.39071250000000002</v>
      </c>
      <c r="BN19" s="16">
        <f>DSTDEV(PlotSort,"TMNIR",$BI$35:$BI$36)/SQRT($BF19)</f>
        <v>9.5572916099000912E-3</v>
      </c>
      <c r="BO19" s="16">
        <f>DAVERAGE(PlotSort,"NRR",$BI$35:$BI$36)</f>
        <v>0.29014639170910389</v>
      </c>
      <c r="BP19" s="16">
        <f>DSTDEV(PlotSort,"NRR",$BI$35:$BI$36)/SQRT($BF19)</f>
        <v>8.5522212985865952E-3</v>
      </c>
      <c r="BQ19" s="16">
        <f>DAVERAGE(PlotSort,"rvi",$BI$35:$BI$36)</f>
        <v>7.0426919565865127</v>
      </c>
      <c r="BR19" s="16">
        <f>DSTDEV(PlotSort,"rvi",$BI$35:$BI$36)/SQRT($BF19)</f>
        <v>0.43185078529757964</v>
      </c>
      <c r="BS19" s="17">
        <f>DAVERAGE(PlotSort,"ndvi",$BI$35:$BI$36)</f>
        <v>0.7405446212025395</v>
      </c>
      <c r="BT19" s="16">
        <f>DSTDEV(PlotSort,"ndvi",$BI$35:$BI$36)/SQRT($BF19)</f>
        <v>1.4054475879582484E-2</v>
      </c>
    </row>
    <row r="20" spans="2:72" ht="13.5" customHeight="1" x14ac:dyDescent="0.2">
      <c r="B20" s="12">
        <v>267</v>
      </c>
      <c r="C20" s="12">
        <v>10.135999999999999</v>
      </c>
      <c r="D20" s="12">
        <v>267.42232999999999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31.7</v>
      </c>
      <c r="Q20" s="56">
        <v>1.29</v>
      </c>
      <c r="R20" s="56">
        <v>3.38</v>
      </c>
      <c r="S20" s="56">
        <v>45.73</v>
      </c>
      <c r="T20" s="56">
        <v>130.57</v>
      </c>
      <c r="U20" s="12">
        <v>1</v>
      </c>
      <c r="V20" s="12">
        <v>0</v>
      </c>
      <c r="W20" s="12">
        <v>1</v>
      </c>
      <c r="X20" s="12">
        <v>0</v>
      </c>
      <c r="Y20" s="12">
        <v>0</v>
      </c>
      <c r="Z20" s="12">
        <v>1</v>
      </c>
      <c r="AA20" s="12">
        <v>135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1.7256</v>
      </c>
      <c r="AK20" s="12">
        <v>0.26650000000000001</v>
      </c>
      <c r="AL20" s="14">
        <v>5.5800000000000002E-2</v>
      </c>
      <c r="AM20" s="14">
        <v>8.6E-3</v>
      </c>
      <c r="AN20" s="14">
        <v>2.5621</v>
      </c>
      <c r="AO20" s="14">
        <v>0.24210000000000001</v>
      </c>
      <c r="AP20" s="14">
        <v>0.2087</v>
      </c>
      <c r="AQ20" s="14">
        <v>1.9699999999999999E-2</v>
      </c>
      <c r="AR20" s="14">
        <v>3.3610000000000002</v>
      </c>
      <c r="AS20" s="14">
        <v>0.51629999999999998</v>
      </c>
      <c r="AT20" s="14">
        <v>5.7299999999999997E-2</v>
      </c>
      <c r="AU20" s="14">
        <v>8.8000000000000005E-3</v>
      </c>
      <c r="AV20" s="14">
        <v>32.057000000000002</v>
      </c>
      <c r="AW20" s="14">
        <v>2.8018000000000001</v>
      </c>
      <c r="AX20" s="14">
        <v>0.3836</v>
      </c>
      <c r="AY20" s="14">
        <v>3.3500000000000002E-2</v>
      </c>
      <c r="AZ20" s="14">
        <v>0.29528954921492484</v>
      </c>
      <c r="BA20" s="14">
        <v>6.6945898778359512</v>
      </c>
      <c r="BB20" s="14">
        <v>0.74007711499206164</v>
      </c>
      <c r="BC20" s="15"/>
    </row>
    <row r="21" spans="2:72" ht="13.5" customHeight="1" x14ac:dyDescent="0.2">
      <c r="B21" s="12">
        <v>267</v>
      </c>
      <c r="C21" s="12">
        <v>10.144</v>
      </c>
      <c r="D21" s="12">
        <v>267.42266999999998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31.7</v>
      </c>
      <c r="Q21" s="56">
        <v>1.29</v>
      </c>
      <c r="R21" s="56">
        <v>3.38</v>
      </c>
      <c r="S21" s="56">
        <v>45.65</v>
      </c>
      <c r="T21" s="56">
        <v>130.69999999999999</v>
      </c>
      <c r="U21" s="12">
        <v>1</v>
      </c>
      <c r="V21" s="12">
        <v>0</v>
      </c>
      <c r="W21" s="12">
        <v>1</v>
      </c>
      <c r="X21" s="12">
        <v>0</v>
      </c>
      <c r="Y21" s="12">
        <v>0</v>
      </c>
      <c r="Z21" s="12">
        <v>1</v>
      </c>
      <c r="AA21" s="12">
        <v>135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1.6546000000000001</v>
      </c>
      <c r="AK21" s="12">
        <v>2.7900000000000001E-2</v>
      </c>
      <c r="AL21" s="14">
        <v>5.3400000000000003E-2</v>
      </c>
      <c r="AM21" s="14">
        <v>8.9999999999999998E-4</v>
      </c>
      <c r="AN21" s="14">
        <v>2.2808999999999999</v>
      </c>
      <c r="AO21" s="14">
        <v>0.25140000000000001</v>
      </c>
      <c r="AP21" s="14">
        <v>0.18559999999999999</v>
      </c>
      <c r="AQ21" s="14">
        <v>2.0500000000000001E-2</v>
      </c>
      <c r="AR21" s="14">
        <v>3.2429999999999999</v>
      </c>
      <c r="AS21" s="14">
        <v>2.9100000000000001E-2</v>
      </c>
      <c r="AT21" s="14">
        <v>5.5199999999999999E-2</v>
      </c>
      <c r="AU21" s="14">
        <v>5.0000000000000001E-4</v>
      </c>
      <c r="AV21" s="14">
        <v>26.257899999999999</v>
      </c>
      <c r="AW21" s="14">
        <v>1.6744000000000001</v>
      </c>
      <c r="AX21" s="14">
        <v>0.31369999999999998</v>
      </c>
      <c r="AY21" s="14">
        <v>0.02</v>
      </c>
      <c r="AZ21" s="14">
        <v>0.25655918285599838</v>
      </c>
      <c r="BA21" s="14">
        <v>5.682971014492753</v>
      </c>
      <c r="BB21" s="14">
        <v>0.70073190566549182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0.2422</v>
      </c>
      <c r="BH21" s="16"/>
      <c r="BI21" s="16">
        <f>DAVERAGE(PlotSort2,"PhxRedEdge",$BM$31:$BM$32)</f>
        <v>0.26390000000000002</v>
      </c>
      <c r="BJ21" s="16"/>
      <c r="BK21" s="16">
        <f>DAVERAGE(PlotSort2,"TMRed",$BM$31:$BM$32)</f>
        <v>0.23910000000000001</v>
      </c>
      <c r="BL21" s="16"/>
      <c r="BM21" s="16">
        <f>DAVERAGE(PlotSort2,"TMNIR",$BM$31:$BM$32)</f>
        <v>0.30180000000000001</v>
      </c>
      <c r="BN21" s="16"/>
      <c r="BO21" s="16">
        <f>DAVERAGE(PlotSort2,"NRR",$BM$31:$BM$32)</f>
        <v>6.6996641329326465E-2</v>
      </c>
      <c r="BP21" s="16"/>
      <c r="BQ21" s="16">
        <f>DAVERAGE(PlotSort2,"rvi",$BM$31:$BM$32)</f>
        <v>1.2622333751568382</v>
      </c>
      <c r="BR21" s="16"/>
      <c r="BS21" s="17">
        <f>DAVERAGE(PlotSort2,"ndvi",$BM$31:$BM$32)</f>
        <v>0.11591791458679977</v>
      </c>
      <c r="BT21" s="16"/>
    </row>
    <row r="22" spans="2:72" ht="13.5" customHeight="1" x14ac:dyDescent="0.2">
      <c r="B22" s="12">
        <v>267</v>
      </c>
      <c r="C22" s="12">
        <v>10.151999999999999</v>
      </c>
      <c r="D22" s="12">
        <v>267.423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31.7</v>
      </c>
      <c r="Q22" s="56">
        <v>1.29</v>
      </c>
      <c r="R22" s="56">
        <v>3.38</v>
      </c>
      <c r="S22" s="56">
        <v>45.57</v>
      </c>
      <c r="T22" s="56">
        <v>130.83000000000001</v>
      </c>
      <c r="U22" s="12">
        <v>1</v>
      </c>
      <c r="V22" s="12">
        <v>0</v>
      </c>
      <c r="W22" s="12">
        <v>1</v>
      </c>
      <c r="X22" s="12">
        <v>0</v>
      </c>
      <c r="Y22" s="12">
        <v>0</v>
      </c>
      <c r="Z22" s="12">
        <v>1</v>
      </c>
      <c r="AA22" s="12">
        <v>135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1.5125999999999999</v>
      </c>
      <c r="AK22" s="12">
        <v>0.1132</v>
      </c>
      <c r="AL22" s="14">
        <v>4.87E-2</v>
      </c>
      <c r="AM22" s="14">
        <v>3.5999999999999999E-3</v>
      </c>
      <c r="AN22" s="14">
        <v>2.2951999999999999</v>
      </c>
      <c r="AO22" s="14">
        <v>2.06E-2</v>
      </c>
      <c r="AP22" s="14">
        <v>0.1865</v>
      </c>
      <c r="AQ22" s="14">
        <v>1.6999999999999999E-3</v>
      </c>
      <c r="AR22" s="14">
        <v>2.8595000000000002</v>
      </c>
      <c r="AS22" s="14">
        <v>0.32140000000000002</v>
      </c>
      <c r="AT22" s="14">
        <v>4.8599999999999997E-2</v>
      </c>
      <c r="AU22" s="14">
        <v>5.4999999999999997E-3</v>
      </c>
      <c r="AV22" s="14">
        <v>30.6675</v>
      </c>
      <c r="AW22" s="14">
        <v>0.41389999999999999</v>
      </c>
      <c r="AX22" s="14">
        <v>0.3659</v>
      </c>
      <c r="AY22" s="14">
        <v>4.8999999999999998E-3</v>
      </c>
      <c r="AZ22" s="14">
        <v>0.32476466328747283</v>
      </c>
      <c r="BA22" s="14">
        <v>7.5288065843621403</v>
      </c>
      <c r="BB22" s="14">
        <v>0.76550060313630885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0.34150000000000003</v>
      </c>
      <c r="BH22" s="16">
        <f>DSTDEV(PlotSort2,"PhxRed",$BN$31:$BN$32)/SQRT($BF22)</f>
        <v>5.1000000000000203E-3</v>
      </c>
      <c r="BI22" s="16">
        <f>DAVERAGE(PlotSort2,"PhxRedEdge",$BN$31:$BN$32)</f>
        <v>0.36404999999999998</v>
      </c>
      <c r="BJ22" s="16">
        <f>DSTDEV(PlotSort2,"PhxRedEdge",$BN$31:$BN$32)/SQRT($BF22)</f>
        <v>5.3499999999999936E-3</v>
      </c>
      <c r="BK22" s="16">
        <f>DAVERAGE(PlotSort2,"TMRed",$BN$31:$BN$32)</f>
        <v>0.33709999999999996</v>
      </c>
      <c r="BL22" s="16">
        <f>DSTDEV(PlotSort2,"TMRed",$BN$31:$BN$32)/SQRT($BF22)</f>
        <v>5.2000000000000102E-3</v>
      </c>
      <c r="BM22" s="16">
        <f>DAVERAGE(PlotSort2,"TMNIR",$BN$31:$BN$32)</f>
        <v>0.40344999999999998</v>
      </c>
      <c r="BN22" s="16">
        <f>DSTDEV(PlotSort2,"TMNIR",$BN$31:$BN$32)/SQRT($BF22)</f>
        <v>5.1500000000000157E-3</v>
      </c>
      <c r="BO22" s="16">
        <f>DAVERAGE(PlotSort2,"NRR",$BN$31:$BN$32)</f>
        <v>5.1348680524190657E-2</v>
      </c>
      <c r="BP22" s="16">
        <f>DSTDEV(PlotSort2,"NRR",$BN$31:$BN$32)/SQRT($BF22)</f>
        <v>9.6307641108010419E-4</v>
      </c>
      <c r="BQ22" s="16">
        <f>DAVERAGE(PlotSort2,"rvi",$BN$31:$BN$32)</f>
        <v>1.1968750024755881</v>
      </c>
      <c r="BR22" s="16">
        <f>DSTDEV(PlotSort2,"rvi",$BN$31:$BN$32)/SQRT($BF22)</f>
        <v>3.1852566386029175E-3</v>
      </c>
      <c r="BS22" s="17">
        <f>DAVERAGE(PlotSort2,"ndvi",$BN$31:$BN$32)</f>
        <v>8.9614018915455423E-2</v>
      </c>
      <c r="BT22" s="16">
        <f>DSTDEV(PlotSort2,"ndvi",$BN$31:$BN$32)/SQRT($BF22)</f>
        <v>1.3199717720274937E-3</v>
      </c>
    </row>
    <row r="23" spans="2:72" ht="13.5" customHeight="1" x14ac:dyDescent="0.2">
      <c r="B23" s="12">
        <v>267</v>
      </c>
      <c r="C23" s="12">
        <v>10.161</v>
      </c>
      <c r="D23" s="12">
        <v>267.42336999999998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31.7</v>
      </c>
      <c r="Q23" s="56">
        <v>1.29</v>
      </c>
      <c r="R23" s="56">
        <v>3.38</v>
      </c>
      <c r="S23" s="56">
        <v>45.49</v>
      </c>
      <c r="T23" s="56">
        <v>130.97</v>
      </c>
      <c r="U23" s="12">
        <v>1</v>
      </c>
      <c r="V23" s="12">
        <v>0</v>
      </c>
      <c r="W23" s="12">
        <v>1</v>
      </c>
      <c r="X23" s="12">
        <v>0</v>
      </c>
      <c r="Y23" s="12">
        <v>0</v>
      </c>
      <c r="Z23" s="12">
        <v>1</v>
      </c>
      <c r="AA23" s="12">
        <v>135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2.0070999999999999</v>
      </c>
      <c r="AK23" s="12">
        <v>5.16E-2</v>
      </c>
      <c r="AL23" s="14">
        <v>6.4500000000000002E-2</v>
      </c>
      <c r="AM23" s="14">
        <v>1.6999999999999999E-3</v>
      </c>
      <c r="AN23" s="14">
        <v>2.3593999999999999</v>
      </c>
      <c r="AO23" s="14">
        <v>7.51E-2</v>
      </c>
      <c r="AP23" s="14">
        <v>0.1915</v>
      </c>
      <c r="AQ23" s="14">
        <v>6.1000000000000004E-3</v>
      </c>
      <c r="AR23" s="14">
        <v>3.9618000000000002</v>
      </c>
      <c r="AS23" s="14">
        <v>0.22570000000000001</v>
      </c>
      <c r="AT23" s="14">
        <v>6.7299999999999999E-2</v>
      </c>
      <c r="AU23" s="14">
        <v>3.8E-3</v>
      </c>
      <c r="AV23" s="14">
        <v>26.665600000000001</v>
      </c>
      <c r="AW23" s="14">
        <v>0.14349999999999999</v>
      </c>
      <c r="AX23" s="14">
        <v>0.31759999999999999</v>
      </c>
      <c r="AY23" s="14">
        <v>1.6999999999999999E-3</v>
      </c>
      <c r="AZ23" s="14">
        <v>0.24769200549990178</v>
      </c>
      <c r="BA23" s="14">
        <v>4.7191679049034176</v>
      </c>
      <c r="BB23" s="14">
        <v>0.65029877890361121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0.2021</v>
      </c>
      <c r="BH23" s="16">
        <f>DSTDEV(PlotSort2,"PhxRed",$BR$31:$BR$32)/SQRT($BF23)</f>
        <v>6.7000000000000115E-3</v>
      </c>
      <c r="BI23" s="16">
        <f>DAVERAGE(PlotSort2,"PhxRedEdge",$BR$31:$BR$32)</f>
        <v>0.28115000000000001</v>
      </c>
      <c r="BJ23" s="16">
        <f>DSTDEV(PlotSort2,"PhxRedEdge",$BR$31:$BR$32)/SQRT($BF23)</f>
        <v>2.5499999999999967E-3</v>
      </c>
      <c r="BK23" s="16">
        <f>DAVERAGE(PlotSort2,"TMRed",$BR$31:$BR$32)</f>
        <v>0.20415</v>
      </c>
      <c r="BL23" s="16">
        <f>DSTDEV(PlotSort2,"TMRed",$BR$31:$BR$32)/SQRT($BF23)</f>
        <v>6.4500000000000104E-3</v>
      </c>
      <c r="BM23" s="16">
        <f>DAVERAGE(PlotSort2,"TMNIR",$BR$31:$BR$32)</f>
        <v>0.39390000000000003</v>
      </c>
      <c r="BN23" s="16">
        <f>DSTDEV(PlotSort2,"TMNIR",$BR$31:$BR$32)/SQRT($BF23)</f>
        <v>8.3000000000000001E-3</v>
      </c>
      <c r="BO23" s="16">
        <f>DAVERAGE(PlotSort2,"NRR",$BR$31:$BR$32)</f>
        <v>0.16693088234603326</v>
      </c>
      <c r="BP23" s="16">
        <f>DSTDEV(PlotSort2,"NRR",$BR$31:$BR$32)/SQRT($BF23)</f>
        <v>5.8348269410348061E-3</v>
      </c>
      <c r="BQ23" s="16">
        <f>DAVERAGE(PlotSort2,"rvi",$BR$31:$BR$32)</f>
        <v>1.9326773565519142</v>
      </c>
      <c r="BR23" s="16">
        <f>DSTDEV(PlotSort2,"rvi",$BR$31:$BR$32)/SQRT($BF23)</f>
        <v>0.10171819225941646</v>
      </c>
      <c r="BS23" s="17">
        <f>DAVERAGE(PlotSort2,"ndvi",$BR$31:$BR$32)</f>
        <v>0.31720790544370614</v>
      </c>
      <c r="BT23" s="16">
        <f>DSTDEV(PlotSort2,"ndvi",$BR$31:$BR$32)/SQRT($BF23)</f>
        <v>2.3682242914353582E-2</v>
      </c>
    </row>
    <row r="24" spans="2:72" ht="13.5" customHeight="1" x14ac:dyDescent="0.2">
      <c r="B24" s="12">
        <v>267</v>
      </c>
      <c r="C24" s="12">
        <v>10.169</v>
      </c>
      <c r="D24" s="12">
        <v>267.42371000000003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31.7</v>
      </c>
      <c r="Q24" s="56">
        <v>1.29</v>
      </c>
      <c r="R24" s="56">
        <v>3.38</v>
      </c>
      <c r="S24" s="56">
        <v>45.41</v>
      </c>
      <c r="T24" s="56">
        <v>131.1</v>
      </c>
      <c r="U24" s="12">
        <v>1</v>
      </c>
      <c r="V24" s="12">
        <v>0</v>
      </c>
      <c r="W24" s="12">
        <v>1</v>
      </c>
      <c r="X24" s="12">
        <v>0</v>
      </c>
      <c r="Y24" s="12">
        <v>0</v>
      </c>
      <c r="Z24" s="12">
        <v>1</v>
      </c>
      <c r="AA24" s="12">
        <v>135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1.6811</v>
      </c>
      <c r="AK24" s="12">
        <v>8.9999999999999998E-4</v>
      </c>
      <c r="AL24" s="14">
        <v>5.3999999999999999E-2</v>
      </c>
      <c r="AM24" s="14">
        <v>0</v>
      </c>
      <c r="AN24" s="14">
        <v>2.5901999999999998</v>
      </c>
      <c r="AO24" s="14">
        <v>0.12509999999999999</v>
      </c>
      <c r="AP24" s="14">
        <v>0.21</v>
      </c>
      <c r="AQ24" s="14">
        <v>1.01E-2</v>
      </c>
      <c r="AR24" s="14">
        <v>3.3521000000000001</v>
      </c>
      <c r="AS24" s="14">
        <v>3.7999999999999999E-2</v>
      </c>
      <c r="AT24" s="14">
        <v>5.6800000000000003E-2</v>
      </c>
      <c r="AU24" s="14">
        <v>5.9999999999999995E-4</v>
      </c>
      <c r="AV24" s="14">
        <v>30.209900000000001</v>
      </c>
      <c r="AW24" s="14">
        <v>1.4331</v>
      </c>
      <c r="AX24" s="14">
        <v>0.35930000000000001</v>
      </c>
      <c r="AY24" s="14">
        <v>1.7000000000000001E-2</v>
      </c>
      <c r="AZ24" s="14">
        <v>0.26225188828385737</v>
      </c>
      <c r="BA24" s="14">
        <v>6.3257042253521121</v>
      </c>
      <c r="BB24" s="14">
        <v>0.726988704638308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0.70300000000000007</v>
      </c>
      <c r="BH24" s="16"/>
      <c r="BI24" s="16">
        <f>DAVERAGE(PlotSort2,"PhxRedEdge",$BP$31:$BP$32)</f>
        <v>0.69099999999999995</v>
      </c>
      <c r="BJ24" s="16"/>
      <c r="BK24" s="16">
        <f>DAVERAGE(PlotSort2,"TMRed",$BP$31:$BP$32)</f>
        <v>0.70350000000000001</v>
      </c>
      <c r="BL24" s="16"/>
      <c r="BM24" s="16">
        <f>DAVERAGE(PlotSort2,"TMNIR",$BP$31:$BP$32)</f>
        <v>0.67</v>
      </c>
      <c r="BN24" s="16"/>
      <c r="BO24" s="16">
        <f>DAVERAGE(PlotSort2,"NRR",$BP$31:$BP$32)</f>
        <v>-1.5429831006612717E-2</v>
      </c>
      <c r="BP24" s="16"/>
      <c r="BQ24" s="16">
        <f>DAVERAGE(PlotSort2,"rvi",$BP$31:$BP$32)</f>
        <v>23.809523809523814</v>
      </c>
      <c r="BR24" s="16"/>
      <c r="BS24" s="17">
        <f>DAVERAGE(PlotSort2,"ndvi",$BP$31:$BP$32)</f>
        <v>-2.4390243902439008E-2</v>
      </c>
      <c r="BT24" s="16"/>
    </row>
    <row r="25" spans="2:72" ht="13.5" customHeight="1" x14ac:dyDescent="0.2">
      <c r="B25" s="12">
        <v>267</v>
      </c>
      <c r="C25" s="12">
        <v>10.177</v>
      </c>
      <c r="D25" s="12">
        <v>267.42403999999999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31.7</v>
      </c>
      <c r="Q25" s="56">
        <v>1.29</v>
      </c>
      <c r="R25" s="56">
        <v>3.38</v>
      </c>
      <c r="S25" s="56">
        <v>45.34</v>
      </c>
      <c r="T25" s="56">
        <v>131.24</v>
      </c>
      <c r="U25" s="12">
        <v>1</v>
      </c>
      <c r="V25" s="12">
        <v>0</v>
      </c>
      <c r="W25" s="12">
        <v>1</v>
      </c>
      <c r="X25" s="12">
        <v>0</v>
      </c>
      <c r="Y25" s="12">
        <v>0</v>
      </c>
      <c r="Z25" s="12">
        <v>1</v>
      </c>
      <c r="AA25" s="12">
        <v>135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1.377</v>
      </c>
      <c r="AK25" s="12">
        <v>0.14169999999999999</v>
      </c>
      <c r="AL25" s="14">
        <v>4.4200000000000003E-2</v>
      </c>
      <c r="AM25" s="14">
        <v>4.4999999999999997E-3</v>
      </c>
      <c r="AN25" s="14">
        <v>2.5811999999999999</v>
      </c>
      <c r="AO25" s="14">
        <v>0.2465</v>
      </c>
      <c r="AP25" s="14">
        <v>0.20899999999999999</v>
      </c>
      <c r="AQ25" s="14">
        <v>0.02</v>
      </c>
      <c r="AR25" s="14">
        <v>2.7946</v>
      </c>
      <c r="AS25" s="14">
        <v>0.16</v>
      </c>
      <c r="AT25" s="14">
        <v>4.7300000000000002E-2</v>
      </c>
      <c r="AU25" s="14">
        <v>2.7000000000000001E-3</v>
      </c>
      <c r="AV25" s="14">
        <v>33.408999999999999</v>
      </c>
      <c r="AW25" s="14">
        <v>0.74260000000000004</v>
      </c>
      <c r="AX25" s="14">
        <v>0.39679999999999999</v>
      </c>
      <c r="AY25" s="14">
        <v>8.8000000000000005E-3</v>
      </c>
      <c r="AZ25" s="14">
        <v>0.31000330141961041</v>
      </c>
      <c r="BA25" s="14">
        <v>8.3890063424947137</v>
      </c>
      <c r="BB25" s="14">
        <v>0.78698491330781351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1.0032333333333332</v>
      </c>
      <c r="BH25" s="16">
        <f>DSTDEV(PlotSort2,"PhxRed",$BQ$31:$BQ$32)/SQRT($BF25)</f>
        <v>3.1487210807634716E-3</v>
      </c>
      <c r="BI25" s="16">
        <f>DAVERAGE(PlotSort2,"PhxRedEdge",$BQ$31:$BQ$32)</f>
        <v>1.0030333333333334</v>
      </c>
      <c r="BJ25" s="16">
        <f>DSTDEV(PlotSort2,"PhxRedEdge",$BQ$31:$BQ$32)/SQRT($BF25)</f>
        <v>3.2064171767115564E-3</v>
      </c>
      <c r="BK25" s="16">
        <f>DAVERAGE(PlotSort2,"TMRed",$BQ$31:$BQ$32)</f>
        <v>1.0032333333333332</v>
      </c>
      <c r="BL25" s="16">
        <f>DSTDEV(PlotSort2,"TMRed",$BQ$31:$BQ$32)/SQRT($BF25)</f>
        <v>3.1487210807634716E-3</v>
      </c>
      <c r="BM25" s="16">
        <f>DAVERAGE(PlotSort2,"TMNIR",$BQ$31:$BQ$32)</f>
        <v>1.0030333333333334</v>
      </c>
      <c r="BN25" s="16">
        <f>DSTDEV(PlotSort2,"TMNIR",$BQ$31:$BQ$32)/SQRT($BF25)</f>
        <v>3.2064171767115564E-3</v>
      </c>
      <c r="BO25" s="16">
        <f>DAVERAGE(PlotSort2,"NRR",$BQ$31:$BQ$32)</f>
        <v>0.74329354407729031</v>
      </c>
      <c r="BP25" s="16">
        <f>DSTDEV(PlotSort2,"NRR",$BQ$31:$BQ$32)/SQRT($BF25)</f>
        <v>5.5472688333920469E-4</v>
      </c>
      <c r="BQ25" s="16">
        <f>DAVERAGE(PlotSort2,"rvi",$BQ$31:$BQ$32)</f>
        <v>1.4224617384367111</v>
      </c>
      <c r="BR25" s="16">
        <f>DSTDEV(PlotSort2,"rvi",$BQ$31:$BQ$32)/SQRT($BF25)</f>
        <v>3.8349986127155797E-3</v>
      </c>
      <c r="BS25" s="17">
        <f>DAVERAGE(PlotSort2,"ndvi",$BQ$31:$BQ$32)</f>
        <v>0.17438942298421442</v>
      </c>
      <c r="BT25" s="16">
        <f>DSTDEV(PlotSort2,"ndvi",$BQ$31:$BQ$32)/SQRT($BF25)</f>
        <v>1.3081723259974305E-3</v>
      </c>
    </row>
    <row r="26" spans="2:72" ht="13.5" customHeight="1" x14ac:dyDescent="0.2">
      <c r="B26" s="12">
        <v>267</v>
      </c>
      <c r="C26" s="12">
        <v>10.397</v>
      </c>
      <c r="D26" s="12">
        <v>267.43320999999997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31.7</v>
      </c>
      <c r="Q26" s="56">
        <v>1.29</v>
      </c>
      <c r="R26" s="56">
        <v>3.38</v>
      </c>
      <c r="S26" s="56">
        <v>43.32</v>
      </c>
      <c r="T26" s="56">
        <v>134.97999999999999</v>
      </c>
      <c r="U26" s="12">
        <v>1</v>
      </c>
      <c r="V26" s="12">
        <v>0</v>
      </c>
      <c r="W26" s="12">
        <v>1</v>
      </c>
      <c r="X26" s="12">
        <v>0</v>
      </c>
      <c r="Y26" s="12">
        <v>0</v>
      </c>
      <c r="Z26" s="12">
        <v>1</v>
      </c>
      <c r="AA26" s="12">
        <v>135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2.6118999999999999</v>
      </c>
      <c r="AK26" s="12">
        <v>0.15359999999999999</v>
      </c>
      <c r="AL26" s="14">
        <v>8.0600000000000005E-2</v>
      </c>
      <c r="AM26" s="14">
        <v>4.7000000000000002E-3</v>
      </c>
      <c r="AN26" s="14">
        <v>2.718</v>
      </c>
      <c r="AO26" s="14">
        <v>9.9000000000000005E-2</v>
      </c>
      <c r="AP26" s="14">
        <v>0.21229999999999999</v>
      </c>
      <c r="AQ26" s="14">
        <v>7.7000000000000002E-3</v>
      </c>
      <c r="AR26" s="14">
        <v>5.0340999999999996</v>
      </c>
      <c r="AS26" s="14">
        <v>0.46400000000000002</v>
      </c>
      <c r="AT26" s="14">
        <v>8.2199999999999995E-2</v>
      </c>
      <c r="AU26" s="14">
        <v>7.6E-3</v>
      </c>
      <c r="AV26" s="14">
        <v>29.057600000000001</v>
      </c>
      <c r="AW26" s="14">
        <v>0.77580000000000005</v>
      </c>
      <c r="AX26" s="14">
        <v>0.33429999999999999</v>
      </c>
      <c r="AY26" s="14">
        <v>8.8999999999999999E-3</v>
      </c>
      <c r="AZ26" s="14">
        <v>0.22319795096963044</v>
      </c>
      <c r="BA26" s="14">
        <v>4.0669099756691001</v>
      </c>
      <c r="BB26" s="14">
        <v>0.60528211284513811</v>
      </c>
      <c r="BC26" s="15"/>
    </row>
    <row r="27" spans="2:72" ht="13.5" customHeight="1" x14ac:dyDescent="0.2">
      <c r="B27" s="12">
        <v>267</v>
      </c>
      <c r="C27" s="12">
        <v>10.388999999999999</v>
      </c>
      <c r="D27" s="12">
        <v>267.43286999999998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31.7</v>
      </c>
      <c r="Q27" s="56">
        <v>1.29</v>
      </c>
      <c r="R27" s="56">
        <v>3.38</v>
      </c>
      <c r="S27" s="56">
        <v>43.39</v>
      </c>
      <c r="T27" s="56">
        <v>134.83000000000001</v>
      </c>
      <c r="U27" s="12">
        <v>1</v>
      </c>
      <c r="V27" s="12">
        <v>0</v>
      </c>
      <c r="W27" s="12">
        <v>1</v>
      </c>
      <c r="X27" s="12">
        <v>0</v>
      </c>
      <c r="Y27" s="12">
        <v>0</v>
      </c>
      <c r="Z27" s="12">
        <v>1</v>
      </c>
      <c r="AA27" s="12">
        <v>135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1.7927999999999999</v>
      </c>
      <c r="AK27" s="12">
        <v>8.3999999999999995E-3</v>
      </c>
      <c r="AL27" s="14">
        <v>5.5399999999999998E-2</v>
      </c>
      <c r="AM27" s="14">
        <v>2.9999999999999997E-4</v>
      </c>
      <c r="AN27" s="14">
        <v>2.8304999999999998</v>
      </c>
      <c r="AO27" s="14">
        <v>1.7000000000000001E-2</v>
      </c>
      <c r="AP27" s="14">
        <v>0.22140000000000001</v>
      </c>
      <c r="AQ27" s="14">
        <v>1.2999999999999999E-3</v>
      </c>
      <c r="AR27" s="14">
        <v>3.4352</v>
      </c>
      <c r="AS27" s="14">
        <v>0.23830000000000001</v>
      </c>
      <c r="AT27" s="14">
        <v>5.6099999999999997E-2</v>
      </c>
      <c r="AU27" s="14">
        <v>3.8999999999999998E-3</v>
      </c>
      <c r="AV27" s="14">
        <v>33.388199999999998</v>
      </c>
      <c r="AW27" s="14">
        <v>1.7118</v>
      </c>
      <c r="AX27" s="14">
        <v>0.38450000000000001</v>
      </c>
      <c r="AY27" s="14">
        <v>1.9699999999999999E-2</v>
      </c>
      <c r="AZ27" s="14">
        <v>0.26918633437861034</v>
      </c>
      <c r="BA27" s="14">
        <v>6.8538324420677368</v>
      </c>
      <c r="BB27" s="14">
        <v>0.74534725374489341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0.2021</v>
      </c>
      <c r="BH27" s="16">
        <f>DSTDEV(PlotSort2,"PhxRed",$BR$31:$BR$32)/SQRT($BF27)</f>
        <v>6.7000000000000115E-3</v>
      </c>
      <c r="BI27" s="16">
        <f>DAVERAGE(PlotSort2,"PhxRedEdge",$BR$31:$BR$32)</f>
        <v>0.28115000000000001</v>
      </c>
      <c r="BJ27" s="16">
        <f>DSTDEV(PlotSort2,"PhxRedEdge",$BR$31:$BR$32)/SQRT($BF27)</f>
        <v>2.5499999999999967E-3</v>
      </c>
      <c r="BK27" s="16">
        <f>DAVERAGE(PlotSort2,"TMRed",$BR$31:$BR$32)</f>
        <v>0.20415</v>
      </c>
      <c r="BL27" s="16">
        <f>DSTDEV(PlotSort2,"TMRed",$BR$31:$BR$32)/SQRT($BF27)</f>
        <v>6.4500000000000104E-3</v>
      </c>
      <c r="BM27" s="16">
        <f>DAVERAGE(PlotSort2,"TMNIR",$BR$31:$BR$32)</f>
        <v>0.39390000000000003</v>
      </c>
      <c r="BN27" s="16">
        <f>DSTDEV(PlotSort2,"TMNIR",$BR$31:$BR$32)/SQRT($BF27)</f>
        <v>8.3000000000000001E-3</v>
      </c>
      <c r="BO27" s="16">
        <f>DAVERAGE(PlotSort2,"NRR",$BR$31:$BR$32)</f>
        <v>0.16693088234603326</v>
      </c>
      <c r="BP27" s="16">
        <f>DSTDEV(PlotSort2,"NRR",$BR$31:$BR$32)/SQRT($BF27)</f>
        <v>5.8348269410348061E-3</v>
      </c>
      <c r="BQ27" s="16">
        <f>DAVERAGE(PlotSort2,"rvi",$BR$31:$BR$32)</f>
        <v>1.9326773565519142</v>
      </c>
      <c r="BR27" s="16">
        <f>DSTDEV(PlotSort2,"rvi",$BR$31:$BR$32)/SQRT($BF27)</f>
        <v>0.10171819225941646</v>
      </c>
      <c r="BS27" s="17">
        <f>DAVERAGE(PlotSort2,"ndvi",$BR$31:$BR$32)</f>
        <v>0.31720790544370614</v>
      </c>
      <c r="BT27" s="16">
        <f>DSTDEV(PlotSort2,"ndvi",$BR$31:$BR$32)/SQRT($BF27)</f>
        <v>2.3682242914353582E-2</v>
      </c>
    </row>
    <row r="28" spans="2:72" ht="13.5" customHeight="1" x14ac:dyDescent="0.2">
      <c r="B28" s="12">
        <v>267</v>
      </c>
      <c r="C28" s="12">
        <v>10.38</v>
      </c>
      <c r="D28" s="12">
        <v>267.4325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31.7</v>
      </c>
      <c r="Q28" s="56">
        <v>1.29</v>
      </c>
      <c r="R28" s="56">
        <v>3.38</v>
      </c>
      <c r="S28" s="56">
        <v>43.47</v>
      </c>
      <c r="T28" s="56">
        <v>134.68</v>
      </c>
      <c r="U28" s="12">
        <v>1</v>
      </c>
      <c r="V28" s="12">
        <v>0</v>
      </c>
      <c r="W28" s="12">
        <v>1</v>
      </c>
      <c r="X28" s="12">
        <v>0</v>
      </c>
      <c r="Y28" s="12">
        <v>0</v>
      </c>
      <c r="Z28" s="12">
        <v>1</v>
      </c>
      <c r="AA28" s="12">
        <v>135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1.9732000000000001</v>
      </c>
      <c r="AK28" s="12">
        <v>0.25009999999999999</v>
      </c>
      <c r="AL28" s="14">
        <v>6.1100000000000002E-2</v>
      </c>
      <c r="AM28" s="14">
        <v>7.7000000000000002E-3</v>
      </c>
      <c r="AN28" s="14">
        <v>3.0320999999999998</v>
      </c>
      <c r="AO28" s="14">
        <v>1.9E-3</v>
      </c>
      <c r="AP28" s="14">
        <v>0.23749999999999999</v>
      </c>
      <c r="AQ28" s="14">
        <v>2.0000000000000001E-4</v>
      </c>
      <c r="AR28" s="14">
        <v>4.1276000000000002</v>
      </c>
      <c r="AS28" s="14">
        <v>0.45590000000000003</v>
      </c>
      <c r="AT28" s="14">
        <v>6.7500000000000004E-2</v>
      </c>
      <c r="AU28" s="14">
        <v>7.4999999999999997E-3</v>
      </c>
      <c r="AV28" s="14">
        <v>35.759399999999999</v>
      </c>
      <c r="AW28" s="14">
        <v>7.2800000000000004E-2</v>
      </c>
      <c r="AX28" s="14">
        <v>0.4123</v>
      </c>
      <c r="AY28" s="14">
        <v>8.0000000000000004E-4</v>
      </c>
      <c r="AZ28" s="14">
        <v>0.26900584795321641</v>
      </c>
      <c r="BA28" s="14">
        <v>6.1081481481481479</v>
      </c>
      <c r="BB28" s="14">
        <v>0.7186327636515214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7.9799999999999996E-2</v>
      </c>
      <c r="BH28" s="16">
        <f>DSTDEV(PlotSort2,"PhxRed",$BS$31:$BS$32)/SQRT($BF28)</f>
        <v>6.1999999999999972E-3</v>
      </c>
      <c r="BI28" s="16">
        <f>DAVERAGE(PlotSort2,"PhxRedEdge",$BS$31:$BS$32)</f>
        <v>0.2069</v>
      </c>
      <c r="BJ28" s="16">
        <f>DSTDEV(PlotSort2,"PhxRedEdge",$BS$31:$BS$32)/SQRT($BF28)</f>
        <v>4.5999999999999921E-3</v>
      </c>
      <c r="BK28" s="16">
        <f>DAVERAGE(PlotSort2,"TMRed",$BS$31:$BS$32)</f>
        <v>8.2150000000000001E-2</v>
      </c>
      <c r="BL28" s="16">
        <f>DSTDEV(PlotSort2,"TMRed",$BS$31:$BS$32)/SQRT($BF28)</f>
        <v>6.5500000000000003E-3</v>
      </c>
      <c r="BM28" s="16">
        <f>DAVERAGE(PlotSort2,"TMNIR",$BS$31:$BS$32)</f>
        <v>0.36194999999999999</v>
      </c>
      <c r="BN28" s="16">
        <f>DSTDEV(PlotSort2,"TMNIR",$BS$31:$BS$32)/SQRT($BF28)</f>
        <v>2.5050000000000017E-2</v>
      </c>
      <c r="BO28" s="16">
        <f>DAVERAGE(PlotSort2,"NRR",$BS$31:$BS$32)</f>
        <v>0.27143108141273065</v>
      </c>
      <c r="BP28" s="16">
        <f>DSTDEV(PlotSort2,"NRR",$BS$31:$BS$32)/SQRT($BF28)</f>
        <v>2.1802001294036324E-2</v>
      </c>
      <c r="BQ28" s="16">
        <f>DAVERAGE(PlotSort2,"rvi",$BS$31:$BS$32)</f>
        <v>4.4586218929510926</v>
      </c>
      <c r="BR28" s="16">
        <f>DSTDEV(PlotSort2,"rvi",$BS$31:$BS$32)/SQRT($BF28)</f>
        <v>0.6604257260965275</v>
      </c>
      <c r="BS28" s="17">
        <f>DAVERAGE(PlotSort2,"ndvi",$BS$31:$BS$32)</f>
        <v>0.628164221351043</v>
      </c>
      <c r="BT28" s="16">
        <f>DSTDEV(PlotSort2,"ndvi",$BS$31:$BS$32)/SQRT($BF28)</f>
        <v>4.4987529621719702E-2</v>
      </c>
    </row>
    <row r="29" spans="2:72" ht="13.5" customHeight="1" x14ac:dyDescent="0.2">
      <c r="B29" s="12">
        <v>267</v>
      </c>
      <c r="C29" s="12">
        <v>10.372</v>
      </c>
      <c r="D29" s="12">
        <v>267.43216999999999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31.7</v>
      </c>
      <c r="Q29" s="56">
        <v>1.29</v>
      </c>
      <c r="R29" s="56">
        <v>3.38</v>
      </c>
      <c r="S29" s="56">
        <v>43.54</v>
      </c>
      <c r="T29" s="56">
        <v>134.54</v>
      </c>
      <c r="U29" s="12">
        <v>1</v>
      </c>
      <c r="V29" s="12">
        <v>0</v>
      </c>
      <c r="W29" s="12">
        <v>1</v>
      </c>
      <c r="X29" s="12">
        <v>0</v>
      </c>
      <c r="Y29" s="12">
        <v>0</v>
      </c>
      <c r="Z29" s="12">
        <v>1</v>
      </c>
      <c r="AA29" s="12">
        <v>135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1.5982000000000001</v>
      </c>
      <c r="AK29" s="12">
        <v>1.0800000000000001E-2</v>
      </c>
      <c r="AL29" s="14">
        <v>4.9500000000000002E-2</v>
      </c>
      <c r="AM29" s="14">
        <v>2.9999999999999997E-4</v>
      </c>
      <c r="AN29" s="14">
        <v>3.0488</v>
      </c>
      <c r="AO29" s="14">
        <v>0.1086</v>
      </c>
      <c r="AP29" s="14">
        <v>0.2392</v>
      </c>
      <c r="AQ29" s="14">
        <v>8.5000000000000006E-3</v>
      </c>
      <c r="AR29" s="14">
        <v>3.1214</v>
      </c>
      <c r="AS29" s="14">
        <v>4.3400000000000001E-2</v>
      </c>
      <c r="AT29" s="14">
        <v>5.11E-2</v>
      </c>
      <c r="AU29" s="14">
        <v>6.9999999999999999E-4</v>
      </c>
      <c r="AV29" s="14">
        <v>36.6267</v>
      </c>
      <c r="AW29" s="14">
        <v>0.33279999999999998</v>
      </c>
      <c r="AX29" s="14">
        <v>0.42280000000000001</v>
      </c>
      <c r="AY29" s="14">
        <v>3.8E-3</v>
      </c>
      <c r="AZ29" s="14">
        <v>0.27734138972809669</v>
      </c>
      <c r="BA29" s="14">
        <v>8.2739726027397271</v>
      </c>
      <c r="BB29" s="14">
        <v>0.78434268833087162</v>
      </c>
      <c r="BC29" s="15"/>
      <c r="BD29" s="28"/>
    </row>
    <row r="30" spans="2:72" ht="13.5" customHeight="1" x14ac:dyDescent="0.2">
      <c r="B30" s="12">
        <v>267</v>
      </c>
      <c r="C30" s="12">
        <v>10.364000000000001</v>
      </c>
      <c r="D30" s="12">
        <v>267.43182999999999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31.7</v>
      </c>
      <c r="Q30" s="56">
        <v>1.29</v>
      </c>
      <c r="R30" s="56">
        <v>3.38</v>
      </c>
      <c r="S30" s="56">
        <v>43.62</v>
      </c>
      <c r="T30" s="56">
        <v>134.4</v>
      </c>
      <c r="U30" s="12">
        <v>1</v>
      </c>
      <c r="V30" s="12">
        <v>0</v>
      </c>
      <c r="W30" s="12">
        <v>1</v>
      </c>
      <c r="X30" s="12">
        <v>0</v>
      </c>
      <c r="Y30" s="12">
        <v>0</v>
      </c>
      <c r="Z30" s="12">
        <v>1</v>
      </c>
      <c r="AA30" s="12">
        <v>135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1.5188999999999999</v>
      </c>
      <c r="AK30" s="12">
        <v>6.1100000000000002E-2</v>
      </c>
      <c r="AL30" s="14">
        <v>4.7199999999999999E-2</v>
      </c>
      <c r="AM30" s="14">
        <v>1.9E-3</v>
      </c>
      <c r="AN30" s="14">
        <v>2.3475999999999999</v>
      </c>
      <c r="AO30" s="14">
        <v>0.10489999999999999</v>
      </c>
      <c r="AP30" s="14">
        <v>0.18440000000000001</v>
      </c>
      <c r="AQ30" s="14">
        <v>8.2000000000000007E-3</v>
      </c>
      <c r="AR30" s="14">
        <v>2.9117999999999999</v>
      </c>
      <c r="AS30" s="14">
        <v>5.4000000000000003E-3</v>
      </c>
      <c r="AT30" s="14">
        <v>4.7800000000000002E-2</v>
      </c>
      <c r="AU30" s="14">
        <v>1E-4</v>
      </c>
      <c r="AV30" s="14">
        <v>30.442900000000002</v>
      </c>
      <c r="AW30" s="14">
        <v>0.9214</v>
      </c>
      <c r="AX30" s="14">
        <v>0.3518</v>
      </c>
      <c r="AY30" s="14">
        <v>1.06E-2</v>
      </c>
      <c r="AZ30" s="14">
        <v>0.31219694143976129</v>
      </c>
      <c r="BA30" s="14">
        <v>7.3598326359832633</v>
      </c>
      <c r="BB30" s="14">
        <v>0.76076076076076071</v>
      </c>
      <c r="BC30" s="15"/>
      <c r="BD30" s="28"/>
      <c r="BF30" s="29" t="s">
        <v>175</v>
      </c>
    </row>
    <row r="31" spans="2:72" ht="13.5" customHeight="1" x14ac:dyDescent="0.2">
      <c r="B31" s="12">
        <v>267</v>
      </c>
      <c r="C31" s="12">
        <v>10.356</v>
      </c>
      <c r="D31" s="12">
        <v>267.43150000000003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31.7</v>
      </c>
      <c r="Q31" s="56">
        <v>1.29</v>
      </c>
      <c r="R31" s="56">
        <v>3.38</v>
      </c>
      <c r="S31" s="56">
        <v>43.69</v>
      </c>
      <c r="T31" s="56">
        <v>134.26</v>
      </c>
      <c r="U31" s="12">
        <v>1</v>
      </c>
      <c r="V31" s="12">
        <v>0</v>
      </c>
      <c r="W31" s="12">
        <v>1</v>
      </c>
      <c r="X31" s="12">
        <v>0</v>
      </c>
      <c r="Y31" s="12">
        <v>0</v>
      </c>
      <c r="Z31" s="12">
        <v>1</v>
      </c>
      <c r="AA31" s="12">
        <v>135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1.7126999999999999</v>
      </c>
      <c r="AK31" s="12">
        <v>6.4799999999999996E-2</v>
      </c>
      <c r="AL31" s="14">
        <v>5.3199999999999997E-2</v>
      </c>
      <c r="AM31" s="14">
        <v>2E-3</v>
      </c>
      <c r="AN31" s="14">
        <v>2.7947000000000002</v>
      </c>
      <c r="AO31" s="14">
        <v>5.8999999999999997E-2</v>
      </c>
      <c r="AP31" s="14">
        <v>0.2198</v>
      </c>
      <c r="AQ31" s="14">
        <v>4.5999999999999999E-3</v>
      </c>
      <c r="AR31" s="14">
        <v>3.5657000000000001</v>
      </c>
      <c r="AS31" s="14">
        <v>0.20960000000000001</v>
      </c>
      <c r="AT31" s="14">
        <v>5.8599999999999999E-2</v>
      </c>
      <c r="AU31" s="14">
        <v>3.3999999999999998E-3</v>
      </c>
      <c r="AV31" s="14">
        <v>33.225900000000003</v>
      </c>
      <c r="AW31" s="14">
        <v>0.99629999999999996</v>
      </c>
      <c r="AX31" s="14">
        <v>0.38440000000000002</v>
      </c>
      <c r="AY31" s="14">
        <v>1.15E-2</v>
      </c>
      <c r="AZ31" s="14">
        <v>0.27242634889109568</v>
      </c>
      <c r="BA31" s="14">
        <v>6.5597269624573382</v>
      </c>
      <c r="BB31" s="14">
        <v>0.73544018058690752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267</v>
      </c>
      <c r="C32" s="12">
        <v>10.348000000000001</v>
      </c>
      <c r="D32" s="12">
        <v>267.43117000000001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31.7</v>
      </c>
      <c r="Q32" s="56">
        <v>1.29</v>
      </c>
      <c r="R32" s="56">
        <v>3.38</v>
      </c>
      <c r="S32" s="56">
        <v>43.76</v>
      </c>
      <c r="T32" s="56">
        <v>134.12</v>
      </c>
      <c r="U32" s="12">
        <v>1</v>
      </c>
      <c r="V32" s="12">
        <v>0</v>
      </c>
      <c r="W32" s="12">
        <v>1</v>
      </c>
      <c r="X32" s="12">
        <v>0</v>
      </c>
      <c r="Y32" s="12">
        <v>0</v>
      </c>
      <c r="Z32" s="12">
        <v>1</v>
      </c>
      <c r="AA32" s="12">
        <v>135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1.4259999999999999</v>
      </c>
      <c r="AK32" s="12">
        <v>3.8199999999999998E-2</v>
      </c>
      <c r="AL32" s="14">
        <v>4.4400000000000002E-2</v>
      </c>
      <c r="AM32" s="14">
        <v>1.1999999999999999E-3</v>
      </c>
      <c r="AN32" s="14">
        <v>2.5933999999999999</v>
      </c>
      <c r="AO32" s="14">
        <v>2.9399999999999999E-2</v>
      </c>
      <c r="AP32" s="14">
        <v>0.20419999999999999</v>
      </c>
      <c r="AQ32" s="14">
        <v>2.3E-3</v>
      </c>
      <c r="AR32" s="14">
        <v>2.851</v>
      </c>
      <c r="AS32" s="14">
        <v>2.06E-2</v>
      </c>
      <c r="AT32" s="14">
        <v>4.6899999999999997E-2</v>
      </c>
      <c r="AU32" s="14">
        <v>2.9999999999999997E-4</v>
      </c>
      <c r="AV32" s="14">
        <v>35.366199999999999</v>
      </c>
      <c r="AW32" s="14">
        <v>0.77790000000000004</v>
      </c>
      <c r="AX32" s="14">
        <v>0.40960000000000002</v>
      </c>
      <c r="AY32" s="14">
        <v>8.9999999999999993E-3</v>
      </c>
      <c r="AZ32" s="14">
        <v>0.33463668947539921</v>
      </c>
      <c r="BA32" s="14">
        <v>8.7334754797441381</v>
      </c>
      <c r="BB32" s="14">
        <v>0.7945235487404162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267</v>
      </c>
      <c r="C33" s="12">
        <v>10.34</v>
      </c>
      <c r="D33" s="12">
        <v>267.43083000000001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31.7</v>
      </c>
      <c r="Q33" s="56">
        <v>1.29</v>
      </c>
      <c r="R33" s="56">
        <v>3.38</v>
      </c>
      <c r="S33" s="56">
        <v>43.83</v>
      </c>
      <c r="T33" s="56">
        <v>133.97999999999999</v>
      </c>
      <c r="U33" s="12">
        <v>1</v>
      </c>
      <c r="V33" s="12">
        <v>0</v>
      </c>
      <c r="W33" s="12">
        <v>1</v>
      </c>
      <c r="X33" s="12">
        <v>0</v>
      </c>
      <c r="Y33" s="12">
        <v>0</v>
      </c>
      <c r="Z33" s="12">
        <v>1</v>
      </c>
      <c r="AA33" s="12">
        <v>135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1.3280000000000001</v>
      </c>
      <c r="AK33" s="12">
        <v>5.0000000000000001E-3</v>
      </c>
      <c r="AL33" s="14">
        <v>4.1399999999999999E-2</v>
      </c>
      <c r="AM33" s="14">
        <v>2.0000000000000001E-4</v>
      </c>
      <c r="AN33" s="14">
        <v>2.8752</v>
      </c>
      <c r="AO33" s="14">
        <v>0.2838</v>
      </c>
      <c r="AP33" s="14">
        <v>0.22670000000000001</v>
      </c>
      <c r="AQ33" s="14">
        <v>2.24E-2</v>
      </c>
      <c r="AR33" s="14">
        <v>2.5777999999999999</v>
      </c>
      <c r="AS33" s="14">
        <v>4.5999999999999999E-2</v>
      </c>
      <c r="AT33" s="14">
        <v>4.2500000000000003E-2</v>
      </c>
      <c r="AU33" s="14">
        <v>8.0000000000000004E-4</v>
      </c>
      <c r="AV33" s="14">
        <v>41.966099999999997</v>
      </c>
      <c r="AW33" s="14">
        <v>2.5853999999999999</v>
      </c>
      <c r="AX33" s="14">
        <v>0.48649999999999999</v>
      </c>
      <c r="AY33" s="14">
        <v>0.03</v>
      </c>
      <c r="AZ33" s="14">
        <v>0.36427369601794723</v>
      </c>
      <c r="BA33" s="14">
        <v>11.44705882352941</v>
      </c>
      <c r="BB33" s="14">
        <v>0.83931947069943291</v>
      </c>
      <c r="BC33" s="15"/>
      <c r="BD33" s="28"/>
    </row>
    <row r="34" spans="2:64" ht="13.5" customHeight="1" x14ac:dyDescent="0.2">
      <c r="B34" s="12">
        <v>267</v>
      </c>
      <c r="C34" s="12">
        <v>10.414</v>
      </c>
      <c r="D34" s="12">
        <v>267.43392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31.7</v>
      </c>
      <c r="Q34" s="56">
        <v>1.29</v>
      </c>
      <c r="R34" s="56">
        <v>3.38</v>
      </c>
      <c r="S34" s="56">
        <v>43.17</v>
      </c>
      <c r="T34" s="56">
        <v>135.28</v>
      </c>
      <c r="U34" s="12">
        <v>1</v>
      </c>
      <c r="V34" s="12">
        <v>0</v>
      </c>
      <c r="W34" s="12">
        <v>1</v>
      </c>
      <c r="X34" s="12">
        <v>0</v>
      </c>
      <c r="Y34" s="12">
        <v>0</v>
      </c>
      <c r="Z34" s="12">
        <v>1</v>
      </c>
      <c r="AA34" s="12">
        <v>135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1.7917000000000001</v>
      </c>
      <c r="AK34" s="12">
        <v>0.24840000000000001</v>
      </c>
      <c r="AL34" s="14">
        <v>5.5199999999999999E-2</v>
      </c>
      <c r="AM34" s="14">
        <v>7.6E-3</v>
      </c>
      <c r="AN34" s="14">
        <v>2.3948</v>
      </c>
      <c r="AO34" s="14">
        <v>0.2455</v>
      </c>
      <c r="AP34" s="14">
        <v>0.18659999999999999</v>
      </c>
      <c r="AQ34" s="14">
        <v>1.9099999999999999E-2</v>
      </c>
      <c r="AR34" s="14">
        <v>3.4342999999999999</v>
      </c>
      <c r="AS34" s="14">
        <v>0.58069999999999999</v>
      </c>
      <c r="AT34" s="14">
        <v>5.5899999999999998E-2</v>
      </c>
      <c r="AU34" s="14">
        <v>9.4999999999999998E-3</v>
      </c>
      <c r="AV34" s="14">
        <v>30.289000000000001</v>
      </c>
      <c r="AW34" s="14">
        <v>1.9698</v>
      </c>
      <c r="AX34" s="14">
        <v>0.34760000000000002</v>
      </c>
      <c r="AY34" s="14">
        <v>2.2599999999999999E-2</v>
      </c>
      <c r="AZ34" s="14">
        <v>0.30138524897042313</v>
      </c>
      <c r="BA34" s="14">
        <v>6.2182468694096604</v>
      </c>
      <c r="BB34" s="14">
        <v>0.72292441140024777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267</v>
      </c>
      <c r="C35" s="12">
        <v>10.422000000000001</v>
      </c>
      <c r="D35" s="12">
        <v>267.43425000000002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31.7</v>
      </c>
      <c r="Q35" s="56">
        <v>1.29</v>
      </c>
      <c r="R35" s="56">
        <v>3.38</v>
      </c>
      <c r="S35" s="56">
        <v>43.1</v>
      </c>
      <c r="T35" s="56">
        <v>135.41999999999999</v>
      </c>
      <c r="U35" s="12">
        <v>1</v>
      </c>
      <c r="V35" s="12">
        <v>0</v>
      </c>
      <c r="W35" s="12">
        <v>1</v>
      </c>
      <c r="X35" s="12">
        <v>0</v>
      </c>
      <c r="Y35" s="12">
        <v>0</v>
      </c>
      <c r="Z35" s="12">
        <v>1</v>
      </c>
      <c r="AA35" s="12">
        <v>135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1.6213</v>
      </c>
      <c r="AK35" s="12">
        <v>0.19070000000000001</v>
      </c>
      <c r="AL35" s="14">
        <v>4.9799999999999997E-2</v>
      </c>
      <c r="AM35" s="14">
        <v>5.8999999999999999E-3</v>
      </c>
      <c r="AN35" s="14">
        <v>2.6238000000000001</v>
      </c>
      <c r="AO35" s="14">
        <v>0.15609999999999999</v>
      </c>
      <c r="AP35" s="14">
        <v>0.20419999999999999</v>
      </c>
      <c r="AQ35" s="14">
        <v>1.21E-2</v>
      </c>
      <c r="AR35" s="14">
        <v>3.1053000000000002</v>
      </c>
      <c r="AS35" s="14">
        <v>0.38750000000000001</v>
      </c>
      <c r="AT35" s="14">
        <v>5.0500000000000003E-2</v>
      </c>
      <c r="AU35" s="14">
        <v>6.3E-3</v>
      </c>
      <c r="AV35" s="14">
        <v>33.074100000000001</v>
      </c>
      <c r="AW35" s="14">
        <v>2.105</v>
      </c>
      <c r="AX35" s="14">
        <v>0.37919999999999998</v>
      </c>
      <c r="AY35" s="14">
        <v>2.41E-2</v>
      </c>
      <c r="AZ35" s="14">
        <v>0.29996571820363388</v>
      </c>
      <c r="BA35" s="14">
        <v>7.5089108910891085</v>
      </c>
      <c r="BB35" s="14">
        <v>0.76495229229695139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267</v>
      </c>
      <c r="C36" s="12">
        <v>10.430999999999999</v>
      </c>
      <c r="D36" s="12">
        <v>267.43463000000003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31.7</v>
      </c>
      <c r="Q36" s="56">
        <v>1.29</v>
      </c>
      <c r="R36" s="56">
        <v>3.38</v>
      </c>
      <c r="S36" s="56">
        <v>43.02</v>
      </c>
      <c r="T36" s="56">
        <v>135.58000000000001</v>
      </c>
      <c r="U36" s="12">
        <v>1</v>
      </c>
      <c r="V36" s="12">
        <v>0</v>
      </c>
      <c r="W36" s="12">
        <v>1</v>
      </c>
      <c r="X36" s="12">
        <v>0</v>
      </c>
      <c r="Y36" s="12">
        <v>0</v>
      </c>
      <c r="Z36" s="12">
        <v>1</v>
      </c>
      <c r="AA36" s="12">
        <v>135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1.8394999999999999</v>
      </c>
      <c r="AK36" s="12">
        <v>9.7000000000000003E-3</v>
      </c>
      <c r="AL36" s="14">
        <v>5.6500000000000002E-2</v>
      </c>
      <c r="AM36" s="14">
        <v>2.9999999999999997E-4</v>
      </c>
      <c r="AN36" s="14">
        <v>2.9607000000000001</v>
      </c>
      <c r="AO36" s="14">
        <v>4.4600000000000001E-2</v>
      </c>
      <c r="AP36" s="14">
        <v>0.23</v>
      </c>
      <c r="AQ36" s="14">
        <v>3.5000000000000001E-3</v>
      </c>
      <c r="AR36" s="14">
        <v>3.7302</v>
      </c>
      <c r="AS36" s="14">
        <v>5.1400000000000001E-2</v>
      </c>
      <c r="AT36" s="14">
        <v>6.0600000000000001E-2</v>
      </c>
      <c r="AU36" s="14">
        <v>8.0000000000000004E-4</v>
      </c>
      <c r="AV36" s="14">
        <v>35.669899999999998</v>
      </c>
      <c r="AW36" s="14">
        <v>0.99839999999999995</v>
      </c>
      <c r="AX36" s="14">
        <v>0.40849999999999997</v>
      </c>
      <c r="AY36" s="14">
        <v>1.14E-2</v>
      </c>
      <c r="AZ36" s="14">
        <v>0.27956147220046984</v>
      </c>
      <c r="BA36" s="14">
        <v>6.74092409240924</v>
      </c>
      <c r="BB36" s="14">
        <v>0.74163291409081222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267</v>
      </c>
      <c r="C37" s="12">
        <v>10.441000000000001</v>
      </c>
      <c r="D37" s="12">
        <v>267.43504000000001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31.7</v>
      </c>
      <c r="Q37" s="56">
        <v>1.29</v>
      </c>
      <c r="R37" s="56">
        <v>3.38</v>
      </c>
      <c r="S37" s="56">
        <v>42.93</v>
      </c>
      <c r="T37" s="56">
        <v>135.76</v>
      </c>
      <c r="U37" s="12">
        <v>1</v>
      </c>
      <c r="V37" s="12">
        <v>0</v>
      </c>
      <c r="W37" s="12">
        <v>1</v>
      </c>
      <c r="X37" s="12">
        <v>0</v>
      </c>
      <c r="Y37" s="12">
        <v>0</v>
      </c>
      <c r="Z37" s="12">
        <v>1</v>
      </c>
      <c r="AA37" s="12">
        <v>135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1.6818</v>
      </c>
      <c r="AK37" s="12">
        <v>0.21579999999999999</v>
      </c>
      <c r="AL37" s="14">
        <v>5.1499999999999997E-2</v>
      </c>
      <c r="AM37" s="14">
        <v>6.6E-3</v>
      </c>
      <c r="AN37" s="14">
        <v>2.7189999999999999</v>
      </c>
      <c r="AO37" s="14">
        <v>0.31719999999999998</v>
      </c>
      <c r="AP37" s="14">
        <v>0.2109</v>
      </c>
      <c r="AQ37" s="14">
        <v>2.46E-2</v>
      </c>
      <c r="AR37" s="14">
        <v>3.1602999999999999</v>
      </c>
      <c r="AS37" s="14">
        <v>0.219</v>
      </c>
      <c r="AT37" s="14">
        <v>5.1200000000000002E-2</v>
      </c>
      <c r="AU37" s="14">
        <v>3.5999999999999999E-3</v>
      </c>
      <c r="AV37" s="14">
        <v>36.876300000000001</v>
      </c>
      <c r="AW37" s="14">
        <v>3.1366000000000001</v>
      </c>
      <c r="AX37" s="14">
        <v>0.42170000000000002</v>
      </c>
      <c r="AY37" s="14">
        <v>3.5900000000000001E-2</v>
      </c>
      <c r="AZ37" s="14">
        <v>0.33322794815049006</v>
      </c>
      <c r="BA37" s="14">
        <v>8.236328125</v>
      </c>
      <c r="BB37" s="14">
        <v>0.7834637344047366</v>
      </c>
      <c r="BC37" s="15"/>
      <c r="BD37" s="28"/>
      <c r="BG37" s="30">
        <v>2</v>
      </c>
    </row>
    <row r="38" spans="2:64" ht="13.5" customHeight="1" x14ac:dyDescent="0.2">
      <c r="B38" s="12">
        <v>267</v>
      </c>
      <c r="C38" s="12">
        <v>10.449</v>
      </c>
      <c r="D38" s="12">
        <v>267.43538000000001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31.7</v>
      </c>
      <c r="Q38" s="56">
        <v>1.29</v>
      </c>
      <c r="R38" s="56">
        <v>3.38</v>
      </c>
      <c r="S38" s="56">
        <v>42.86</v>
      </c>
      <c r="T38" s="56">
        <v>135.9</v>
      </c>
      <c r="U38" s="12">
        <v>1</v>
      </c>
      <c r="V38" s="12">
        <v>0</v>
      </c>
      <c r="W38" s="12">
        <v>1</v>
      </c>
      <c r="X38" s="12">
        <v>0</v>
      </c>
      <c r="Y38" s="12">
        <v>0</v>
      </c>
      <c r="Z38" s="12">
        <v>1</v>
      </c>
      <c r="AA38" s="12">
        <v>135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2.1021000000000001</v>
      </c>
      <c r="AK38" s="12">
        <v>4.5600000000000002E-2</v>
      </c>
      <c r="AL38" s="14">
        <v>6.4299999999999996E-2</v>
      </c>
      <c r="AM38" s="14">
        <v>1.4E-3</v>
      </c>
      <c r="AN38" s="14">
        <v>2.8675000000000002</v>
      </c>
      <c r="AO38" s="14">
        <v>2.8799999999999999E-2</v>
      </c>
      <c r="AP38" s="14">
        <v>0.22209999999999999</v>
      </c>
      <c r="AQ38" s="14">
        <v>2.2000000000000001E-3</v>
      </c>
      <c r="AR38" s="14">
        <v>4.2537000000000003</v>
      </c>
      <c r="AS38" s="14">
        <v>3.7499999999999999E-2</v>
      </c>
      <c r="AT38" s="14">
        <v>6.8900000000000003E-2</v>
      </c>
      <c r="AU38" s="14">
        <v>5.9999999999999995E-4</v>
      </c>
      <c r="AV38" s="14">
        <v>33.448500000000003</v>
      </c>
      <c r="AW38" s="14">
        <v>9.1499999999999998E-2</v>
      </c>
      <c r="AX38" s="14">
        <v>0.3821</v>
      </c>
      <c r="AY38" s="14">
        <v>1E-3</v>
      </c>
      <c r="AZ38" s="14">
        <v>0.26481297583581598</v>
      </c>
      <c r="BA38" s="14">
        <v>5.5457184325108848</v>
      </c>
      <c r="BB38" s="14">
        <v>0.69445676274944557</v>
      </c>
      <c r="BC38" s="15"/>
      <c r="BD38" s="28"/>
      <c r="BG38" s="30">
        <v>3</v>
      </c>
      <c r="BH38" s="34"/>
    </row>
    <row r="39" spans="2:64" ht="13.5" customHeight="1" x14ac:dyDescent="0.2">
      <c r="B39" s="12">
        <v>267</v>
      </c>
      <c r="C39" s="12">
        <v>10.459</v>
      </c>
      <c r="D39" s="12">
        <v>267.43579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31.7</v>
      </c>
      <c r="Q39" s="56">
        <v>1.29</v>
      </c>
      <c r="R39" s="56">
        <v>3.38</v>
      </c>
      <c r="S39" s="56">
        <v>42.78</v>
      </c>
      <c r="T39" s="56">
        <v>136.08000000000001</v>
      </c>
      <c r="U39" s="12">
        <v>1</v>
      </c>
      <c r="V39" s="12">
        <v>0</v>
      </c>
      <c r="W39" s="12">
        <v>1</v>
      </c>
      <c r="X39" s="12">
        <v>0</v>
      </c>
      <c r="Y39" s="12">
        <v>0</v>
      </c>
      <c r="Z39" s="12">
        <v>1</v>
      </c>
      <c r="AA39" s="12">
        <v>135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1.5408999999999999</v>
      </c>
      <c r="AK39" s="12">
        <v>0.12590000000000001</v>
      </c>
      <c r="AL39" s="14">
        <v>4.7100000000000003E-2</v>
      </c>
      <c r="AM39" s="14">
        <v>3.8E-3</v>
      </c>
      <c r="AN39" s="14">
        <v>2.7505000000000002</v>
      </c>
      <c r="AO39" s="14">
        <v>0.26929999999999998</v>
      </c>
      <c r="AP39" s="14">
        <v>0.2127</v>
      </c>
      <c r="AQ39" s="14">
        <v>2.0799999999999999E-2</v>
      </c>
      <c r="AR39" s="14">
        <v>3.0539000000000001</v>
      </c>
      <c r="AS39" s="14">
        <v>0.21099999999999999</v>
      </c>
      <c r="AT39" s="14">
        <v>4.9399999999999999E-2</v>
      </c>
      <c r="AU39" s="14">
        <v>3.3999999999999998E-3</v>
      </c>
      <c r="AV39" s="14">
        <v>34.107799999999997</v>
      </c>
      <c r="AW39" s="14">
        <v>3.2385999999999999</v>
      </c>
      <c r="AX39" s="14">
        <v>0.3891</v>
      </c>
      <c r="AY39" s="14">
        <v>3.6900000000000002E-2</v>
      </c>
      <c r="AZ39" s="14">
        <v>0.29312063808574279</v>
      </c>
      <c r="BA39" s="14">
        <v>7.8765182186234819</v>
      </c>
      <c r="BB39" s="14">
        <v>0.77468643101482326</v>
      </c>
      <c r="BC39" s="15"/>
      <c r="BD39" s="28"/>
    </row>
    <row r="40" spans="2:64" ht="13.5" customHeight="1" x14ac:dyDescent="0.2">
      <c r="B40" s="12">
        <v>267</v>
      </c>
      <c r="C40" s="12">
        <v>10.468999999999999</v>
      </c>
      <c r="D40" s="12">
        <v>267.43621000000002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31.7</v>
      </c>
      <c r="Q40" s="56">
        <v>1.29</v>
      </c>
      <c r="R40" s="56">
        <v>3.38</v>
      </c>
      <c r="S40" s="56">
        <v>42.69</v>
      </c>
      <c r="T40" s="56">
        <v>136.26</v>
      </c>
      <c r="U40" s="12">
        <v>1</v>
      </c>
      <c r="V40" s="12">
        <v>0</v>
      </c>
      <c r="W40" s="12">
        <v>1</v>
      </c>
      <c r="X40" s="12">
        <v>0</v>
      </c>
      <c r="Y40" s="12">
        <v>0</v>
      </c>
      <c r="Z40" s="12">
        <v>1</v>
      </c>
      <c r="AA40" s="12">
        <v>135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2.0076999999999998</v>
      </c>
      <c r="AK40" s="12">
        <v>0</v>
      </c>
      <c r="AL40" s="14">
        <v>6.1199999999999997E-2</v>
      </c>
      <c r="AM40" s="14">
        <v>0</v>
      </c>
      <c r="AN40" s="14">
        <v>2.8532000000000002</v>
      </c>
      <c r="AO40" s="14">
        <v>9.9699999999999997E-2</v>
      </c>
      <c r="AP40" s="14">
        <v>0.2203</v>
      </c>
      <c r="AQ40" s="14">
        <v>7.7000000000000002E-3</v>
      </c>
      <c r="AR40" s="14">
        <v>3.8813</v>
      </c>
      <c r="AS40" s="14">
        <v>9.1600000000000001E-2</v>
      </c>
      <c r="AT40" s="14">
        <v>6.2600000000000003E-2</v>
      </c>
      <c r="AU40" s="14">
        <v>1.5E-3</v>
      </c>
      <c r="AV40" s="14">
        <v>34.969000000000001</v>
      </c>
      <c r="AW40" s="14">
        <v>1.4456</v>
      </c>
      <c r="AX40" s="14">
        <v>0.39839999999999998</v>
      </c>
      <c r="AY40" s="14">
        <v>1.6500000000000001E-2</v>
      </c>
      <c r="AZ40" s="14">
        <v>0.28786164538548564</v>
      </c>
      <c r="BA40" s="14">
        <v>6.3642172523961653</v>
      </c>
      <c r="BB40" s="14">
        <v>0.7284164859002169</v>
      </c>
      <c r="BC40" s="15"/>
      <c r="BD40" s="28"/>
    </row>
    <row r="41" spans="2:64" ht="13.5" customHeight="1" x14ac:dyDescent="0.2">
      <c r="B41" s="12">
        <v>267</v>
      </c>
      <c r="C41" s="12">
        <v>10.483000000000001</v>
      </c>
      <c r="D41" s="12">
        <v>267.43678999999997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31.7</v>
      </c>
      <c r="Q41" s="56">
        <v>1.29</v>
      </c>
      <c r="R41" s="56">
        <v>3.38</v>
      </c>
      <c r="S41" s="56">
        <v>42.57</v>
      </c>
      <c r="T41" s="56">
        <v>136.51</v>
      </c>
      <c r="U41" s="12">
        <v>1</v>
      </c>
      <c r="V41" s="12">
        <v>0</v>
      </c>
      <c r="W41" s="12">
        <v>1</v>
      </c>
      <c r="X41" s="12">
        <v>0</v>
      </c>
      <c r="Y41" s="12">
        <v>0</v>
      </c>
      <c r="Z41" s="12">
        <v>1</v>
      </c>
      <c r="AA41" s="12">
        <v>135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2.3144</v>
      </c>
      <c r="AK41" s="12">
        <v>0.65449999999999997</v>
      </c>
      <c r="AL41" s="14">
        <v>7.0400000000000004E-2</v>
      </c>
      <c r="AM41" s="14">
        <v>1.9900000000000001E-2</v>
      </c>
      <c r="AN41" s="14">
        <v>2.5802</v>
      </c>
      <c r="AO41" s="14">
        <v>0.19309999999999999</v>
      </c>
      <c r="AP41" s="14">
        <v>0.1988</v>
      </c>
      <c r="AQ41" s="14">
        <v>1.49E-2</v>
      </c>
      <c r="AR41" s="14">
        <v>4.3886000000000003</v>
      </c>
      <c r="AS41" s="14">
        <v>1.1291</v>
      </c>
      <c r="AT41" s="14">
        <v>7.0699999999999999E-2</v>
      </c>
      <c r="AU41" s="14">
        <v>1.8200000000000001E-2</v>
      </c>
      <c r="AV41" s="14">
        <v>29.779399999999999</v>
      </c>
      <c r="AW41" s="14">
        <v>1.6432</v>
      </c>
      <c r="AX41" s="14">
        <v>0.33860000000000001</v>
      </c>
      <c r="AY41" s="14">
        <v>1.8700000000000001E-2</v>
      </c>
      <c r="AZ41" s="14">
        <v>0.26014142165984372</v>
      </c>
      <c r="BA41" s="14">
        <v>4.7892503536067892</v>
      </c>
      <c r="BB41" s="14">
        <v>0.65453212802345473</v>
      </c>
      <c r="BC41" s="15"/>
      <c r="BD41" s="28"/>
    </row>
    <row r="42" spans="2:64" ht="13.5" customHeight="1" x14ac:dyDescent="0.2">
      <c r="B42" s="12">
        <v>267</v>
      </c>
      <c r="C42" s="12">
        <v>10.269</v>
      </c>
      <c r="D42" s="12">
        <v>267.42788000000002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31.7</v>
      </c>
      <c r="Q42" s="56">
        <v>1.29</v>
      </c>
      <c r="R42" s="56">
        <v>3.38</v>
      </c>
      <c r="S42" s="56">
        <v>44.48</v>
      </c>
      <c r="T42" s="56">
        <v>132.77000000000001</v>
      </c>
      <c r="U42" s="12">
        <v>1</v>
      </c>
      <c r="V42" s="12">
        <v>0</v>
      </c>
      <c r="W42" s="12">
        <v>1</v>
      </c>
      <c r="X42" s="12">
        <v>0</v>
      </c>
      <c r="Y42" s="12">
        <v>0</v>
      </c>
      <c r="Z42" s="12">
        <v>1</v>
      </c>
      <c r="AA42" s="12">
        <v>135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5.5664999999999996</v>
      </c>
      <c r="AK42" s="12">
        <v>6.0499999999999998E-2</v>
      </c>
      <c r="AL42" s="14">
        <v>0.17560000000000001</v>
      </c>
      <c r="AM42" s="14">
        <v>1.9E-3</v>
      </c>
      <c r="AN42" s="14">
        <v>2.5718000000000001</v>
      </c>
      <c r="AO42" s="14">
        <v>2E-3</v>
      </c>
      <c r="AP42" s="14">
        <v>0.20519999999999999</v>
      </c>
      <c r="AQ42" s="14">
        <v>2.0000000000000001E-4</v>
      </c>
      <c r="AR42" s="14">
        <v>10.442399999999999</v>
      </c>
      <c r="AS42" s="14">
        <v>9.2499999999999999E-2</v>
      </c>
      <c r="AT42" s="14">
        <v>0.1739</v>
      </c>
      <c r="AU42" s="14">
        <v>1.5E-3</v>
      </c>
      <c r="AV42" s="14">
        <v>20.371500000000001</v>
      </c>
      <c r="AW42" s="14">
        <v>3.1199999999999999E-2</v>
      </c>
      <c r="AX42" s="14">
        <v>0.23849999999999999</v>
      </c>
      <c r="AY42" s="14">
        <v>4.0000000000000002E-4</v>
      </c>
      <c r="AZ42" s="14">
        <v>7.5050709939148072E-2</v>
      </c>
      <c r="BA42" s="14">
        <v>1.371477860839563</v>
      </c>
      <c r="BB42" s="14">
        <v>0.15664403491755574</v>
      </c>
      <c r="BC42" s="37"/>
      <c r="BD42" s="28"/>
    </row>
    <row r="43" spans="2:64" ht="13.5" customHeight="1" x14ac:dyDescent="0.2">
      <c r="B43" s="12">
        <v>267</v>
      </c>
      <c r="C43" s="12">
        <v>10.276999999999999</v>
      </c>
      <c r="D43" s="12">
        <v>267.42820999999998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31.7</v>
      </c>
      <c r="Q43" s="56">
        <v>1.29</v>
      </c>
      <c r="R43" s="56">
        <v>3.38</v>
      </c>
      <c r="S43" s="56">
        <v>44.41</v>
      </c>
      <c r="T43" s="56">
        <v>132.9</v>
      </c>
      <c r="U43" s="12">
        <v>1</v>
      </c>
      <c r="V43" s="12">
        <v>0</v>
      </c>
      <c r="W43" s="12">
        <v>1</v>
      </c>
      <c r="X43" s="12">
        <v>0</v>
      </c>
      <c r="Y43" s="12">
        <v>0</v>
      </c>
      <c r="Z43" s="12">
        <v>1</v>
      </c>
      <c r="AA43" s="12">
        <v>135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2.3353999999999999</v>
      </c>
      <c r="AK43" s="12">
        <v>0.11940000000000001</v>
      </c>
      <c r="AL43" s="14">
        <v>7.3599999999999999E-2</v>
      </c>
      <c r="AM43" s="14">
        <v>3.8E-3</v>
      </c>
      <c r="AN43" s="14">
        <v>2.6543999999999999</v>
      </c>
      <c r="AO43" s="14">
        <v>0.1017</v>
      </c>
      <c r="AP43" s="14">
        <v>0.21149999999999999</v>
      </c>
      <c r="AQ43" s="14">
        <v>8.0999999999999996E-3</v>
      </c>
      <c r="AR43" s="14">
        <v>4.5460000000000003</v>
      </c>
      <c r="AS43" s="14">
        <v>0.1118</v>
      </c>
      <c r="AT43" s="14">
        <v>7.5600000000000001E-2</v>
      </c>
      <c r="AU43" s="14">
        <v>1.9E-3</v>
      </c>
      <c r="AV43" s="14">
        <v>33.0886</v>
      </c>
      <c r="AW43" s="14">
        <v>0.57199999999999995</v>
      </c>
      <c r="AX43" s="14">
        <v>0.38700000000000001</v>
      </c>
      <c r="AY43" s="14">
        <v>6.7000000000000002E-3</v>
      </c>
      <c r="AZ43" s="14">
        <v>0.29323308270676696</v>
      </c>
      <c r="BA43" s="14">
        <v>5.1190476190476195</v>
      </c>
      <c r="BB43" s="14">
        <v>0.6731517509727627</v>
      </c>
      <c r="BC43" s="37"/>
      <c r="BD43" s="28"/>
    </row>
    <row r="44" spans="2:64" ht="13.5" customHeight="1" x14ac:dyDescent="0.2">
      <c r="B44" s="12">
        <v>267</v>
      </c>
      <c r="C44" s="12">
        <v>10.285</v>
      </c>
      <c r="D44" s="12">
        <v>267.42854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31.7</v>
      </c>
      <c r="Q44" s="56">
        <v>1.29</v>
      </c>
      <c r="R44" s="56">
        <v>3.38</v>
      </c>
      <c r="S44" s="56">
        <v>44.33</v>
      </c>
      <c r="T44" s="56">
        <v>133.04</v>
      </c>
      <c r="U44" s="12">
        <v>1</v>
      </c>
      <c r="V44" s="12">
        <v>0</v>
      </c>
      <c r="W44" s="12">
        <v>1</v>
      </c>
      <c r="X44" s="12">
        <v>0</v>
      </c>
      <c r="Y44" s="12">
        <v>0</v>
      </c>
      <c r="Z44" s="12">
        <v>1</v>
      </c>
      <c r="AA44" s="12">
        <v>135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10.692600000000001</v>
      </c>
      <c r="AK44" s="12">
        <v>8.6800000000000002E-2</v>
      </c>
      <c r="AL44" s="14">
        <v>0.33639999999999998</v>
      </c>
      <c r="AM44" s="14">
        <v>2.7000000000000001E-3</v>
      </c>
      <c r="AN44" s="14">
        <v>4.508</v>
      </c>
      <c r="AO44" s="14">
        <v>3.9699999999999999E-2</v>
      </c>
      <c r="AP44" s="14">
        <v>0.35870000000000002</v>
      </c>
      <c r="AQ44" s="14">
        <v>3.2000000000000002E-3</v>
      </c>
      <c r="AR44" s="14">
        <v>19.9787</v>
      </c>
      <c r="AS44" s="14">
        <v>4.0000000000000001E-3</v>
      </c>
      <c r="AT44" s="14">
        <v>0.33189999999999997</v>
      </c>
      <c r="AU44" s="14">
        <v>1E-4</v>
      </c>
      <c r="AV44" s="14">
        <v>34.095399999999998</v>
      </c>
      <c r="AW44" s="14">
        <v>2.29E-2</v>
      </c>
      <c r="AX44" s="14">
        <v>0.39829999999999999</v>
      </c>
      <c r="AY44" s="14">
        <v>2.9999999999999997E-4</v>
      </c>
      <c r="AZ44" s="14">
        <v>5.2311756935270765E-2</v>
      </c>
      <c r="BA44" s="14">
        <v>1.2000602591141911</v>
      </c>
      <c r="BB44" s="14">
        <v>9.093399068748291E-2</v>
      </c>
      <c r="BC44" s="37"/>
      <c r="BD44" s="28"/>
    </row>
    <row r="45" spans="2:64" ht="13.5" customHeight="1" x14ac:dyDescent="0.2">
      <c r="B45" s="12">
        <v>267</v>
      </c>
      <c r="C45" s="12">
        <v>10.292999999999999</v>
      </c>
      <c r="D45" s="12">
        <v>267.42887999999999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31.7</v>
      </c>
      <c r="Q45" s="56">
        <v>1.29</v>
      </c>
      <c r="R45" s="56">
        <v>3.38</v>
      </c>
      <c r="S45" s="56">
        <v>44.26</v>
      </c>
      <c r="T45" s="56">
        <v>133.16999999999999</v>
      </c>
      <c r="U45" s="12">
        <v>1</v>
      </c>
      <c r="V45" s="12">
        <v>0</v>
      </c>
      <c r="W45" s="12">
        <v>1</v>
      </c>
      <c r="X45" s="12">
        <v>0</v>
      </c>
      <c r="Y45" s="12">
        <v>0</v>
      </c>
      <c r="Z45" s="12">
        <v>1</v>
      </c>
      <c r="AA45" s="12">
        <v>135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6.2183999999999999</v>
      </c>
      <c r="AK45" s="12">
        <v>0.58799999999999997</v>
      </c>
      <c r="AL45" s="14">
        <v>0.19539999999999999</v>
      </c>
      <c r="AM45" s="14">
        <v>1.8499999999999999E-2</v>
      </c>
      <c r="AN45" s="14">
        <v>3.5701999999999998</v>
      </c>
      <c r="AO45" s="14">
        <v>7.8200000000000006E-2</v>
      </c>
      <c r="AP45" s="14">
        <v>0.28370000000000001</v>
      </c>
      <c r="AQ45" s="14">
        <v>6.1999999999999998E-3</v>
      </c>
      <c r="AR45" s="14">
        <v>11.9175</v>
      </c>
      <c r="AS45" s="14">
        <v>0.94630000000000003</v>
      </c>
      <c r="AT45" s="14">
        <v>0.19769999999999999</v>
      </c>
      <c r="AU45" s="14">
        <v>1.5699999999999999E-2</v>
      </c>
      <c r="AV45" s="14">
        <v>34.471800000000002</v>
      </c>
      <c r="AW45" s="14">
        <v>0.42020000000000002</v>
      </c>
      <c r="AX45" s="14">
        <v>0.4022</v>
      </c>
      <c r="AY45" s="14">
        <v>4.8999999999999998E-3</v>
      </c>
      <c r="AZ45" s="14">
        <v>0.17276570928706808</v>
      </c>
      <c r="BA45" s="14">
        <v>2.0343955488113306</v>
      </c>
      <c r="BB45" s="14">
        <v>0.3408901483580597</v>
      </c>
      <c r="BC45" s="37"/>
      <c r="BD45" s="28"/>
    </row>
    <row r="46" spans="2:64" ht="13.5" customHeight="1" x14ac:dyDescent="0.2">
      <c r="B46" s="12">
        <v>267</v>
      </c>
      <c r="C46" s="12">
        <v>10.301</v>
      </c>
      <c r="D46" s="12">
        <v>267.42921000000001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31.7</v>
      </c>
      <c r="Q46" s="56">
        <v>1.29</v>
      </c>
      <c r="R46" s="56">
        <v>3.38</v>
      </c>
      <c r="S46" s="56">
        <v>44.19</v>
      </c>
      <c r="T46" s="56">
        <v>133.31</v>
      </c>
      <c r="U46" s="12">
        <v>1</v>
      </c>
      <c r="V46" s="12">
        <v>0</v>
      </c>
      <c r="W46" s="12">
        <v>1</v>
      </c>
      <c r="X46" s="12">
        <v>0</v>
      </c>
      <c r="Y46" s="12">
        <v>0</v>
      </c>
      <c r="Z46" s="12">
        <v>1</v>
      </c>
      <c r="AA46" s="12">
        <v>135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5.2370999999999999</v>
      </c>
      <c r="AK46" s="12">
        <v>2.2200000000000001E-2</v>
      </c>
      <c r="AL46" s="14">
        <v>0.1643</v>
      </c>
      <c r="AM46" s="14">
        <v>6.9999999999999999E-4</v>
      </c>
      <c r="AN46" s="14">
        <v>2.5341</v>
      </c>
      <c r="AO46" s="14">
        <v>3.3999999999999998E-3</v>
      </c>
      <c r="AP46" s="14">
        <v>0.2011</v>
      </c>
      <c r="AQ46" s="14">
        <v>2.9999999999999997E-4</v>
      </c>
      <c r="AR46" s="14">
        <v>9.8474000000000004</v>
      </c>
      <c r="AS46" s="14">
        <v>0.1037</v>
      </c>
      <c r="AT46" s="14">
        <v>0.16320000000000001</v>
      </c>
      <c r="AU46" s="14">
        <v>1.6999999999999999E-3</v>
      </c>
      <c r="AV46" s="14">
        <v>19.986699999999999</v>
      </c>
      <c r="AW46" s="14">
        <v>3.3300000000000003E-2</v>
      </c>
      <c r="AX46" s="14">
        <v>0.23300000000000001</v>
      </c>
      <c r="AY46" s="14">
        <v>4.0000000000000002E-4</v>
      </c>
      <c r="AZ46" s="14">
        <v>7.3485372034093541E-2</v>
      </c>
      <c r="BA46" s="14">
        <v>1.4276960784313726</v>
      </c>
      <c r="BB46" s="14">
        <v>0.1761736496718829</v>
      </c>
      <c r="BC46" s="37"/>
      <c r="BD46" s="28"/>
    </row>
    <row r="47" spans="2:64" ht="13.5" customHeight="1" x14ac:dyDescent="0.2">
      <c r="B47" s="12">
        <v>267</v>
      </c>
      <c r="C47" s="12">
        <v>10.31</v>
      </c>
      <c r="D47" s="12">
        <v>267.42957999999999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31.7</v>
      </c>
      <c r="Q47" s="56">
        <v>1.29</v>
      </c>
      <c r="R47" s="56">
        <v>3.38</v>
      </c>
      <c r="S47" s="56">
        <v>44.1</v>
      </c>
      <c r="T47" s="56">
        <v>133.46</v>
      </c>
      <c r="U47" s="12">
        <v>1</v>
      </c>
      <c r="V47" s="12">
        <v>0</v>
      </c>
      <c r="W47" s="12">
        <v>1</v>
      </c>
      <c r="X47" s="12">
        <v>0</v>
      </c>
      <c r="Y47" s="12">
        <v>0</v>
      </c>
      <c r="Z47" s="12">
        <v>1</v>
      </c>
      <c r="AA47" s="12">
        <v>135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2.7458</v>
      </c>
      <c r="AK47" s="12">
        <v>0.13200000000000001</v>
      </c>
      <c r="AL47" s="14">
        <v>8.5999999999999993E-2</v>
      </c>
      <c r="AM47" s="14">
        <v>4.1000000000000003E-3</v>
      </c>
      <c r="AN47" s="14">
        <v>2.5528</v>
      </c>
      <c r="AO47" s="14">
        <v>0.13489999999999999</v>
      </c>
      <c r="AP47" s="14">
        <v>0.20230000000000001</v>
      </c>
      <c r="AQ47" s="14">
        <v>1.0699999999999999E-2</v>
      </c>
      <c r="AR47" s="14">
        <v>5.3613</v>
      </c>
      <c r="AS47" s="14">
        <v>0.26550000000000001</v>
      </c>
      <c r="AT47" s="14">
        <v>8.8700000000000001E-2</v>
      </c>
      <c r="AU47" s="14">
        <v>4.4000000000000003E-3</v>
      </c>
      <c r="AV47" s="14">
        <v>28.941099999999999</v>
      </c>
      <c r="AW47" s="14">
        <v>1.6660999999999999</v>
      </c>
      <c r="AX47" s="14">
        <v>0.33689999999999998</v>
      </c>
      <c r="AY47" s="14">
        <v>1.9400000000000001E-2</v>
      </c>
      <c r="AZ47" s="14">
        <v>0.24962908011869431</v>
      </c>
      <c r="BA47" s="14">
        <v>3.7981961668545656</v>
      </c>
      <c r="BB47" s="14">
        <v>0.58317669172932329</v>
      </c>
      <c r="BC47" s="37"/>
      <c r="BD47" s="28"/>
    </row>
    <row r="48" spans="2:64" ht="13.5" customHeight="1" x14ac:dyDescent="0.2">
      <c r="B48" s="12">
        <v>267</v>
      </c>
      <c r="C48" s="12">
        <v>10.317</v>
      </c>
      <c r="D48" s="12">
        <v>267.42988000000003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31.7</v>
      </c>
      <c r="Q48" s="56">
        <v>1.29</v>
      </c>
      <c r="R48" s="56">
        <v>3.38</v>
      </c>
      <c r="S48" s="56">
        <v>44.04</v>
      </c>
      <c r="T48" s="56">
        <v>133.58000000000001</v>
      </c>
      <c r="U48" s="12">
        <v>1</v>
      </c>
      <c r="V48" s="12">
        <v>0</v>
      </c>
      <c r="W48" s="12">
        <v>1</v>
      </c>
      <c r="X48" s="12">
        <v>0</v>
      </c>
      <c r="Y48" s="12">
        <v>0</v>
      </c>
      <c r="Z48" s="12">
        <v>1</v>
      </c>
      <c r="AA48" s="12">
        <v>135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11.076499999999999</v>
      </c>
      <c r="AK48" s="12">
        <v>0.1074</v>
      </c>
      <c r="AL48" s="14">
        <v>0.34660000000000002</v>
      </c>
      <c r="AM48" s="14">
        <v>3.3999999999999998E-3</v>
      </c>
      <c r="AN48" s="14">
        <v>4.6677</v>
      </c>
      <c r="AO48" s="14">
        <v>4.3200000000000002E-2</v>
      </c>
      <c r="AP48" s="14">
        <v>0.36940000000000001</v>
      </c>
      <c r="AQ48" s="14">
        <v>3.3999999999999998E-3</v>
      </c>
      <c r="AR48" s="14">
        <v>20.708600000000001</v>
      </c>
      <c r="AS48" s="14">
        <v>0.1082</v>
      </c>
      <c r="AT48" s="14">
        <v>0.34229999999999999</v>
      </c>
      <c r="AU48" s="14">
        <v>1.8E-3</v>
      </c>
      <c r="AV48" s="14">
        <v>35.1312</v>
      </c>
      <c r="AW48" s="14">
        <v>0.1144</v>
      </c>
      <c r="AX48" s="14">
        <v>0.40860000000000002</v>
      </c>
      <c r="AY48" s="14">
        <v>1.2999999999999999E-3</v>
      </c>
      <c r="AZ48" s="14">
        <v>5.0385604113110556E-2</v>
      </c>
      <c r="BA48" s="14">
        <v>1.1936897458369853</v>
      </c>
      <c r="BB48" s="14">
        <v>8.8294047143427923E-2</v>
      </c>
      <c r="BC48" s="37"/>
      <c r="BD48" s="28"/>
    </row>
    <row r="49" spans="2:54" ht="13.5" customHeight="1" x14ac:dyDescent="0.2">
      <c r="B49" s="12">
        <v>267</v>
      </c>
      <c r="C49" s="12">
        <v>10.327</v>
      </c>
      <c r="D49" s="12">
        <v>267.43029000000001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31.7</v>
      </c>
      <c r="Q49" s="56">
        <v>1.29</v>
      </c>
      <c r="R49" s="56">
        <v>3.38</v>
      </c>
      <c r="S49" s="56">
        <v>43.95</v>
      </c>
      <c r="T49" s="56">
        <v>133.76</v>
      </c>
      <c r="U49" s="12">
        <v>1</v>
      </c>
      <c r="V49" s="12">
        <v>0</v>
      </c>
      <c r="W49" s="12">
        <v>1</v>
      </c>
      <c r="X49" s="12">
        <v>0</v>
      </c>
      <c r="Y49" s="12">
        <v>0</v>
      </c>
      <c r="Z49" s="12">
        <v>1</v>
      </c>
      <c r="AA49" s="12">
        <v>135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6.6829999999999998</v>
      </c>
      <c r="AK49" s="12">
        <v>0.2802</v>
      </c>
      <c r="AL49" s="14">
        <v>0.20880000000000001</v>
      </c>
      <c r="AM49" s="14">
        <v>8.8000000000000005E-3</v>
      </c>
      <c r="AN49" s="14">
        <v>3.5257000000000001</v>
      </c>
      <c r="AO49" s="14">
        <v>0.13819999999999999</v>
      </c>
      <c r="AP49" s="14">
        <v>0.27860000000000001</v>
      </c>
      <c r="AQ49" s="14">
        <v>1.09E-2</v>
      </c>
      <c r="AR49" s="14">
        <v>12.762700000000001</v>
      </c>
      <c r="AS49" s="14">
        <v>0.16900000000000001</v>
      </c>
      <c r="AT49" s="14">
        <v>0.21060000000000001</v>
      </c>
      <c r="AU49" s="14">
        <v>2.8E-3</v>
      </c>
      <c r="AV49" s="14">
        <v>33.198900000000002</v>
      </c>
      <c r="AW49" s="14">
        <v>0.66559999999999997</v>
      </c>
      <c r="AX49" s="14">
        <v>0.3856</v>
      </c>
      <c r="AY49" s="14">
        <v>7.7000000000000002E-3</v>
      </c>
      <c r="AZ49" s="14">
        <v>0.16109605540499847</v>
      </c>
      <c r="BA49" s="14">
        <v>1.8309591642924976</v>
      </c>
      <c r="BB49" s="14">
        <v>0.29352566252935253</v>
      </c>
    </row>
    <row r="50" spans="2:54" ht="13.5" customHeight="1" x14ac:dyDescent="0.2">
      <c r="B50" s="12">
        <v>267</v>
      </c>
      <c r="C50" s="12">
        <v>10.223000000000001</v>
      </c>
      <c r="D50" s="12">
        <v>267.42595999999998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31.7</v>
      </c>
      <c r="Q50" s="56">
        <v>1.29</v>
      </c>
      <c r="R50" s="56">
        <v>3.38</v>
      </c>
      <c r="S50" s="56">
        <v>44.91</v>
      </c>
      <c r="T50" s="56">
        <v>131.99</v>
      </c>
      <c r="U50" s="12">
        <v>1</v>
      </c>
      <c r="V50" s="12">
        <v>0</v>
      </c>
      <c r="W50" s="12">
        <v>1</v>
      </c>
      <c r="X50" s="12">
        <v>0</v>
      </c>
      <c r="Y50" s="12">
        <v>0</v>
      </c>
      <c r="Z50" s="12">
        <v>1</v>
      </c>
      <c r="AA50" s="12">
        <v>135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7.6185</v>
      </c>
      <c r="AK50" s="12">
        <v>1.2999999999999999E-2</v>
      </c>
      <c r="AL50" s="14">
        <v>0.2422</v>
      </c>
      <c r="AM50" s="14">
        <v>4.0000000000000002E-4</v>
      </c>
      <c r="AN50" s="14">
        <v>3.2823000000000002</v>
      </c>
      <c r="AO50" s="14">
        <v>9.4000000000000004E-3</v>
      </c>
      <c r="AP50" s="14">
        <v>0.26390000000000002</v>
      </c>
      <c r="AQ50" s="14">
        <v>8.0000000000000004E-4</v>
      </c>
      <c r="AR50" s="14">
        <v>14.2521</v>
      </c>
      <c r="AS50" s="14">
        <v>6.3500000000000001E-2</v>
      </c>
      <c r="AT50" s="14">
        <v>0.23910000000000001</v>
      </c>
      <c r="AU50" s="14">
        <v>1.1000000000000001E-3</v>
      </c>
      <c r="AV50" s="14">
        <v>25.613099999999999</v>
      </c>
      <c r="AW50" s="14">
        <v>7.2800000000000004E-2</v>
      </c>
      <c r="AX50" s="14">
        <v>0.30180000000000001</v>
      </c>
      <c r="AY50" s="14">
        <v>8.9999999999999998E-4</v>
      </c>
      <c r="AZ50" s="14">
        <v>6.6996641329326465E-2</v>
      </c>
      <c r="BA50" s="14">
        <v>1.2622333751568382</v>
      </c>
      <c r="BB50" s="14">
        <v>0.11591791458679977</v>
      </c>
    </row>
    <row r="51" spans="2:54" ht="13.5" customHeight="1" x14ac:dyDescent="0.2">
      <c r="B51" s="12">
        <v>267</v>
      </c>
      <c r="C51" s="12">
        <v>9.9909999999999997</v>
      </c>
      <c r="D51" s="12">
        <v>267.41629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31.7</v>
      </c>
      <c r="Q51" s="56">
        <v>1.29</v>
      </c>
      <c r="R51" s="56">
        <v>3.38</v>
      </c>
      <c r="S51" s="56">
        <v>47.13</v>
      </c>
      <c r="T51" s="56">
        <v>128.28</v>
      </c>
      <c r="U51" s="12">
        <v>1</v>
      </c>
      <c r="V51" s="12">
        <v>0</v>
      </c>
      <c r="W51" s="12">
        <v>1</v>
      </c>
      <c r="X51" s="12">
        <v>0</v>
      </c>
      <c r="Y51" s="12">
        <v>0</v>
      </c>
      <c r="Z51" s="12">
        <v>1</v>
      </c>
      <c r="AA51" s="12">
        <v>135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21.163500000000003</v>
      </c>
      <c r="AK51" s="55">
        <v>1.1999999999999999E-2</v>
      </c>
      <c r="AL51" s="55">
        <v>0.70300000000000007</v>
      </c>
      <c r="AM51" s="55">
        <v>5.0000000000000001E-4</v>
      </c>
      <c r="AN51" s="55">
        <v>8.2934999999999999</v>
      </c>
      <c r="AO51" s="55">
        <v>2.9999999999999996E-3</v>
      </c>
      <c r="AP51" s="55">
        <v>0.69099999999999995</v>
      </c>
      <c r="AQ51" s="55">
        <v>0</v>
      </c>
      <c r="AR51" s="55">
        <v>40.050999999999995</v>
      </c>
      <c r="AS51" s="55">
        <v>1.7999999999999999E-2</v>
      </c>
      <c r="AT51" s="55">
        <v>0.70350000000000001</v>
      </c>
      <c r="AU51" s="55">
        <v>5.0000000000000001E-4</v>
      </c>
      <c r="AV51" s="55">
        <v>54.506399999999999</v>
      </c>
      <c r="AW51" s="55">
        <v>8.3000000000000001E-3</v>
      </c>
      <c r="AX51" s="55">
        <v>0.67</v>
      </c>
      <c r="AY51" s="55">
        <v>1E-4</v>
      </c>
      <c r="AZ51" s="14">
        <v>-1.5429831006612717E-2</v>
      </c>
      <c r="BA51" s="14">
        <v>23.809523809523814</v>
      </c>
      <c r="BB51" s="14">
        <v>-2.4390243902439008E-2</v>
      </c>
    </row>
    <row r="52" spans="2:54" ht="13.5" customHeight="1" x14ac:dyDescent="0.2">
      <c r="B52" s="12">
        <v>267</v>
      </c>
      <c r="C52" s="12">
        <v>9.9830000000000005</v>
      </c>
      <c r="D52" s="12">
        <v>267.41595999999998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31.7</v>
      </c>
      <c r="Q52" s="56">
        <v>1.29</v>
      </c>
      <c r="R52" s="56">
        <v>3.38</v>
      </c>
      <c r="S52" s="56">
        <v>47.21</v>
      </c>
      <c r="T52" s="56">
        <v>128.15</v>
      </c>
      <c r="U52" s="12">
        <v>1</v>
      </c>
      <c r="V52" s="12">
        <v>0</v>
      </c>
      <c r="W52" s="12">
        <v>1</v>
      </c>
      <c r="X52" s="12">
        <v>0</v>
      </c>
      <c r="Y52" s="12">
        <v>0</v>
      </c>
      <c r="Z52" s="12">
        <v>1</v>
      </c>
      <c r="AA52" s="12">
        <v>135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29.994800000000001</v>
      </c>
      <c r="AK52" s="12">
        <v>4.3E-3</v>
      </c>
      <c r="AL52" s="14">
        <v>0.99790000000000001</v>
      </c>
      <c r="AM52" s="14">
        <v>1E-4</v>
      </c>
      <c r="AN52" s="14">
        <v>11.9574</v>
      </c>
      <c r="AO52" s="14">
        <v>6.0000000000000001E-3</v>
      </c>
      <c r="AP52" s="14">
        <v>0.99760000000000004</v>
      </c>
      <c r="AQ52" s="14">
        <v>5.0000000000000001E-4</v>
      </c>
      <c r="AR52" s="14">
        <v>56.737699999999997</v>
      </c>
      <c r="AS52" s="14">
        <v>4.4999999999999997E-3</v>
      </c>
      <c r="AT52" s="14">
        <v>0.99790000000000001</v>
      </c>
      <c r="AU52" s="14">
        <v>1E-4</v>
      </c>
      <c r="AV52" s="14">
        <v>81.034700000000001</v>
      </c>
      <c r="AW52" s="14">
        <v>0.21679999999999999</v>
      </c>
      <c r="AX52" s="14">
        <v>0.99760000000000004</v>
      </c>
      <c r="AY52" s="14">
        <v>2.7000000000000001E-3</v>
      </c>
      <c r="AZ52" s="38">
        <v>0.74282976725979966</v>
      </c>
      <c r="BA52" s="38">
        <v>1.4282337845911979</v>
      </c>
      <c r="BB52" s="38">
        <v>0.17635607712430068</v>
      </c>
    </row>
    <row r="53" spans="2:54" ht="13.5" customHeight="1" x14ac:dyDescent="0.2">
      <c r="B53" s="12">
        <v>267</v>
      </c>
      <c r="C53" s="12">
        <v>10.214</v>
      </c>
      <c r="D53" s="12">
        <v>267.42558000000002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31.7</v>
      </c>
      <c r="Q53" s="56">
        <v>1.29</v>
      </c>
      <c r="R53" s="56">
        <v>3.38</v>
      </c>
      <c r="S53" s="56">
        <v>44.99</v>
      </c>
      <c r="T53" s="56">
        <v>131.85</v>
      </c>
      <c r="U53" s="12">
        <v>1</v>
      </c>
      <c r="V53" s="12">
        <v>0</v>
      </c>
      <c r="W53" s="12">
        <v>1</v>
      </c>
      <c r="X53" s="12">
        <v>0</v>
      </c>
      <c r="Y53" s="12">
        <v>0</v>
      </c>
      <c r="Z53" s="12">
        <v>1</v>
      </c>
      <c r="AA53" s="12">
        <v>135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31.495999999999999</v>
      </c>
      <c r="AK53" s="12">
        <v>1.0800000000000001E-2</v>
      </c>
      <c r="AL53" s="14">
        <v>1.0029999999999999</v>
      </c>
      <c r="AM53" s="14">
        <v>2.9999999999999997E-4</v>
      </c>
      <c r="AN53" s="14">
        <v>12.4556</v>
      </c>
      <c r="AO53" s="14">
        <v>1.15E-2</v>
      </c>
      <c r="AP53" s="14">
        <v>1.0027999999999999</v>
      </c>
      <c r="AQ53" s="14">
        <v>8.9999999999999998E-4</v>
      </c>
      <c r="AR53" s="14">
        <v>59.696899999999999</v>
      </c>
      <c r="AS53" s="14">
        <v>0</v>
      </c>
      <c r="AT53" s="14">
        <v>1.0029999999999999</v>
      </c>
      <c r="AU53" s="14">
        <v>0</v>
      </c>
      <c r="AV53" s="14">
        <v>85.005399999999995</v>
      </c>
      <c r="AW53" s="14">
        <v>2.7E-2</v>
      </c>
      <c r="AX53" s="14">
        <v>1.0027999999999999</v>
      </c>
      <c r="AY53" s="14">
        <v>2.9999999999999997E-4</v>
      </c>
      <c r="AZ53" s="38">
        <v>0.74439827212936449</v>
      </c>
      <c r="BA53" s="38">
        <v>1.423949987352777</v>
      </c>
      <c r="BB53" s="38">
        <v>0.17490046806443296</v>
      </c>
    </row>
    <row r="54" spans="2:54" ht="13.5" customHeight="1" x14ac:dyDescent="0.2">
      <c r="B54" s="12">
        <v>267</v>
      </c>
      <c r="C54" s="12">
        <v>10.51</v>
      </c>
      <c r="D54" s="12">
        <v>267.43792000000002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31.7</v>
      </c>
      <c r="Q54" s="56">
        <v>1.29</v>
      </c>
      <c r="R54" s="56">
        <v>3.38</v>
      </c>
      <c r="S54" s="56">
        <v>42.34</v>
      </c>
      <c r="T54" s="56">
        <v>137</v>
      </c>
      <c r="U54" s="12">
        <v>1</v>
      </c>
      <c r="V54" s="12">
        <v>0</v>
      </c>
      <c r="W54" s="12">
        <v>1</v>
      </c>
      <c r="X54" s="12">
        <v>0</v>
      </c>
      <c r="Y54" s="12">
        <v>0</v>
      </c>
      <c r="Z54" s="12">
        <v>1</v>
      </c>
      <c r="AA54" s="12">
        <v>135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33.295299999999997</v>
      </c>
      <c r="AK54" s="12">
        <v>1.0699999999999999E-2</v>
      </c>
      <c r="AL54" s="14">
        <v>1.0087999999999999</v>
      </c>
      <c r="AM54" s="14">
        <v>2.9999999999999997E-4</v>
      </c>
      <c r="AN54" s="14">
        <v>13.1473</v>
      </c>
      <c r="AO54" s="14">
        <v>5.0000000000000001E-4</v>
      </c>
      <c r="AP54" s="14">
        <v>1.0086999999999999</v>
      </c>
      <c r="AQ54" s="14">
        <v>0</v>
      </c>
      <c r="AR54" s="14">
        <v>62.908499999999997</v>
      </c>
      <c r="AS54" s="14">
        <v>3.32E-2</v>
      </c>
      <c r="AT54" s="14">
        <v>1.0087999999999999</v>
      </c>
      <c r="AU54" s="14">
        <v>5.0000000000000001E-4</v>
      </c>
      <c r="AV54" s="14">
        <v>89.028199999999998</v>
      </c>
      <c r="AW54" s="14">
        <v>2.0999999999999999E-3</v>
      </c>
      <c r="AX54" s="14">
        <v>1.0086999999999999</v>
      </c>
      <c r="AY54" s="14">
        <v>0</v>
      </c>
      <c r="AZ54" s="38">
        <v>0.7426525928427069</v>
      </c>
      <c r="BA54" s="38">
        <v>1.4152014433661588</v>
      </c>
      <c r="BB54" s="38">
        <v>0.17191172376390959</v>
      </c>
    </row>
  </sheetData>
  <autoFilter ref="B9:BB54" xr:uid="{12E5C734-4C39-4A88-82DD-696BE8E8BE7A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ABC4-1F96-488A-878C-98C3228B8F38}">
  <sheetPr codeName="Sheet58"/>
  <dimension ref="A1:BT54"/>
  <sheetViews>
    <sheetView workbookViewId="0">
      <selection activeCell="A44" sqref="A44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270</v>
      </c>
      <c r="C10" s="12">
        <v>10.074</v>
      </c>
      <c r="D10" s="12">
        <v>270.41975000000002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32.700000000000003</v>
      </c>
      <c r="Q10" s="56">
        <v>1.07</v>
      </c>
      <c r="R10" s="56">
        <v>3.87</v>
      </c>
      <c r="S10" s="56">
        <v>47.06</v>
      </c>
      <c r="T10" s="56">
        <v>130.87</v>
      </c>
      <c r="U10" s="12">
        <v>1</v>
      </c>
      <c r="V10" s="12">
        <v>0</v>
      </c>
      <c r="W10" s="12">
        <v>1</v>
      </c>
      <c r="X10" s="12">
        <v>2</v>
      </c>
      <c r="Y10" s="12">
        <v>1</v>
      </c>
      <c r="Z10" s="12">
        <v>1</v>
      </c>
      <c r="AA10" s="12">
        <v>180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3.2728000000000002</v>
      </c>
      <c r="AK10" s="12">
        <v>2.53E-2</v>
      </c>
      <c r="AL10" s="14">
        <v>0.10879999999999999</v>
      </c>
      <c r="AM10" s="14">
        <v>8.0000000000000004E-4</v>
      </c>
      <c r="AN10" s="14">
        <v>2.3471000000000002</v>
      </c>
      <c r="AO10" s="14">
        <v>0.16769999999999999</v>
      </c>
      <c r="AP10" s="14">
        <v>0.2014</v>
      </c>
      <c r="AQ10" s="14">
        <v>1.44E-2</v>
      </c>
      <c r="AR10" s="14">
        <v>5.9943</v>
      </c>
      <c r="AS10" s="14">
        <v>0.31109999999999999</v>
      </c>
      <c r="AT10" s="14">
        <v>0.10539999999999999</v>
      </c>
      <c r="AU10" s="14">
        <v>5.4999999999999997E-3</v>
      </c>
      <c r="AV10" s="14">
        <v>24.290199999999999</v>
      </c>
      <c r="AW10" s="14">
        <v>1.9490000000000001</v>
      </c>
      <c r="AX10" s="14">
        <v>0.30370000000000003</v>
      </c>
      <c r="AY10" s="14">
        <v>2.4400000000000002E-2</v>
      </c>
      <c r="AZ10" s="14">
        <v>0.20253415165313807</v>
      </c>
      <c r="BA10" s="14">
        <v>2.8814041745730554</v>
      </c>
      <c r="BB10" s="14">
        <v>0.48472256172085071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0.10321250000000001</v>
      </c>
      <c r="BH10" s="16">
        <f>DSTDEV(PlotSort,"PhxRed",$BG$35:$BG$38)/SQRT($BF10)</f>
        <v>3.7898680449835005E-3</v>
      </c>
      <c r="BI10" s="16">
        <f>DAVERAGE(PlotSort,"PhxRedEdge",$BG$35:$BG$38)</f>
        <v>0.20817187500000001</v>
      </c>
      <c r="BJ10" s="16">
        <f>DSTDEV(PlotSort,"PhxRedEdge",$BG$35:$BG$38)/SQRT($BF10)</f>
        <v>3.1079802148059115E-3</v>
      </c>
      <c r="BK10" s="16">
        <f>DAVERAGE(PlotSort,"TMRed",$BG$35:$BG$38)</f>
        <v>0.10528750000000002</v>
      </c>
      <c r="BL10" s="16">
        <f>DSTDEV(PlotSort,"TMRed",$BG$35:$BG$38)/SQRT($BF10)</f>
        <v>3.820627244356931E-3</v>
      </c>
      <c r="BM10" s="16">
        <f>DAVERAGE(PlotSort,"TMNIR",$BG$35:$BG$38)</f>
        <v>0.31590625</v>
      </c>
      <c r="BN10" s="16">
        <f>DSTDEV(PlotSort,"TMNIR",$BG$35:$BG$38)/SQRT($BF10)</f>
        <v>4.9699032441334699E-3</v>
      </c>
      <c r="BO10" s="16">
        <f>DAVERAGE(PlotSort,"NRR",$BG$35:$BG$38)</f>
        <v>0.20523113468948154</v>
      </c>
      <c r="BP10" s="16">
        <f>DSTDEV(PlotSort,"NRR",$BG$35:$BG$38)/SQRT($BF10)</f>
        <v>5.4019943635431871E-3</v>
      </c>
      <c r="BQ10" s="16">
        <f>DAVERAGE(PlotSort,"rvi",$BG$35:$BG$38)</f>
        <v>3.1650412011730547</v>
      </c>
      <c r="BR10" s="16">
        <f>DSTDEV(PlotSort,"rvi",$BG$35:$BG$38)/SQRT($BF10)</f>
        <v>0.16550525021938586</v>
      </c>
      <c r="BS10" s="17">
        <f>DAVERAGE(PlotSort,"ndvi",$BG$35:$BG$38)</f>
        <v>0.50170914859844318</v>
      </c>
      <c r="BT10" s="16">
        <f>DSTDEV(PlotSort,"ndvi",$BG$35:$BG$38)/SQRT($BF10)</f>
        <v>1.5033337660938241E-2</v>
      </c>
    </row>
    <row r="11" spans="1:72" ht="13.5" customHeight="1" x14ac:dyDescent="0.2">
      <c r="B11" s="12">
        <v>270</v>
      </c>
      <c r="C11" s="12">
        <v>10.066000000000001</v>
      </c>
      <c r="D11" s="12">
        <v>270.41942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32.700000000000003</v>
      </c>
      <c r="Q11" s="56">
        <v>1.07</v>
      </c>
      <c r="R11" s="56">
        <v>3.87</v>
      </c>
      <c r="S11" s="56">
        <v>47.13</v>
      </c>
      <c r="T11" s="56">
        <v>130.75</v>
      </c>
      <c r="U11" s="12">
        <v>1</v>
      </c>
      <c r="V11" s="12">
        <v>0</v>
      </c>
      <c r="W11" s="12">
        <v>1</v>
      </c>
      <c r="X11" s="12">
        <v>2</v>
      </c>
      <c r="Y11" s="12">
        <v>1</v>
      </c>
      <c r="Z11" s="12">
        <v>1</v>
      </c>
      <c r="AA11" s="12">
        <v>180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2.9893999999999998</v>
      </c>
      <c r="AK11" s="12">
        <v>9.1399999999999995E-2</v>
      </c>
      <c r="AL11" s="14">
        <v>9.9500000000000005E-2</v>
      </c>
      <c r="AM11" s="14">
        <v>3.0000000000000001E-3</v>
      </c>
      <c r="AN11" s="14">
        <v>2.3109000000000002</v>
      </c>
      <c r="AO11" s="14">
        <v>5.74E-2</v>
      </c>
      <c r="AP11" s="14">
        <v>0.1986</v>
      </c>
      <c r="AQ11" s="14">
        <v>4.8999999999999998E-3</v>
      </c>
      <c r="AR11" s="14">
        <v>5.6291000000000002</v>
      </c>
      <c r="AS11" s="14">
        <v>0.32679999999999998</v>
      </c>
      <c r="AT11" s="14">
        <v>9.9099999999999994E-2</v>
      </c>
      <c r="AU11" s="14">
        <v>5.7999999999999996E-3</v>
      </c>
      <c r="AV11" s="14">
        <v>23.720300000000002</v>
      </c>
      <c r="AW11" s="14">
        <v>0.25169999999999998</v>
      </c>
      <c r="AX11" s="14">
        <v>0.29709999999999998</v>
      </c>
      <c r="AY11" s="14">
        <v>3.2000000000000002E-3</v>
      </c>
      <c r="AZ11" s="14">
        <v>0.19870889650998586</v>
      </c>
      <c r="BA11" s="14">
        <v>2.9979818365287589</v>
      </c>
      <c r="BB11" s="14">
        <v>0.49974760222110043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9.6743750000000017E-2</v>
      </c>
      <c r="BH11" s="16">
        <f>DSTDEV(PlotSort,"PhxRed",$BG$31:$BG$32)/SQRT($BF11)</f>
        <v>5.2815557110728571E-3</v>
      </c>
      <c r="BI11" s="16">
        <f>DAVERAGE(PlotSort,"PhxRedEdge",$BG$31:$BG$32)</f>
        <v>0.20784375000000002</v>
      </c>
      <c r="BJ11" s="16">
        <f>DSTDEV(PlotSort,"PhxRedEdge",$BG$31:$BG$32)/SQRT($BF11)</f>
        <v>4.2211073660632387E-3</v>
      </c>
      <c r="BK11" s="16">
        <f>DAVERAGE(PlotSort,"TMRed",$BG$31:$BG$32)</f>
        <v>9.8368749999999991E-2</v>
      </c>
      <c r="BL11" s="16">
        <f>DSTDEV(PlotSort,"TMRed",$BG$31:$BG$32)/SQRT($BF11)</f>
        <v>5.3528630870933779E-3</v>
      </c>
      <c r="BM11" s="16">
        <f>DAVERAGE(PlotSort,"TMNIR",$BG$31:$BG$32)</f>
        <v>0.32018124999999997</v>
      </c>
      <c r="BN11" s="16">
        <f>DSTDEV(PlotSort,"TMNIR",$BG$31:$BG$32)/SQRT($BF11)</f>
        <v>7.1392355960448141E-3</v>
      </c>
      <c r="BO11" s="16">
        <f>DAVERAGE(PlotSort,"NRR",$BG$31:$BG$32)</f>
        <v>0.21234266406202942</v>
      </c>
      <c r="BP11" s="16">
        <f>DSTDEV(PlotSort,"NRR",$BG$31:$BG$32)/SQRT($BF11)</f>
        <v>8.3462555173710873E-3</v>
      </c>
      <c r="BQ11" s="16">
        <f>DAVERAGE(PlotSort,"rvi",$BG$31:$BG$32)</f>
        <v>3.4592375413913783</v>
      </c>
      <c r="BR11" s="16">
        <f>DSTDEV(PlotSort,"rvi",$BG$31:$BG$32)/SQRT($BF11)</f>
        <v>0.27523060454003562</v>
      </c>
      <c r="BS11" s="17">
        <f>DAVERAGE(PlotSort,"ndvi",$BG$31:$BG$32)</f>
        <v>0.53126767594788626</v>
      </c>
      <c r="BT11" s="16">
        <f>DSTDEV(PlotSort,"ndvi",$BG$31:$BG$32)/SQRT($BF11)</f>
        <v>2.2050673531465566E-2</v>
      </c>
    </row>
    <row r="12" spans="1:72" ht="13.5" customHeight="1" x14ac:dyDescent="0.2">
      <c r="B12" s="12">
        <v>270</v>
      </c>
      <c r="C12" s="12">
        <v>10.058</v>
      </c>
      <c r="D12" s="12">
        <v>270.41908000000001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32.700000000000003</v>
      </c>
      <c r="Q12" s="56">
        <v>1.07</v>
      </c>
      <c r="R12" s="56">
        <v>3.87</v>
      </c>
      <c r="S12" s="56">
        <v>47.21</v>
      </c>
      <c r="T12" s="56">
        <v>130.62</v>
      </c>
      <c r="U12" s="12">
        <v>1</v>
      </c>
      <c r="V12" s="12">
        <v>0</v>
      </c>
      <c r="W12" s="12">
        <v>1</v>
      </c>
      <c r="X12" s="12">
        <v>2</v>
      </c>
      <c r="Y12" s="12">
        <v>1</v>
      </c>
      <c r="Z12" s="12">
        <v>1</v>
      </c>
      <c r="AA12" s="12">
        <v>180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2.6922000000000001</v>
      </c>
      <c r="AK12" s="12">
        <v>4.1000000000000003E-3</v>
      </c>
      <c r="AL12" s="14">
        <v>8.9800000000000005E-2</v>
      </c>
      <c r="AM12" s="14">
        <v>1E-4</v>
      </c>
      <c r="AN12" s="14">
        <v>2.274</v>
      </c>
      <c r="AO12" s="14">
        <v>4.7899999999999998E-2</v>
      </c>
      <c r="AP12" s="14">
        <v>0.19570000000000001</v>
      </c>
      <c r="AQ12" s="14">
        <v>4.1000000000000003E-3</v>
      </c>
      <c r="AR12" s="14">
        <v>5.0323000000000002</v>
      </c>
      <c r="AS12" s="14">
        <v>9.9199999999999997E-2</v>
      </c>
      <c r="AT12" s="14">
        <v>8.8800000000000004E-2</v>
      </c>
      <c r="AU12" s="14">
        <v>1.8E-3</v>
      </c>
      <c r="AV12" s="14">
        <v>24.155000000000001</v>
      </c>
      <c r="AW12" s="14">
        <v>0.44929999999999998</v>
      </c>
      <c r="AX12" s="14">
        <v>0.30299999999999999</v>
      </c>
      <c r="AY12" s="14">
        <v>5.5999999999999999E-3</v>
      </c>
      <c r="AZ12" s="14">
        <v>0.21515941447764181</v>
      </c>
      <c r="BA12" s="14">
        <v>3.4121621621621618</v>
      </c>
      <c r="BB12" s="14">
        <v>0.54670750382848399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0.10968124999999999</v>
      </c>
      <c r="BH12" s="16">
        <f>DSTDEV(PlotSort,"PhxRed",$BH$31:$BH$32)/SQRT($BF12)</f>
        <v>5.0885510277976142E-3</v>
      </c>
      <c r="BI12" s="16">
        <f>DAVERAGE(PlotSort,"PhxRedEdge",$BH$31:$BH$32)</f>
        <v>0.20849999999999999</v>
      </c>
      <c r="BJ12" s="16">
        <f>DSTDEV(PlotSort,"PhxRedEdge",$BH$31:$BH$32)/SQRT($BF12)</f>
        <v>4.7004255126530843E-3</v>
      </c>
      <c r="BK12" s="16">
        <f>DAVERAGE(PlotSort,"TMRed",$BH$31:$BH$32)</f>
        <v>0.11220625000000001</v>
      </c>
      <c r="BL12" s="16">
        <f>DSTDEV(PlotSort,"TMRed",$BH$31:$BH$32)/SQRT($BF12)</f>
        <v>5.0298481483871168E-3</v>
      </c>
      <c r="BM12" s="16">
        <f>DAVERAGE(PlotSort,"TMNIR",$BH$31:$BH$32)</f>
        <v>0.31163124999999997</v>
      </c>
      <c r="BN12" s="16">
        <f>DSTDEV(PlotSort,"TMNIR",$BH$31:$BH$32)/SQRT($BF12)</f>
        <v>6.9776531319037825E-3</v>
      </c>
      <c r="BO12" s="16">
        <f>DAVERAGE(PlotSort,"NRR",$BH$31:$BH$32)</f>
        <v>0.19811960531693362</v>
      </c>
      <c r="BP12" s="16">
        <f>DSTDEV(PlotSort,"NRR",$BH$31:$BH$32)/SQRT($BF12)</f>
        <v>6.6493521237320991E-3</v>
      </c>
      <c r="BQ12" s="16">
        <f>DAVERAGE(PlotSort,"rvi",$BH$31:$BH$32)</f>
        <v>2.8708448609547315</v>
      </c>
      <c r="BR12" s="16">
        <f>DSTDEV(PlotSort,"rvi",$BH$31:$BH$32)/SQRT($BF12)</f>
        <v>0.161022149280452</v>
      </c>
      <c r="BS12" s="17">
        <f>DAVERAGE(PlotSort,"ndvi",$BH$31:$BH$32)</f>
        <v>0.47215062124899992</v>
      </c>
      <c r="BT12" s="16">
        <f>DSTDEV(PlotSort,"ndvi",$BH$31:$BH$32)/SQRT($BF12)</f>
        <v>1.82047261814401E-2</v>
      </c>
    </row>
    <row r="13" spans="1:72" ht="13.5" customHeight="1" x14ac:dyDescent="0.2">
      <c r="B13" s="12">
        <v>270</v>
      </c>
      <c r="C13" s="12">
        <v>10.050000000000001</v>
      </c>
      <c r="D13" s="12">
        <v>270.41874999999999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32.700000000000003</v>
      </c>
      <c r="Q13" s="56">
        <v>1.07</v>
      </c>
      <c r="R13" s="56">
        <v>3.87</v>
      </c>
      <c r="S13" s="56">
        <v>47.28</v>
      </c>
      <c r="T13" s="56">
        <v>130.5</v>
      </c>
      <c r="U13" s="12">
        <v>1</v>
      </c>
      <c r="V13" s="12">
        <v>0</v>
      </c>
      <c r="W13" s="12">
        <v>1</v>
      </c>
      <c r="X13" s="12">
        <v>2</v>
      </c>
      <c r="Y13" s="12">
        <v>1</v>
      </c>
      <c r="Z13" s="12">
        <v>1</v>
      </c>
      <c r="AA13" s="12">
        <v>180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3.4154</v>
      </c>
      <c r="AK13" s="12">
        <v>4.99E-2</v>
      </c>
      <c r="AL13" s="14">
        <v>0.114</v>
      </c>
      <c r="AM13" s="14">
        <v>1.6999999999999999E-3</v>
      </c>
      <c r="AN13" s="14">
        <v>2.3614000000000002</v>
      </c>
      <c r="AO13" s="14">
        <v>3.9899999999999998E-2</v>
      </c>
      <c r="AP13" s="14">
        <v>0.2036</v>
      </c>
      <c r="AQ13" s="14">
        <v>3.3999999999999998E-3</v>
      </c>
      <c r="AR13" s="14">
        <v>6.8788999999999998</v>
      </c>
      <c r="AS13" s="14">
        <v>0.1113</v>
      </c>
      <c r="AT13" s="14">
        <v>0.1216</v>
      </c>
      <c r="AU13" s="14">
        <v>2E-3</v>
      </c>
      <c r="AV13" s="14">
        <v>23.641300000000001</v>
      </c>
      <c r="AW13" s="14">
        <v>1.0878000000000001</v>
      </c>
      <c r="AX13" s="14">
        <v>0.29699999999999999</v>
      </c>
      <c r="AY13" s="14">
        <v>1.37E-2</v>
      </c>
      <c r="AZ13" s="14">
        <v>0.18657610866959648</v>
      </c>
      <c r="BA13" s="14">
        <v>2.4424342105263155</v>
      </c>
      <c r="BB13" s="14">
        <v>0.41901576684185382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0.1067375</v>
      </c>
      <c r="BH13" s="16">
        <f>DSTDEV(PlotSort,"PhxRed",$BJ$35:$BJ$36)/SQRT($BF13)</f>
        <v>9.3218816597600892E-3</v>
      </c>
      <c r="BI13" s="16">
        <f>DAVERAGE(PlotSort,"PhxRedEdge",$BJ$35:$BJ$36)</f>
        <v>0.21071249999999997</v>
      </c>
      <c r="BJ13" s="16">
        <f>DSTDEV(PlotSort,"PhxRedEdge",$BJ$35:$BJ$36)/SQRT($BF13)</f>
        <v>7.5723047420942352E-3</v>
      </c>
      <c r="BK13" s="16">
        <f>DAVERAGE(PlotSort,"TMRed",$BJ$35:$BJ$36)</f>
        <v>0.1092375</v>
      </c>
      <c r="BL13" s="16">
        <f>DSTDEV(PlotSort,"TMRed",$BJ$35:$BJ$36)/SQRT($BF13)</f>
        <v>8.9704462681630195E-3</v>
      </c>
      <c r="BM13" s="16">
        <f>DAVERAGE(PlotSort,"TMNIR",$BJ$35:$BJ$36)</f>
        <v>0.32032500000000003</v>
      </c>
      <c r="BN13" s="16">
        <f>DSTDEV(PlotSort,"TMNIR",$BJ$35:$BJ$36)/SQRT($BF13)</f>
        <v>6.1696477672091212E-3</v>
      </c>
      <c r="BO13" s="16">
        <f>DAVERAGE(PlotSort,"NRR",$BJ$35:$BJ$36)</f>
        <v>0.20786420413975745</v>
      </c>
      <c r="BP13" s="16">
        <f>DSTDEV(PlotSort,"NRR",$BJ$35:$BJ$36)/SQRT($BF13)</f>
        <v>1.1184902672265913E-2</v>
      </c>
      <c r="BQ13" s="16">
        <f>DAVERAGE(PlotSort,"rvi",$BJ$35:$BJ$36)</f>
        <v>3.1265309206543153</v>
      </c>
      <c r="BR13" s="16">
        <f>DSTDEV(PlotSort,"rvi",$BJ$35:$BJ$36)/SQRT($BF13)</f>
        <v>0.35608608194841257</v>
      </c>
      <c r="BS13" s="17">
        <f>DAVERAGE(PlotSort,"ndvi",$BJ$35:$BJ$36)</f>
        <v>0.49711928107992653</v>
      </c>
      <c r="BT13" s="16">
        <f>DSTDEV(PlotSort,"ndvi",$BJ$35:$BJ$36)/SQRT($BF13)</f>
        <v>3.0587002841030185E-2</v>
      </c>
    </row>
    <row r="14" spans="1:72" ht="13.5" customHeight="1" x14ac:dyDescent="0.2">
      <c r="B14" s="12">
        <v>270</v>
      </c>
      <c r="C14" s="12">
        <v>10.042</v>
      </c>
      <c r="D14" s="12">
        <v>270.41842000000003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32.700000000000003</v>
      </c>
      <c r="Q14" s="56">
        <v>1.07</v>
      </c>
      <c r="R14" s="56">
        <v>3.87</v>
      </c>
      <c r="S14" s="56">
        <v>47.36</v>
      </c>
      <c r="T14" s="56">
        <v>130.37</v>
      </c>
      <c r="U14" s="12">
        <v>1</v>
      </c>
      <c r="V14" s="12">
        <v>0</v>
      </c>
      <c r="W14" s="12">
        <v>1</v>
      </c>
      <c r="X14" s="12">
        <v>2</v>
      </c>
      <c r="Y14" s="12">
        <v>1</v>
      </c>
      <c r="Z14" s="12">
        <v>1</v>
      </c>
      <c r="AA14" s="12">
        <v>180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3.6735000000000002</v>
      </c>
      <c r="AK14" s="12">
        <v>9.4999999999999998E-3</v>
      </c>
      <c r="AL14" s="14">
        <v>0.12280000000000001</v>
      </c>
      <c r="AM14" s="14">
        <v>2.9999999999999997E-4</v>
      </c>
      <c r="AN14" s="14">
        <v>2.2705000000000002</v>
      </c>
      <c r="AO14" s="14">
        <v>4.2700000000000002E-2</v>
      </c>
      <c r="AP14" s="14">
        <v>0.1961</v>
      </c>
      <c r="AQ14" s="14">
        <v>3.7000000000000002E-3</v>
      </c>
      <c r="AR14" s="14">
        <v>6.9741</v>
      </c>
      <c r="AS14" s="14">
        <v>0.1091</v>
      </c>
      <c r="AT14" s="14">
        <v>0.1234</v>
      </c>
      <c r="AU14" s="14">
        <v>1.9E-3</v>
      </c>
      <c r="AV14" s="14">
        <v>21.459399999999999</v>
      </c>
      <c r="AW14" s="14">
        <v>0.93600000000000005</v>
      </c>
      <c r="AX14" s="14">
        <v>0.27010000000000001</v>
      </c>
      <c r="AY14" s="14">
        <v>1.18E-2</v>
      </c>
      <c r="AZ14" s="14">
        <v>0.15873015873015875</v>
      </c>
      <c r="BA14" s="14">
        <v>2.1888168557536467</v>
      </c>
      <c r="BB14" s="14">
        <v>0.37280813214739517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0.10023124999999999</v>
      </c>
      <c r="BH14" s="16">
        <f>DSTDEV(PlotSort,"PhxRed",$BK$35:$BK$36)/SQRT($BF14)</f>
        <v>4.8987729649882837E-3</v>
      </c>
      <c r="BI14" s="16">
        <f>DAVERAGE(PlotSort,"PhxRedEdge",$BK$35:$BK$36)</f>
        <v>0.20494374999999998</v>
      </c>
      <c r="BJ14" s="16">
        <f>DSTDEV(PlotSort,"PhxRedEdge",$BK$35:$BK$36)/SQRT($BF14)</f>
        <v>3.0080027807777485E-3</v>
      </c>
      <c r="BK14" s="16">
        <f>DAVERAGE(PlotSort,"TMRed",$BK$35:$BK$36)</f>
        <v>0.10230624999999999</v>
      </c>
      <c r="BL14" s="16">
        <f>DSTDEV(PlotSort,"TMRed",$BK$35:$BK$36)/SQRT($BF14)</f>
        <v>4.9869953274325031E-3</v>
      </c>
      <c r="BM14" s="16">
        <f>DAVERAGE(PlotSort,"TMNIR",$BK$35:$BK$36)</f>
        <v>0.31266875</v>
      </c>
      <c r="BN14" s="16">
        <f>DSTDEV(PlotSort,"TMNIR",$BK$35:$BK$36)/SQRT($BF14)</f>
        <v>5.49592059887756E-3</v>
      </c>
      <c r="BO14" s="16">
        <f>DAVERAGE(PlotSort,"NRR",$BK$35:$BK$36)</f>
        <v>0.20759542224143951</v>
      </c>
      <c r="BP14" s="16">
        <f>DSTDEV(PlotSort,"NRR",$BK$35:$BK$36)/SQRT($BF14)</f>
        <v>7.4825390278826995E-3</v>
      </c>
      <c r="BQ14" s="16">
        <f>DAVERAGE(PlotSort,"rvi",$BK$35:$BK$36)</f>
        <v>3.2037034560505426</v>
      </c>
      <c r="BR14" s="16">
        <f>DSTDEV(PlotSort,"rvi",$BK$35:$BK$36)/SQRT($BF14)</f>
        <v>0.22156905177358349</v>
      </c>
      <c r="BS14" s="17">
        <f>DAVERAGE(PlotSort,"ndvi",$BK$35:$BK$36)</f>
        <v>0.50816599536888774</v>
      </c>
      <c r="BT14" s="16">
        <f>DSTDEV(PlotSort,"ndvi",$BK$35:$BK$36)/SQRT($BF14)</f>
        <v>2.080128339538035E-2</v>
      </c>
    </row>
    <row r="15" spans="1:72" ht="13.5" customHeight="1" x14ac:dyDescent="0.2">
      <c r="B15" s="12">
        <v>270</v>
      </c>
      <c r="C15" s="12">
        <v>10.034000000000001</v>
      </c>
      <c r="D15" s="12">
        <v>270.41807999999997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32.700000000000003</v>
      </c>
      <c r="Q15" s="56">
        <v>1.07</v>
      </c>
      <c r="R15" s="56">
        <v>3.87</v>
      </c>
      <c r="S15" s="56">
        <v>47.44</v>
      </c>
      <c r="T15" s="56">
        <v>130.24</v>
      </c>
      <c r="U15" s="12">
        <v>1</v>
      </c>
      <c r="V15" s="12">
        <v>0</v>
      </c>
      <c r="W15" s="12">
        <v>1</v>
      </c>
      <c r="X15" s="12">
        <v>2</v>
      </c>
      <c r="Y15" s="12">
        <v>1</v>
      </c>
      <c r="Z15" s="12">
        <v>1</v>
      </c>
      <c r="AA15" s="12">
        <v>180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3.1011000000000002</v>
      </c>
      <c r="AK15" s="12">
        <v>5.96E-2</v>
      </c>
      <c r="AL15" s="14">
        <v>0.10390000000000001</v>
      </c>
      <c r="AM15" s="14">
        <v>2E-3</v>
      </c>
      <c r="AN15" s="14">
        <v>2.0954999999999999</v>
      </c>
      <c r="AO15" s="14">
        <v>9.3200000000000005E-2</v>
      </c>
      <c r="AP15" s="14">
        <v>0.18129999999999999</v>
      </c>
      <c r="AQ15" s="14">
        <v>8.0999999999999996E-3</v>
      </c>
      <c r="AR15" s="14">
        <v>5.7408000000000001</v>
      </c>
      <c r="AS15" s="14">
        <v>0.43049999999999999</v>
      </c>
      <c r="AT15" s="14">
        <v>0.1018</v>
      </c>
      <c r="AU15" s="14">
        <v>7.6E-3</v>
      </c>
      <c r="AV15" s="14">
        <v>21.270099999999999</v>
      </c>
      <c r="AW15" s="14">
        <v>1.3332999999999999</v>
      </c>
      <c r="AX15" s="14">
        <v>0.2681</v>
      </c>
      <c r="AY15" s="14">
        <v>1.6799999999999999E-2</v>
      </c>
      <c r="AZ15" s="14">
        <v>0.19314641744548289</v>
      </c>
      <c r="BA15" s="14">
        <v>2.6335952848722988</v>
      </c>
      <c r="BB15" s="14">
        <v>0.44958096782914303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0.10564999999999999</v>
      </c>
      <c r="BH15" s="16">
        <f>DSTDEV(PlotSort,"PhxRed",$BL$35:$BL$36)/SQRT($BF15)</f>
        <v>7.7151057765177484E-3</v>
      </c>
      <c r="BI15" s="16">
        <f>DAVERAGE(PlotSort,"PhxRedEdge",$BL$35:$BL$36)</f>
        <v>0.21208749999999998</v>
      </c>
      <c r="BJ15" s="16">
        <f>DSTDEV(PlotSort,"PhxRedEdge",$BL$35:$BL$36)/SQRT($BF15)</f>
        <v>8.3008914646045175E-3</v>
      </c>
      <c r="BK15" s="16">
        <f>DAVERAGE(PlotSort,"TMRed",$BL$35:$BL$36)</f>
        <v>0.10730000000000001</v>
      </c>
      <c r="BL15" s="16">
        <f>DSTDEV(PlotSort,"TMRed",$BL$35:$BL$36)/SQRT($BF15)</f>
        <v>8.1349115369674235E-3</v>
      </c>
      <c r="BM15" s="16">
        <f>DAVERAGE(PlotSort,"TMNIR",$BL$35:$BL$36)</f>
        <v>0.31796249999999998</v>
      </c>
      <c r="BN15" s="16">
        <f>DSTDEV(PlotSort,"TMNIR",$BL$35:$BL$36)/SQRT($BF15)</f>
        <v>1.6236950117160032E-2</v>
      </c>
      <c r="BO15" s="16">
        <f>DAVERAGE(PlotSort,"NRR",$BL$35:$BL$36)</f>
        <v>0.19786949013528965</v>
      </c>
      <c r="BP15" s="16">
        <f>DSTDEV(PlotSort,"NRR",$BL$35:$BL$36)/SQRT($BF15)</f>
        <v>1.1897411031134317E-2</v>
      </c>
      <c r="BQ15" s="16">
        <f>DAVERAGE(PlotSort,"rvi",$BL$35:$BL$36)</f>
        <v>3.126226971936819</v>
      </c>
      <c r="BR15" s="16">
        <f>DSTDEV(PlotSort,"rvi",$BL$35:$BL$36)/SQRT($BF15)</f>
        <v>0.38364063206605525</v>
      </c>
      <c r="BS15" s="17">
        <f>DAVERAGE(PlotSort,"ndvi",$BL$35:$BL$36)</f>
        <v>0.4933853225760706</v>
      </c>
      <c r="BT15" s="16">
        <f>DSTDEV(PlotSort,"ndvi",$BL$35:$BL$36)/SQRT($BF15)</f>
        <v>3.4477040563032232E-2</v>
      </c>
    </row>
    <row r="16" spans="1:72" ht="13.5" customHeight="1" x14ac:dyDescent="0.2">
      <c r="B16" s="12">
        <v>270</v>
      </c>
      <c r="C16" s="12">
        <v>10.026</v>
      </c>
      <c r="D16" s="12">
        <v>270.41775000000001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32.700000000000003</v>
      </c>
      <c r="Q16" s="56">
        <v>1.07</v>
      </c>
      <c r="R16" s="56">
        <v>3.87</v>
      </c>
      <c r="S16" s="56">
        <v>47.51</v>
      </c>
      <c r="T16" s="56">
        <v>130.12</v>
      </c>
      <c r="U16" s="12">
        <v>1</v>
      </c>
      <c r="V16" s="12">
        <v>0</v>
      </c>
      <c r="W16" s="12">
        <v>1</v>
      </c>
      <c r="X16" s="12">
        <v>2</v>
      </c>
      <c r="Y16" s="12">
        <v>1</v>
      </c>
      <c r="Z16" s="12">
        <v>1</v>
      </c>
      <c r="AA16" s="12">
        <v>180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1.8839999999999999</v>
      </c>
      <c r="AK16" s="12">
        <v>0.1104</v>
      </c>
      <c r="AL16" s="14">
        <v>6.3200000000000006E-2</v>
      </c>
      <c r="AM16" s="14">
        <v>3.7000000000000002E-3</v>
      </c>
      <c r="AN16" s="14">
        <v>2.1526000000000001</v>
      </c>
      <c r="AO16" s="14">
        <v>0.16189999999999999</v>
      </c>
      <c r="AP16" s="14">
        <v>0.1865</v>
      </c>
      <c r="AQ16" s="14">
        <v>1.4E-2</v>
      </c>
      <c r="AR16" s="14">
        <v>3.7909999999999999</v>
      </c>
      <c r="AS16" s="14">
        <v>0.25879999999999997</v>
      </c>
      <c r="AT16" s="14">
        <v>6.7299999999999999E-2</v>
      </c>
      <c r="AU16" s="14">
        <v>4.5999999999999999E-3</v>
      </c>
      <c r="AV16" s="14">
        <v>25.199200000000001</v>
      </c>
      <c r="AW16" s="14">
        <v>0.26619999999999999</v>
      </c>
      <c r="AX16" s="14">
        <v>0.31809999999999999</v>
      </c>
      <c r="AY16" s="14">
        <v>3.3999999999999998E-3</v>
      </c>
      <c r="AZ16" s="14">
        <v>0.26080063416567578</v>
      </c>
      <c r="BA16" s="14">
        <v>4.7265973254086182</v>
      </c>
      <c r="BB16" s="14">
        <v>0.65075246497145833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0.10971875000000003</v>
      </c>
      <c r="BH16" s="16">
        <f>DSTDEV(PlotSort,"PhxRed",$BI$31:$BI$32)/SQRT($BF16)</f>
        <v>6.1186001854318297E-3</v>
      </c>
      <c r="BI16" s="16">
        <f>DAVERAGE(PlotSort,"PhxRedEdge",$BI$31:$BI$32)</f>
        <v>0.21143749999999997</v>
      </c>
      <c r="BJ16" s="16">
        <f>DSTDEV(PlotSort,"PhxRedEdge",$BI$31:$BI$32)/SQRT($BF16)</f>
        <v>4.8369401054109964E-3</v>
      </c>
      <c r="BK16" s="16">
        <f>DAVERAGE(PlotSort,"TMRed",$BI$31:$BI$32)</f>
        <v>0.11239375</v>
      </c>
      <c r="BL16" s="16">
        <f>DSTDEV(PlotSort,"TMRed",$BI$31:$BI$32)/SQRT($BF16)</f>
        <v>6.1326616621577932E-3</v>
      </c>
      <c r="BM16" s="16">
        <f>DAVERAGE(PlotSort,"TMNIR",$BI$31:$BI$32)</f>
        <v>0.31285624999999989</v>
      </c>
      <c r="BN16" s="16">
        <f>DSTDEV(PlotSort,"TMNIR",$BI$31:$BI$32)/SQRT($BF16)</f>
        <v>5.1235971149021214E-3</v>
      </c>
      <c r="BO16" s="16">
        <f>DAVERAGE(PlotSort,"NRR",$BI$31:$BI$32)</f>
        <v>0.19417779317458422</v>
      </c>
      <c r="BP16" s="16">
        <f>DSTDEV(PlotSort,"NRR",$BI$31:$BI$32)/SQRT($BF16)</f>
        <v>8.0225275604392226E-3</v>
      </c>
      <c r="BQ16" s="16">
        <f>DAVERAGE(PlotSort,"rvi",$BI$31:$BI$32)</f>
        <v>2.9585650045268723</v>
      </c>
      <c r="BR16" s="16">
        <f>DSTDEV(PlotSort,"rvi",$BI$31:$BI$32)/SQRT($BF16)</f>
        <v>0.22882178642836831</v>
      </c>
      <c r="BS16" s="17">
        <f>DAVERAGE(PlotSort,"ndvi",$BI$31:$BI$32)</f>
        <v>0.47591451101436349</v>
      </c>
      <c r="BT16" s="16">
        <f>DSTDEV(PlotSort,"ndvi",$BI$31:$BI$32)/SQRT($BF16)</f>
        <v>2.2165275508790085E-2</v>
      </c>
    </row>
    <row r="17" spans="2:72" ht="13.5" customHeight="1" x14ac:dyDescent="0.2">
      <c r="B17" s="12">
        <v>270</v>
      </c>
      <c r="C17" s="12">
        <v>10.018000000000001</v>
      </c>
      <c r="D17" s="12">
        <v>270.41741999999999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32.700000000000003</v>
      </c>
      <c r="Q17" s="56">
        <v>1.07</v>
      </c>
      <c r="R17" s="56">
        <v>3.87</v>
      </c>
      <c r="S17" s="56">
        <v>47.59</v>
      </c>
      <c r="T17" s="56">
        <v>129.99</v>
      </c>
      <c r="U17" s="12">
        <v>1</v>
      </c>
      <c r="V17" s="12">
        <v>0</v>
      </c>
      <c r="W17" s="12">
        <v>1</v>
      </c>
      <c r="X17" s="12">
        <v>2</v>
      </c>
      <c r="Y17" s="12">
        <v>1</v>
      </c>
      <c r="Z17" s="12">
        <v>1</v>
      </c>
      <c r="AA17" s="12">
        <v>180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1.8665</v>
      </c>
      <c r="AK17" s="12">
        <v>9.3700000000000006E-2</v>
      </c>
      <c r="AL17" s="14">
        <v>6.2700000000000006E-2</v>
      </c>
      <c r="AM17" s="14">
        <v>3.0999999999999999E-3</v>
      </c>
      <c r="AN17" s="14">
        <v>2.3599000000000001</v>
      </c>
      <c r="AO17" s="14">
        <v>6.8999999999999999E-3</v>
      </c>
      <c r="AP17" s="14">
        <v>0.20480000000000001</v>
      </c>
      <c r="AQ17" s="14">
        <v>5.9999999999999995E-4</v>
      </c>
      <c r="AR17" s="14">
        <v>3.5491999999999999</v>
      </c>
      <c r="AS17" s="14">
        <v>0.17699999999999999</v>
      </c>
      <c r="AT17" s="14">
        <v>6.3200000000000006E-2</v>
      </c>
      <c r="AU17" s="14">
        <v>3.0999999999999999E-3</v>
      </c>
      <c r="AV17" s="14">
        <v>28.252600000000001</v>
      </c>
      <c r="AW17" s="14">
        <v>1.5683</v>
      </c>
      <c r="AX17" s="14">
        <v>0.35730000000000001</v>
      </c>
      <c r="AY17" s="14">
        <v>1.9800000000000002E-2</v>
      </c>
      <c r="AZ17" s="14">
        <v>0.27130403842732609</v>
      </c>
      <c r="BA17" s="14">
        <v>5.6534810126582276</v>
      </c>
      <c r="BB17" s="14">
        <v>0.69940546967895367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9.6706249999999994E-2</v>
      </c>
      <c r="BH17" s="16">
        <f>DSTDEV(PlotSort,"PhxRed",$BJ$31:$BJ$32)/SQRT($BF17)</f>
        <v>4.0355964940142312E-3</v>
      </c>
      <c r="BI17" s="16">
        <f>DAVERAGE(PlotSort,"PhxRedEdge",$BJ$31:$BJ$32)</f>
        <v>0.20490625000000001</v>
      </c>
      <c r="BJ17" s="16">
        <f>DSTDEV(PlotSort,"PhxRedEdge",$BJ$31:$BJ$32)/SQRT($BF17)</f>
        <v>3.8869275435961846E-3</v>
      </c>
      <c r="BK17" s="16">
        <f>DAVERAGE(PlotSort,"TMRed",$BJ$31:$BJ$32)</f>
        <v>9.8181249999999998E-2</v>
      </c>
      <c r="BL17" s="16">
        <f>DSTDEV(PlotSort,"TMRed",$BJ$31:$BJ$32)/SQRT($BF17)</f>
        <v>3.999043831030117E-3</v>
      </c>
      <c r="BM17" s="16">
        <f>DAVERAGE(PlotSort,"TMNIR",$BJ$31:$BJ$32)</f>
        <v>0.31895625000000005</v>
      </c>
      <c r="BN17" s="16">
        <f>DSTDEV(PlotSort,"TMNIR",$BJ$31:$BJ$32)/SQRT($BF17)</f>
        <v>8.6372158358947512E-3</v>
      </c>
      <c r="BO17" s="16">
        <f>DAVERAGE(PlotSort,"NRR",$BJ$31:$BJ$32)</f>
        <v>0.21628447620437882</v>
      </c>
      <c r="BP17" s="16">
        <f>DSTDEV(PlotSort,"NRR",$BJ$31:$BJ$32)/SQRT($BF17)</f>
        <v>6.3218601074506485E-3</v>
      </c>
      <c r="BQ17" s="16">
        <f>DAVERAGE(PlotSort,"rvi",$BJ$31:$BJ$32)</f>
        <v>3.371517397819237</v>
      </c>
      <c r="BR17" s="16">
        <f>DSTDEV(PlotSort,"rvi",$BJ$31:$BJ$32)/SQRT($BF17)</f>
        <v>0.2348967515007766</v>
      </c>
      <c r="BS17" s="17">
        <f>DAVERAGE(PlotSort,"ndvi",$BJ$31:$BJ$32)</f>
        <v>0.5275037861825228</v>
      </c>
      <c r="BT17" s="16">
        <f>DSTDEV(PlotSort,"ndvi",$BJ$31:$BJ$32)/SQRT($BF17)</f>
        <v>1.8818180436705672E-2</v>
      </c>
    </row>
    <row r="18" spans="2:72" ht="13.5" customHeight="1" x14ac:dyDescent="0.2">
      <c r="B18" s="12">
        <v>270</v>
      </c>
      <c r="C18" s="12">
        <v>10.087</v>
      </c>
      <c r="D18" s="12">
        <v>270.42029000000002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32.700000000000003</v>
      </c>
      <c r="Q18" s="56">
        <v>1.07</v>
      </c>
      <c r="R18" s="56">
        <v>3.87</v>
      </c>
      <c r="S18" s="56">
        <v>46.93</v>
      </c>
      <c r="T18" s="56">
        <v>131.08000000000001</v>
      </c>
      <c r="U18" s="12">
        <v>1</v>
      </c>
      <c r="V18" s="12">
        <v>0</v>
      </c>
      <c r="W18" s="12">
        <v>1</v>
      </c>
      <c r="X18" s="12">
        <v>2</v>
      </c>
      <c r="Y18" s="12">
        <v>1</v>
      </c>
      <c r="Z18" s="12">
        <v>1</v>
      </c>
      <c r="AA18" s="12">
        <v>180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3.7111000000000001</v>
      </c>
      <c r="AK18" s="12">
        <v>0.06</v>
      </c>
      <c r="AL18" s="14">
        <v>0.123</v>
      </c>
      <c r="AM18" s="14">
        <v>2E-3</v>
      </c>
      <c r="AN18" s="14">
        <v>2.722</v>
      </c>
      <c r="AO18" s="14">
        <v>4.6199999999999998E-2</v>
      </c>
      <c r="AP18" s="14">
        <v>0.2329</v>
      </c>
      <c r="AQ18" s="14">
        <v>4.0000000000000001E-3</v>
      </c>
      <c r="AR18" s="14">
        <v>7.2306999999999997</v>
      </c>
      <c r="AS18" s="14">
        <v>0.29139999999999999</v>
      </c>
      <c r="AT18" s="14">
        <v>0.1268</v>
      </c>
      <c r="AU18" s="14">
        <v>5.1000000000000004E-3</v>
      </c>
      <c r="AV18" s="14">
        <v>27.535</v>
      </c>
      <c r="AW18" s="14">
        <v>0.77580000000000005</v>
      </c>
      <c r="AX18" s="14">
        <v>0.34339999999999998</v>
      </c>
      <c r="AY18" s="14">
        <v>9.7000000000000003E-3</v>
      </c>
      <c r="AZ18" s="14">
        <v>0.19174041297935099</v>
      </c>
      <c r="BA18" s="14">
        <v>2.7082018927444795</v>
      </c>
      <c r="BB18" s="14">
        <v>0.46065504040833688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9.9256250000000004E-2</v>
      </c>
      <c r="BH18" s="16">
        <f>DSTDEV(PlotSort,"PhxRed",$BH$35:$BH$36)/SQRT($BF18)</f>
        <v>6.1194973156161554E-3</v>
      </c>
      <c r="BI18" s="16">
        <f>DAVERAGE(PlotSort,"PhxRedEdge",$BH$35:$BH$36)</f>
        <v>0.20120624999999998</v>
      </c>
      <c r="BJ18" s="16">
        <f>DSTDEV(PlotSort,"PhxRedEdge",$BH$35:$BH$36)/SQRT($BF18)</f>
        <v>4.351881477686787E-3</v>
      </c>
      <c r="BK18" s="16">
        <f>DAVERAGE(PlotSort,"TMRed",$BH$35:$BH$36)</f>
        <v>0.10021875000000001</v>
      </c>
      <c r="BL18" s="16">
        <f>DSTDEV(PlotSort,"TMRed",$BH$35:$BH$36)/SQRT($BF18)</f>
        <v>6.0106725826510644E-3</v>
      </c>
      <c r="BM18" s="16">
        <f>DAVERAGE(PlotSort,"TMNIR",$BH$35:$BH$36)</f>
        <v>0.30701874999999995</v>
      </c>
      <c r="BN18" s="16">
        <f>DSTDEV(PlotSort,"TMNIR",$BH$35:$BH$36)/SQRT($BF18)</f>
        <v>6.2888142678754096E-3</v>
      </c>
      <c r="BO18" s="16">
        <f>DAVERAGE(PlotSort,"NRR",$BH$35:$BH$36)</f>
        <v>0.20807073792137531</v>
      </c>
      <c r="BP18" s="16">
        <f>DSTDEV(PlotSort,"NRR",$BH$35:$BH$36)/SQRT($BF18)</f>
        <v>8.8763983771995673E-3</v>
      </c>
      <c r="BQ18" s="16">
        <f>DAVERAGE(PlotSort,"rvi",$BH$35:$BH$36)</f>
        <v>3.2872689686144838</v>
      </c>
      <c r="BR18" s="16">
        <f>DSTDEV(PlotSort,"rvi",$BH$35:$BH$36)/SQRT($BF18)</f>
        <v>0.27147981987796943</v>
      </c>
      <c r="BS18" s="17">
        <f>DAVERAGE(PlotSort,"ndvi",$BH$35:$BH$36)</f>
        <v>0.51053608192119593</v>
      </c>
      <c r="BT18" s="16">
        <f>DSTDEV(PlotSort,"ndvi",$BH$35:$BH$36)/SQRT($BF18)</f>
        <v>2.4641639336852508E-2</v>
      </c>
    </row>
    <row r="19" spans="2:72" ht="13.5" customHeight="1" x14ac:dyDescent="0.2">
      <c r="B19" s="12">
        <v>270</v>
      </c>
      <c r="C19" s="12">
        <v>10.095000000000001</v>
      </c>
      <c r="D19" s="12">
        <v>270.42061999999999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32.700000000000003</v>
      </c>
      <c r="Q19" s="56">
        <v>1.07</v>
      </c>
      <c r="R19" s="56">
        <v>3.87</v>
      </c>
      <c r="S19" s="56">
        <v>46.86</v>
      </c>
      <c r="T19" s="56">
        <v>131.21</v>
      </c>
      <c r="U19" s="12">
        <v>1</v>
      </c>
      <c r="V19" s="12">
        <v>0</v>
      </c>
      <c r="W19" s="12">
        <v>1</v>
      </c>
      <c r="X19" s="12">
        <v>2</v>
      </c>
      <c r="Y19" s="12">
        <v>1</v>
      </c>
      <c r="Z19" s="12">
        <v>1</v>
      </c>
      <c r="AA19" s="12">
        <v>180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2.5062000000000002</v>
      </c>
      <c r="AK19" s="12">
        <v>0.30020000000000002</v>
      </c>
      <c r="AL19" s="14">
        <v>8.3000000000000004E-2</v>
      </c>
      <c r="AM19" s="14">
        <v>9.9000000000000008E-3</v>
      </c>
      <c r="AN19" s="14">
        <v>2.3228</v>
      </c>
      <c r="AO19" s="14">
        <v>0.18590000000000001</v>
      </c>
      <c r="AP19" s="14">
        <v>0.19839999999999999</v>
      </c>
      <c r="AQ19" s="14">
        <v>1.5900000000000001E-2</v>
      </c>
      <c r="AR19" s="14">
        <v>4.8611000000000004</v>
      </c>
      <c r="AS19" s="14">
        <v>0.60660000000000003</v>
      </c>
      <c r="AT19" s="14">
        <v>8.5099999999999995E-2</v>
      </c>
      <c r="AU19" s="14">
        <v>1.06E-2</v>
      </c>
      <c r="AV19" s="14">
        <v>25.3552</v>
      </c>
      <c r="AW19" s="14">
        <v>1.6162000000000001</v>
      </c>
      <c r="AX19" s="14">
        <v>0.31569999999999998</v>
      </c>
      <c r="AY19" s="14">
        <v>2.01E-2</v>
      </c>
      <c r="AZ19" s="14">
        <v>0.22816572651235165</v>
      </c>
      <c r="BA19" s="14">
        <v>3.7097532314923618</v>
      </c>
      <c r="BB19" s="14">
        <v>0.57534930139720553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0.10716875000000001</v>
      </c>
      <c r="BH19" s="16">
        <f>DSTDEV(PlotSort,"PhxRed",$BI$35:$BI$36)/SQRT($BF19)</f>
        <v>4.4533481669226157E-3</v>
      </c>
      <c r="BI19" s="16">
        <f>DAVERAGE(PlotSort,"PhxRedEdge",$BI$35:$BI$36)</f>
        <v>0.21513750000000001</v>
      </c>
      <c r="BJ19" s="16">
        <f>DSTDEV(PlotSort,"PhxRedEdge",$BI$35:$BI$36)/SQRT($BF19)</f>
        <v>3.8102370333090831E-3</v>
      </c>
      <c r="BK19" s="16">
        <f>DAVERAGE(PlotSort,"TMRed",$BI$35:$BI$36)</f>
        <v>0.11035624999999999</v>
      </c>
      <c r="BL19" s="16">
        <f>DSTDEV(PlotSort,"TMRed",$BI$35:$BI$36)/SQRT($BF19)</f>
        <v>4.5586453465731869E-3</v>
      </c>
      <c r="BM19" s="16">
        <f>DAVERAGE(PlotSort,"TMNIR",$BI$35:$BI$36)</f>
        <v>0.32479375000000005</v>
      </c>
      <c r="BN19" s="16">
        <f>DSTDEV(PlotSort,"TMNIR",$BI$35:$BI$36)/SQRT($BF19)</f>
        <v>7.2119488163163411E-3</v>
      </c>
      <c r="BO19" s="16">
        <f>DAVERAGE(PlotSort,"NRR",$BI$35:$BI$36)</f>
        <v>0.2023915314575877</v>
      </c>
      <c r="BP19" s="16">
        <f>DSTDEV(PlotSort,"NRR",$BI$35:$BI$36)/SQRT($BF19)</f>
        <v>6.3836888872721397E-3</v>
      </c>
      <c r="BQ19" s="16">
        <f>DAVERAGE(PlotSort,"rvi",$BI$35:$BI$36)</f>
        <v>3.0428134337316255</v>
      </c>
      <c r="BR19" s="16">
        <f>DSTDEV(PlotSort,"rvi",$BI$35:$BI$36)/SQRT($BF19)</f>
        <v>0.19371880022844193</v>
      </c>
      <c r="BS19" s="17">
        <f>DAVERAGE(PlotSort,"ndvi",$BI$35:$BI$36)</f>
        <v>0.49288221527569037</v>
      </c>
      <c r="BT19" s="16">
        <f>DSTDEV(PlotSort,"ndvi",$BI$35:$BI$36)/SQRT($BF19)</f>
        <v>1.7791555326879621E-2</v>
      </c>
    </row>
    <row r="20" spans="2:72" ht="13.5" customHeight="1" x14ac:dyDescent="0.2">
      <c r="B20" s="12">
        <v>270</v>
      </c>
      <c r="C20" s="12">
        <v>10.103</v>
      </c>
      <c r="D20" s="12">
        <v>270.42095999999998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32.700000000000003</v>
      </c>
      <c r="Q20" s="56">
        <v>1.07</v>
      </c>
      <c r="R20" s="56">
        <v>3.87</v>
      </c>
      <c r="S20" s="56">
        <v>46.78</v>
      </c>
      <c r="T20" s="56">
        <v>131.34</v>
      </c>
      <c r="U20" s="12">
        <v>1</v>
      </c>
      <c r="V20" s="12">
        <v>0</v>
      </c>
      <c r="W20" s="12">
        <v>1</v>
      </c>
      <c r="X20" s="12">
        <v>2</v>
      </c>
      <c r="Y20" s="12">
        <v>1</v>
      </c>
      <c r="Z20" s="12">
        <v>1</v>
      </c>
      <c r="AA20" s="12">
        <v>180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3.3946999999999998</v>
      </c>
      <c r="AK20" s="12">
        <v>0.24859999999999999</v>
      </c>
      <c r="AL20" s="14">
        <v>0.11219999999999999</v>
      </c>
      <c r="AM20" s="14">
        <v>8.2000000000000007E-3</v>
      </c>
      <c r="AN20" s="14">
        <v>2.5569000000000002</v>
      </c>
      <c r="AO20" s="14">
        <v>0.1046</v>
      </c>
      <c r="AP20" s="14">
        <v>0.21809999999999999</v>
      </c>
      <c r="AQ20" s="14">
        <v>8.8999999999999999E-3</v>
      </c>
      <c r="AR20" s="14">
        <v>6.4810999999999996</v>
      </c>
      <c r="AS20" s="14">
        <v>0.3947</v>
      </c>
      <c r="AT20" s="14">
        <v>0.1132</v>
      </c>
      <c r="AU20" s="14">
        <v>6.8999999999999999E-3</v>
      </c>
      <c r="AV20" s="14">
        <v>26.2683</v>
      </c>
      <c r="AW20" s="14">
        <v>0.9526</v>
      </c>
      <c r="AX20" s="14">
        <v>0.3266</v>
      </c>
      <c r="AY20" s="14">
        <v>1.18E-2</v>
      </c>
      <c r="AZ20" s="14">
        <v>0.19919221589865985</v>
      </c>
      <c r="BA20" s="14">
        <v>2.8851590106007068</v>
      </c>
      <c r="BB20" s="14">
        <v>0.48522055479763532</v>
      </c>
      <c r="BC20" s="15"/>
    </row>
    <row r="21" spans="2:72" ht="13.5" customHeight="1" x14ac:dyDescent="0.2">
      <c r="B21" s="12">
        <v>270</v>
      </c>
      <c r="C21" s="12">
        <v>10.111000000000001</v>
      </c>
      <c r="D21" s="12">
        <v>270.42129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32.700000000000003</v>
      </c>
      <c r="Q21" s="56">
        <v>1.07</v>
      </c>
      <c r="R21" s="56">
        <v>3.87</v>
      </c>
      <c r="S21" s="56">
        <v>46.71</v>
      </c>
      <c r="T21" s="56">
        <v>131.46</v>
      </c>
      <c r="U21" s="12">
        <v>1</v>
      </c>
      <c r="V21" s="12">
        <v>0</v>
      </c>
      <c r="W21" s="12">
        <v>1</v>
      </c>
      <c r="X21" s="12">
        <v>2</v>
      </c>
      <c r="Y21" s="12">
        <v>1</v>
      </c>
      <c r="Z21" s="12">
        <v>1</v>
      </c>
      <c r="AA21" s="12">
        <v>180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3.0728</v>
      </c>
      <c r="AK21" s="12">
        <v>0.1</v>
      </c>
      <c r="AL21" s="14">
        <v>0.1014</v>
      </c>
      <c r="AM21" s="14">
        <v>3.3E-3</v>
      </c>
      <c r="AN21" s="14">
        <v>2.2408999999999999</v>
      </c>
      <c r="AO21" s="14">
        <v>0.19239999999999999</v>
      </c>
      <c r="AP21" s="14">
        <v>0.1908</v>
      </c>
      <c r="AQ21" s="14">
        <v>1.6400000000000001E-2</v>
      </c>
      <c r="AR21" s="14">
        <v>5.7206999999999999</v>
      </c>
      <c r="AS21" s="14">
        <v>0.1457</v>
      </c>
      <c r="AT21" s="14">
        <v>9.98E-2</v>
      </c>
      <c r="AU21" s="14">
        <v>2.5000000000000001E-3</v>
      </c>
      <c r="AV21" s="14">
        <v>22.742699999999999</v>
      </c>
      <c r="AW21" s="14">
        <v>1.5953999999999999</v>
      </c>
      <c r="AX21" s="14">
        <v>0.2823</v>
      </c>
      <c r="AY21" s="14">
        <v>1.9800000000000002E-2</v>
      </c>
      <c r="AZ21" s="14">
        <v>0.19340519974635384</v>
      </c>
      <c r="BA21" s="14">
        <v>2.8286573146292584</v>
      </c>
      <c r="BB21" s="14">
        <v>0.47762365872808166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0.2387</v>
      </c>
      <c r="BH21" s="16"/>
      <c r="BI21" s="16">
        <f>DAVERAGE(PlotSort2,"PhxRedEdge",$BM$31:$BM$32)</f>
        <v>0.25979999999999998</v>
      </c>
      <c r="BJ21" s="16"/>
      <c r="BK21" s="16">
        <f>DAVERAGE(PlotSort2,"TMRed",$BM$31:$BM$32)</f>
        <v>0.2354</v>
      </c>
      <c r="BL21" s="16"/>
      <c r="BM21" s="16">
        <f>DAVERAGE(PlotSort2,"TMNIR",$BM$31:$BM$32)</f>
        <v>0.29530000000000001</v>
      </c>
      <c r="BN21" s="16"/>
      <c r="BO21" s="16">
        <f>DAVERAGE(PlotSort2,"NRR",$BM$31:$BM$32)</f>
        <v>6.3952441001621396E-2</v>
      </c>
      <c r="BP21" s="16"/>
      <c r="BQ21" s="16">
        <f>DAVERAGE(PlotSort2,"rvi",$BM$31:$BM$32)</f>
        <v>1.2544604927782499</v>
      </c>
      <c r="BR21" s="16"/>
      <c r="BS21" s="17">
        <f>DAVERAGE(PlotSort2,"ndvi",$BM$31:$BM$32)</f>
        <v>0.11286979461089131</v>
      </c>
      <c r="BT21" s="16"/>
    </row>
    <row r="22" spans="2:72" ht="13.5" customHeight="1" x14ac:dyDescent="0.2">
      <c r="B22" s="12">
        <v>270</v>
      </c>
      <c r="C22" s="12">
        <v>10.119</v>
      </c>
      <c r="D22" s="12">
        <v>270.42162999999999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32.700000000000003</v>
      </c>
      <c r="Q22" s="56">
        <v>1.07</v>
      </c>
      <c r="R22" s="56">
        <v>3.87</v>
      </c>
      <c r="S22" s="56">
        <v>46.63</v>
      </c>
      <c r="T22" s="56">
        <v>131.59</v>
      </c>
      <c r="U22" s="12">
        <v>1</v>
      </c>
      <c r="V22" s="12">
        <v>0</v>
      </c>
      <c r="W22" s="12">
        <v>1</v>
      </c>
      <c r="X22" s="12">
        <v>2</v>
      </c>
      <c r="Y22" s="12">
        <v>1</v>
      </c>
      <c r="Z22" s="12">
        <v>1</v>
      </c>
      <c r="AA22" s="12">
        <v>180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3.1149</v>
      </c>
      <c r="AK22" s="12">
        <v>0.20219999999999999</v>
      </c>
      <c r="AL22" s="14">
        <v>0.1027</v>
      </c>
      <c r="AM22" s="14">
        <v>6.7000000000000002E-3</v>
      </c>
      <c r="AN22" s="14">
        <v>2.3679000000000001</v>
      </c>
      <c r="AO22" s="14">
        <v>0.1014</v>
      </c>
      <c r="AP22" s="14">
        <v>0.20130000000000001</v>
      </c>
      <c r="AQ22" s="14">
        <v>8.6E-3</v>
      </c>
      <c r="AR22" s="14">
        <v>6.0457000000000001</v>
      </c>
      <c r="AS22" s="14">
        <v>0.61550000000000005</v>
      </c>
      <c r="AT22" s="14">
        <v>0.1053</v>
      </c>
      <c r="AU22" s="14">
        <v>1.0699999999999999E-2</v>
      </c>
      <c r="AV22" s="14">
        <v>25.0078</v>
      </c>
      <c r="AW22" s="14">
        <v>0.79039999999999999</v>
      </c>
      <c r="AX22" s="14">
        <v>0.30990000000000001</v>
      </c>
      <c r="AY22" s="14">
        <v>9.7999999999999997E-3</v>
      </c>
      <c r="AZ22" s="14">
        <v>0.21244131455399062</v>
      </c>
      <c r="BA22" s="14">
        <v>2.9430199430199431</v>
      </c>
      <c r="BB22" s="14">
        <v>0.49277456647398843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0.3427</v>
      </c>
      <c r="BH22" s="16">
        <f>DSTDEV(PlotSort2,"PhxRed",$BN$31:$BN$32)/SQRT($BF22)</f>
        <v>1.1999999999999789E-3</v>
      </c>
      <c r="BI22" s="16">
        <f>DAVERAGE(PlotSort2,"PhxRedEdge",$BN$31:$BN$32)</f>
        <v>0.36614999999999998</v>
      </c>
      <c r="BJ22" s="16">
        <f>DSTDEV(PlotSort2,"PhxRedEdge",$BN$31:$BN$32)/SQRT($BF22)</f>
        <v>2.150000000000013E-3</v>
      </c>
      <c r="BK22" s="16">
        <f>DAVERAGE(PlotSort2,"TMRed",$BN$31:$BN$32)</f>
        <v>0.33704999999999996</v>
      </c>
      <c r="BL22" s="16">
        <f>DSTDEV(PlotSort2,"TMRed",$BN$31:$BN$32)/SQRT($BF22)</f>
        <v>2.250000000000002E-3</v>
      </c>
      <c r="BM22" s="16">
        <f>DAVERAGE(PlotSort2,"TMNIR",$BN$31:$BN$32)</f>
        <v>0.39885000000000004</v>
      </c>
      <c r="BN22" s="16">
        <f>DSTDEV(PlotSort2,"TMNIR",$BN$31:$BN$32)/SQRT($BF22)</f>
        <v>3.1500000000000135E-3</v>
      </c>
      <c r="BO22" s="16">
        <f>DAVERAGE(PlotSort2,"NRR",$BN$31:$BN$32)</f>
        <v>4.273809306341006E-2</v>
      </c>
      <c r="BP22" s="16">
        <f>DSTDEV(PlotSort2,"NRR",$BN$31:$BN$32)/SQRT($BF22)</f>
        <v>1.0110955643972928E-3</v>
      </c>
      <c r="BQ22" s="16">
        <f>DAVERAGE(PlotSort2,"rvi",$BN$31:$BN$32)</f>
        <v>1.1833459304260194</v>
      </c>
      <c r="BR22" s="16">
        <f>DSTDEV(PlotSort2,"rvi",$BN$31:$BN$32)/SQRT($BF22)</f>
        <v>1.4462888489584767E-3</v>
      </c>
      <c r="BS22" s="17">
        <f>DAVERAGE(PlotSort2,"ndvi",$BN$31:$BN$32)</f>
        <v>8.3974348853268793E-2</v>
      </c>
      <c r="BT22" s="16">
        <f>DSTDEV(PlotSort2,"ndvi",$BN$31:$BN$32)/SQRT($BF22)</f>
        <v>6.0679238509628297E-4</v>
      </c>
    </row>
    <row r="23" spans="2:72" ht="13.5" customHeight="1" x14ac:dyDescent="0.2">
      <c r="B23" s="12">
        <v>270</v>
      </c>
      <c r="C23" s="12">
        <v>10.127000000000001</v>
      </c>
      <c r="D23" s="12">
        <v>270.42196000000001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32.700000000000003</v>
      </c>
      <c r="Q23" s="56">
        <v>1.07</v>
      </c>
      <c r="R23" s="56">
        <v>3.87</v>
      </c>
      <c r="S23" s="56">
        <v>46.56</v>
      </c>
      <c r="T23" s="56">
        <v>131.72</v>
      </c>
      <c r="U23" s="12">
        <v>1</v>
      </c>
      <c r="V23" s="12">
        <v>0</v>
      </c>
      <c r="W23" s="12">
        <v>1</v>
      </c>
      <c r="X23" s="12">
        <v>2</v>
      </c>
      <c r="Y23" s="12">
        <v>1</v>
      </c>
      <c r="Z23" s="12">
        <v>1</v>
      </c>
      <c r="AA23" s="12">
        <v>180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4.2934000000000001</v>
      </c>
      <c r="AK23" s="12">
        <v>0.2631</v>
      </c>
      <c r="AL23" s="14">
        <v>0.14130000000000001</v>
      </c>
      <c r="AM23" s="14">
        <v>8.6999999999999994E-3</v>
      </c>
      <c r="AN23" s="14">
        <v>2.8237000000000001</v>
      </c>
      <c r="AO23" s="14">
        <v>4.9599999999999998E-2</v>
      </c>
      <c r="AP23" s="14">
        <v>0.2397</v>
      </c>
      <c r="AQ23" s="14">
        <v>4.1999999999999997E-3</v>
      </c>
      <c r="AR23" s="14">
        <v>8.1895000000000007</v>
      </c>
      <c r="AS23" s="14">
        <v>0.57620000000000005</v>
      </c>
      <c r="AT23" s="14">
        <v>0.1424</v>
      </c>
      <c r="AU23" s="14">
        <v>0.01</v>
      </c>
      <c r="AV23" s="14">
        <v>27.058700000000002</v>
      </c>
      <c r="AW23" s="14">
        <v>0.1414</v>
      </c>
      <c r="AX23" s="14">
        <v>0.33479999999999999</v>
      </c>
      <c r="AY23" s="14">
        <v>1.8E-3</v>
      </c>
      <c r="AZ23" s="14">
        <v>0.16553524804177544</v>
      </c>
      <c r="BA23" s="14">
        <v>2.351123595505618</v>
      </c>
      <c r="BB23" s="14">
        <v>0.40318524727577537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0.2268</v>
      </c>
      <c r="BH23" s="16">
        <f>DSTDEV(PlotSort2,"PhxRed",$BR$31:$BR$32)/SQRT($BF23)</f>
        <v>2.0999999999999908E-3</v>
      </c>
      <c r="BI23" s="16">
        <f>DAVERAGE(PlotSort2,"PhxRedEdge",$BR$31:$BR$32)</f>
        <v>0.29944999999999999</v>
      </c>
      <c r="BJ23" s="16">
        <f>DSTDEV(PlotSort2,"PhxRedEdge",$BR$31:$BR$32)/SQRT($BF23)</f>
        <v>6.049999999999999E-3</v>
      </c>
      <c r="BK23" s="16">
        <f>DAVERAGE(PlotSort2,"TMRed",$BR$31:$BR$32)</f>
        <v>0.2248</v>
      </c>
      <c r="BL23" s="16">
        <f>DSTDEV(PlotSort2,"TMRed",$BR$31:$BR$32)/SQRT($BF23)</f>
        <v>3.3999999999999859E-3</v>
      </c>
      <c r="BM23" s="16">
        <f>DAVERAGE(PlotSort2,"TMNIR",$BR$31:$BR$32)</f>
        <v>0.39124999999999999</v>
      </c>
      <c r="BN23" s="16">
        <f>DSTDEV(PlotSort2,"TMNIR",$BR$31:$BR$32)/SQRT($BF23)</f>
        <v>5.2500000000000047E-3</v>
      </c>
      <c r="BO23" s="16">
        <f>DAVERAGE(PlotSort2,"NRR",$BR$31:$BR$32)</f>
        <v>0.13296318102029026</v>
      </c>
      <c r="BP23" s="16">
        <f>DSTDEV(PlotSort2,"NRR",$BR$31:$BR$32)/SQRT($BF23)</f>
        <v>3.3335513906605908E-3</v>
      </c>
      <c r="BQ23" s="16">
        <f>DAVERAGE(PlotSort2,"rvi",$BR$31:$BR$32)</f>
        <v>1.7411874637297351</v>
      </c>
      <c r="BR23" s="16">
        <f>DSTDEV(PlotSort2,"rvi",$BR$31:$BR$32)/SQRT($BF23)</f>
        <v>4.968877836601903E-2</v>
      </c>
      <c r="BS23" s="17">
        <f>DAVERAGE(PlotSort2,"ndvi",$BR$31:$BR$32)</f>
        <v>0.27014937887169332</v>
      </c>
      <c r="BT23" s="16">
        <f>DSTDEV(PlotSort2,"ndvi",$BR$31:$BR$32)/SQRT($BF23)</f>
        <v>1.3229808699111027E-2</v>
      </c>
    </row>
    <row r="24" spans="2:72" ht="13.5" customHeight="1" x14ac:dyDescent="0.2">
      <c r="B24" s="12">
        <v>270</v>
      </c>
      <c r="C24" s="12">
        <v>10.134</v>
      </c>
      <c r="D24" s="12">
        <v>270.42225000000002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32.700000000000003</v>
      </c>
      <c r="Q24" s="56">
        <v>1.07</v>
      </c>
      <c r="R24" s="56">
        <v>3.87</v>
      </c>
      <c r="S24" s="56">
        <v>46.49</v>
      </c>
      <c r="T24" s="56">
        <v>131.83000000000001</v>
      </c>
      <c r="U24" s="12">
        <v>1</v>
      </c>
      <c r="V24" s="12">
        <v>0</v>
      </c>
      <c r="W24" s="12">
        <v>1</v>
      </c>
      <c r="X24" s="12">
        <v>2</v>
      </c>
      <c r="Y24" s="12">
        <v>1</v>
      </c>
      <c r="Z24" s="12">
        <v>1</v>
      </c>
      <c r="AA24" s="12">
        <v>180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3.3546999999999998</v>
      </c>
      <c r="AK24" s="12">
        <v>3.5400000000000001E-2</v>
      </c>
      <c r="AL24" s="14">
        <v>0.1103</v>
      </c>
      <c r="AM24" s="14">
        <v>1.1999999999999999E-3</v>
      </c>
      <c r="AN24" s="14">
        <v>2.3584999999999998</v>
      </c>
      <c r="AO24" s="14">
        <v>8.2799999999999999E-2</v>
      </c>
      <c r="AP24" s="14">
        <v>0.19989999999999999</v>
      </c>
      <c r="AQ24" s="14">
        <v>7.0000000000000001E-3</v>
      </c>
      <c r="AR24" s="14">
        <v>6.1132</v>
      </c>
      <c r="AS24" s="14">
        <v>0.13500000000000001</v>
      </c>
      <c r="AT24" s="14">
        <v>0.1061</v>
      </c>
      <c r="AU24" s="14">
        <v>2.3E-3</v>
      </c>
      <c r="AV24" s="14">
        <v>22.9819</v>
      </c>
      <c r="AW24" s="14">
        <v>1.1024</v>
      </c>
      <c r="AX24" s="14">
        <v>0.28399999999999997</v>
      </c>
      <c r="AY24" s="14">
        <v>1.3599999999999999E-2</v>
      </c>
      <c r="AZ24" s="14">
        <v>0.17379623889233309</v>
      </c>
      <c r="BA24" s="14">
        <v>2.6767200754005653</v>
      </c>
      <c r="BB24" s="14">
        <v>0.4560369136118943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0.69599999999999995</v>
      </c>
      <c r="BH24" s="16"/>
      <c r="BI24" s="16">
        <f>DAVERAGE(PlotSort2,"PhxRedEdge",$BP$31:$BP$32)</f>
        <v>0.68599999999999994</v>
      </c>
      <c r="BJ24" s="16"/>
      <c r="BK24" s="16">
        <f>DAVERAGE(PlotSort2,"TMRed",$BP$31:$BP$32)</f>
        <v>0.69450000000000001</v>
      </c>
      <c r="BL24" s="16"/>
      <c r="BM24" s="16">
        <f>DAVERAGE(PlotSort2,"TMNIR",$BP$31:$BP$32)</f>
        <v>0.66510000000000002</v>
      </c>
      <c r="BN24" s="16"/>
      <c r="BO24" s="16">
        <f>DAVERAGE(PlotSort2,"NRR",$BP$31:$BP$32)</f>
        <v>-1.5468877211161216E-2</v>
      </c>
      <c r="BP24" s="16"/>
      <c r="BQ24" s="16">
        <f>DAVERAGE(PlotSort2,"rvi",$BP$31:$BP$32)</f>
        <v>23.941684665226784</v>
      </c>
      <c r="BR24" s="16"/>
      <c r="BS24" s="17">
        <f>DAVERAGE(PlotSort2,"ndvi",$BP$31:$BP$32)</f>
        <v>-2.1624007060900254E-2</v>
      </c>
      <c r="BT24" s="16"/>
    </row>
    <row r="25" spans="2:72" ht="13.5" customHeight="1" x14ac:dyDescent="0.2">
      <c r="B25" s="12">
        <v>270</v>
      </c>
      <c r="C25" s="12">
        <v>10.143000000000001</v>
      </c>
      <c r="D25" s="12">
        <v>270.42261999999999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32.700000000000003</v>
      </c>
      <c r="Q25" s="56">
        <v>1.07</v>
      </c>
      <c r="R25" s="56">
        <v>3.87</v>
      </c>
      <c r="S25" s="56">
        <v>46.41</v>
      </c>
      <c r="T25" s="56">
        <v>131.97999999999999</v>
      </c>
      <c r="U25" s="12">
        <v>1</v>
      </c>
      <c r="V25" s="12">
        <v>0</v>
      </c>
      <c r="W25" s="12">
        <v>1</v>
      </c>
      <c r="X25" s="12">
        <v>2</v>
      </c>
      <c r="Y25" s="12">
        <v>1</v>
      </c>
      <c r="Z25" s="12">
        <v>1</v>
      </c>
      <c r="AA25" s="12">
        <v>180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1.5083</v>
      </c>
      <c r="AK25" s="12">
        <v>0.24360000000000001</v>
      </c>
      <c r="AL25" s="14">
        <v>4.9500000000000002E-2</v>
      </c>
      <c r="AM25" s="14">
        <v>8.0000000000000002E-3</v>
      </c>
      <c r="AN25" s="14">
        <v>2.0114999999999998</v>
      </c>
      <c r="AO25" s="14">
        <v>8.8000000000000005E-3</v>
      </c>
      <c r="AP25" s="14">
        <v>0.17019999999999999</v>
      </c>
      <c r="AQ25" s="14">
        <v>6.9999999999999999E-4</v>
      </c>
      <c r="AR25" s="14">
        <v>3.1303000000000001</v>
      </c>
      <c r="AS25" s="14">
        <v>0.41439999999999999</v>
      </c>
      <c r="AT25" s="14">
        <v>5.4199999999999998E-2</v>
      </c>
      <c r="AU25" s="14">
        <v>7.1999999999999998E-3</v>
      </c>
      <c r="AV25" s="14">
        <v>24.421299999999999</v>
      </c>
      <c r="AW25" s="14">
        <v>1.9260999999999999</v>
      </c>
      <c r="AX25" s="14">
        <v>0.30120000000000002</v>
      </c>
      <c r="AY25" s="14">
        <v>2.3800000000000002E-2</v>
      </c>
      <c r="AZ25" s="14">
        <v>0.27789563003818418</v>
      </c>
      <c r="BA25" s="14">
        <v>5.5571955719557202</v>
      </c>
      <c r="BB25" s="14">
        <v>0.69499155880697805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1.0009333333333332</v>
      </c>
      <c r="BH25" s="16">
        <f>DSTDEV(PlotSort2,"PhxRed",$BQ$31:$BQ$32)/SQRT($BF25)</f>
        <v>3.0644919825496388E-3</v>
      </c>
      <c r="BI25" s="16">
        <f>DAVERAGE(PlotSort2,"PhxRedEdge",$BQ$31:$BQ$32)</f>
        <v>1.0006999999999999</v>
      </c>
      <c r="BJ25" s="16">
        <f>DSTDEV(PlotSort2,"PhxRedEdge",$BQ$31:$BQ$32)/SQRT($BF25)</f>
        <v>3.0664855018951646E-3</v>
      </c>
      <c r="BK25" s="16">
        <f>DAVERAGE(PlotSort2,"TMRed",$BQ$31:$BQ$32)</f>
        <v>1.0009333333333332</v>
      </c>
      <c r="BL25" s="16">
        <f>DSTDEV(PlotSort2,"TMRed",$BQ$31:$BQ$32)/SQRT($BF25)</f>
        <v>3.0644919825496388E-3</v>
      </c>
      <c r="BM25" s="16">
        <f>DAVERAGE(PlotSort2,"TMNIR",$BQ$31:$BQ$32)</f>
        <v>1.0006999999999999</v>
      </c>
      <c r="BN25" s="16">
        <f>DSTDEV(PlotSort2,"TMNIR",$BQ$31:$BQ$32)/SQRT($BF25)</f>
        <v>3.0664855018951646E-3</v>
      </c>
      <c r="BO25" s="16">
        <f>DAVERAGE(PlotSort2,"NRR",$BQ$31:$BQ$32)</f>
        <v>0.74482701371176674</v>
      </c>
      <c r="BP25" s="16">
        <f>DSTDEV(PlotSort2,"NRR",$BQ$31:$BQ$32)/SQRT($BF25)</f>
        <v>7.6662345036334614E-4</v>
      </c>
      <c r="BQ25" s="16">
        <f>DAVERAGE(PlotSort2,"rvi",$BQ$31:$BQ$32)</f>
        <v>1.40315727827737</v>
      </c>
      <c r="BR25" s="16">
        <f>DSTDEV(PlotSort2,"rvi",$BQ$31:$BQ$32)/SQRT($BF25)</f>
        <v>2.7149391731302063E-3</v>
      </c>
      <c r="BS25" s="17">
        <f>DAVERAGE(PlotSort2,"ndvi",$BQ$31:$BQ$32)</f>
        <v>0.16775937873643479</v>
      </c>
      <c r="BT25" s="16">
        <f>DSTDEV(PlotSort2,"ndvi",$BQ$31:$BQ$32)/SQRT($BF25)</f>
        <v>9.4040242670598035E-4</v>
      </c>
    </row>
    <row r="26" spans="2:72" ht="13.5" customHeight="1" x14ac:dyDescent="0.2">
      <c r="B26" s="12">
        <v>270</v>
      </c>
      <c r="C26" s="12">
        <v>10.366</v>
      </c>
      <c r="D26" s="12">
        <v>270.43191999999999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32.700000000000003</v>
      </c>
      <c r="Q26" s="56">
        <v>1.07</v>
      </c>
      <c r="R26" s="56">
        <v>3.87</v>
      </c>
      <c r="S26" s="56">
        <v>44.39</v>
      </c>
      <c r="T26" s="56">
        <v>135.72999999999999</v>
      </c>
      <c r="U26" s="12">
        <v>1</v>
      </c>
      <c r="V26" s="12">
        <v>0</v>
      </c>
      <c r="W26" s="12">
        <v>1</v>
      </c>
      <c r="X26" s="12">
        <v>2</v>
      </c>
      <c r="Y26" s="12">
        <v>1</v>
      </c>
      <c r="Z26" s="12">
        <v>1</v>
      </c>
      <c r="AA26" s="12">
        <v>180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4.2422000000000004</v>
      </c>
      <c r="AK26" s="12">
        <v>0.1048</v>
      </c>
      <c r="AL26" s="14">
        <v>0.13389999999999999</v>
      </c>
      <c r="AM26" s="14">
        <v>3.3E-3</v>
      </c>
      <c r="AN26" s="14">
        <v>2.7898999999999998</v>
      </c>
      <c r="AO26" s="14">
        <v>6.3700000000000007E-2</v>
      </c>
      <c r="AP26" s="14">
        <v>0.22600000000000001</v>
      </c>
      <c r="AQ26" s="14">
        <v>5.1999999999999998E-3</v>
      </c>
      <c r="AR26" s="14">
        <v>8.1577000000000002</v>
      </c>
      <c r="AS26" s="14">
        <v>0.2271</v>
      </c>
      <c r="AT26" s="14">
        <v>0.1358</v>
      </c>
      <c r="AU26" s="14">
        <v>3.8E-3</v>
      </c>
      <c r="AV26" s="14">
        <v>26.7987</v>
      </c>
      <c r="AW26" s="14">
        <v>0.43469999999999998</v>
      </c>
      <c r="AX26" s="14">
        <v>0.31850000000000001</v>
      </c>
      <c r="AY26" s="14">
        <v>5.1999999999999998E-3</v>
      </c>
      <c r="AZ26" s="14">
        <v>0.16988062442607899</v>
      </c>
      <c r="BA26" s="14">
        <v>2.3453608247422681</v>
      </c>
      <c r="BB26" s="14">
        <v>0.40215716486902925</v>
      </c>
      <c r="BC26" s="15"/>
    </row>
    <row r="27" spans="2:72" ht="13.5" customHeight="1" x14ac:dyDescent="0.2">
      <c r="B27" s="12">
        <v>270</v>
      </c>
      <c r="C27" s="12">
        <v>10.358000000000001</v>
      </c>
      <c r="D27" s="12">
        <v>270.43158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32.700000000000003</v>
      </c>
      <c r="Q27" s="56">
        <v>1.07</v>
      </c>
      <c r="R27" s="56">
        <v>3.87</v>
      </c>
      <c r="S27" s="56">
        <v>44.46</v>
      </c>
      <c r="T27" s="56">
        <v>135.59</v>
      </c>
      <c r="U27" s="12">
        <v>1</v>
      </c>
      <c r="V27" s="12">
        <v>0</v>
      </c>
      <c r="W27" s="12">
        <v>1</v>
      </c>
      <c r="X27" s="12">
        <v>2</v>
      </c>
      <c r="Y27" s="12">
        <v>1</v>
      </c>
      <c r="Z27" s="12">
        <v>1</v>
      </c>
      <c r="AA27" s="12">
        <v>180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3.1246999999999998</v>
      </c>
      <c r="AK27" s="12">
        <v>0.14149999999999999</v>
      </c>
      <c r="AL27" s="14">
        <v>9.8699999999999996E-2</v>
      </c>
      <c r="AM27" s="14">
        <v>4.4999999999999997E-3</v>
      </c>
      <c r="AN27" s="14">
        <v>2.5537999999999998</v>
      </c>
      <c r="AO27" s="14">
        <v>5.2900000000000003E-2</v>
      </c>
      <c r="AP27" s="14">
        <v>0.2072</v>
      </c>
      <c r="AQ27" s="14">
        <v>4.3E-3</v>
      </c>
      <c r="AR27" s="14">
        <v>5.4945000000000004</v>
      </c>
      <c r="AS27" s="14">
        <v>0.1028</v>
      </c>
      <c r="AT27" s="14">
        <v>9.1600000000000001E-2</v>
      </c>
      <c r="AU27" s="14">
        <v>1.6999999999999999E-3</v>
      </c>
      <c r="AV27" s="14">
        <v>25.683800000000002</v>
      </c>
      <c r="AW27" s="14">
        <v>0.70930000000000004</v>
      </c>
      <c r="AX27" s="14">
        <v>0.30570000000000003</v>
      </c>
      <c r="AY27" s="14">
        <v>8.3999999999999995E-3</v>
      </c>
      <c r="AZ27" s="14">
        <v>0.19204523298888679</v>
      </c>
      <c r="BA27" s="14">
        <v>3.3373362445414849</v>
      </c>
      <c r="BB27" s="14">
        <v>0.53888749056128871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0.2268</v>
      </c>
      <c r="BH27" s="16">
        <f>DSTDEV(PlotSort2,"PhxRed",$BR$31:$BR$32)/SQRT($BF27)</f>
        <v>2.0999999999999908E-3</v>
      </c>
      <c r="BI27" s="16">
        <f>DAVERAGE(PlotSort2,"PhxRedEdge",$BR$31:$BR$32)</f>
        <v>0.29944999999999999</v>
      </c>
      <c r="BJ27" s="16">
        <f>DSTDEV(PlotSort2,"PhxRedEdge",$BR$31:$BR$32)/SQRT($BF27)</f>
        <v>6.049999999999999E-3</v>
      </c>
      <c r="BK27" s="16">
        <f>DAVERAGE(PlotSort2,"TMRed",$BR$31:$BR$32)</f>
        <v>0.2248</v>
      </c>
      <c r="BL27" s="16">
        <f>DSTDEV(PlotSort2,"TMRed",$BR$31:$BR$32)/SQRT($BF27)</f>
        <v>3.3999999999999859E-3</v>
      </c>
      <c r="BM27" s="16">
        <f>DAVERAGE(PlotSort2,"TMNIR",$BR$31:$BR$32)</f>
        <v>0.39124999999999999</v>
      </c>
      <c r="BN27" s="16">
        <f>DSTDEV(PlotSort2,"TMNIR",$BR$31:$BR$32)/SQRT($BF27)</f>
        <v>5.2500000000000047E-3</v>
      </c>
      <c r="BO27" s="16">
        <f>DAVERAGE(PlotSort2,"NRR",$BR$31:$BR$32)</f>
        <v>0.13296318102029026</v>
      </c>
      <c r="BP27" s="16">
        <f>DSTDEV(PlotSort2,"NRR",$BR$31:$BR$32)/SQRT($BF27)</f>
        <v>3.3335513906605908E-3</v>
      </c>
      <c r="BQ27" s="16">
        <f>DAVERAGE(PlotSort2,"rvi",$BR$31:$BR$32)</f>
        <v>1.7411874637297351</v>
      </c>
      <c r="BR27" s="16">
        <f>DSTDEV(PlotSort2,"rvi",$BR$31:$BR$32)/SQRT($BF27)</f>
        <v>4.968877836601903E-2</v>
      </c>
      <c r="BS27" s="17">
        <f>DAVERAGE(PlotSort2,"ndvi",$BR$31:$BR$32)</f>
        <v>0.27014937887169332</v>
      </c>
      <c r="BT27" s="16">
        <f>DSTDEV(PlotSort2,"ndvi",$BR$31:$BR$32)/SQRT($BF27)</f>
        <v>1.3229808699111027E-2</v>
      </c>
    </row>
    <row r="28" spans="2:72" ht="13.5" customHeight="1" x14ac:dyDescent="0.2">
      <c r="B28" s="12">
        <v>270</v>
      </c>
      <c r="C28" s="12">
        <v>10.349</v>
      </c>
      <c r="D28" s="12">
        <v>270.43121000000002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32.700000000000003</v>
      </c>
      <c r="Q28" s="56">
        <v>1.07</v>
      </c>
      <c r="R28" s="56">
        <v>3.87</v>
      </c>
      <c r="S28" s="56">
        <v>44.54</v>
      </c>
      <c r="T28" s="56">
        <v>135.43</v>
      </c>
      <c r="U28" s="12">
        <v>1</v>
      </c>
      <c r="V28" s="12">
        <v>0</v>
      </c>
      <c r="W28" s="12">
        <v>1</v>
      </c>
      <c r="X28" s="12">
        <v>2</v>
      </c>
      <c r="Y28" s="12">
        <v>1</v>
      </c>
      <c r="Z28" s="12">
        <v>1</v>
      </c>
      <c r="AA28" s="12">
        <v>180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3.6728999999999998</v>
      </c>
      <c r="AK28" s="12">
        <v>0.38819999999999999</v>
      </c>
      <c r="AL28" s="14">
        <v>0.1163</v>
      </c>
      <c r="AM28" s="14">
        <v>1.23E-2</v>
      </c>
      <c r="AN28" s="14">
        <v>2.5649000000000002</v>
      </c>
      <c r="AO28" s="14">
        <v>0.13139999999999999</v>
      </c>
      <c r="AP28" s="14">
        <v>0.20849999999999999</v>
      </c>
      <c r="AQ28" s="14">
        <v>1.0699999999999999E-2</v>
      </c>
      <c r="AR28" s="14">
        <v>7.3299000000000003</v>
      </c>
      <c r="AS28" s="14">
        <v>1.0387999999999999</v>
      </c>
      <c r="AT28" s="14">
        <v>0.12239999999999999</v>
      </c>
      <c r="AU28" s="14">
        <v>1.7299999999999999E-2</v>
      </c>
      <c r="AV28" s="14">
        <v>26.495000000000001</v>
      </c>
      <c r="AW28" s="14">
        <v>1.0296000000000001</v>
      </c>
      <c r="AX28" s="14">
        <v>0.31580000000000003</v>
      </c>
      <c r="AY28" s="14">
        <v>1.23E-2</v>
      </c>
      <c r="AZ28" s="14">
        <v>0.20465382414648109</v>
      </c>
      <c r="BA28" s="14">
        <v>2.5800653594771243</v>
      </c>
      <c r="BB28" s="14">
        <v>0.4413509812870835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0.13495000000000001</v>
      </c>
      <c r="BH28" s="16">
        <f>DSTDEV(PlotSort2,"PhxRed",$BS$31:$BS$32)/SQRT($BF28)</f>
        <v>2.5500000000000102E-3</v>
      </c>
      <c r="BI28" s="16">
        <f>DAVERAGE(PlotSort2,"PhxRedEdge",$BS$31:$BS$32)</f>
        <v>0.23135</v>
      </c>
      <c r="BJ28" s="16">
        <f>DSTDEV(PlotSort2,"PhxRedEdge",$BS$31:$BS$32)/SQRT($BF28)</f>
        <v>7.4500000000000122E-3</v>
      </c>
      <c r="BK28" s="16">
        <f>DAVERAGE(PlotSort2,"TMRed",$BS$31:$BS$32)</f>
        <v>0.1346</v>
      </c>
      <c r="BL28" s="16">
        <f>DSTDEV(PlotSort2,"TMRed",$BS$31:$BS$32)/SQRT($BF28)</f>
        <v>2.5000000000000022E-3</v>
      </c>
      <c r="BM28" s="16">
        <f>DAVERAGE(PlotSort2,"TMNIR",$BS$31:$BS$32)</f>
        <v>0.34344999999999998</v>
      </c>
      <c r="BN28" s="16">
        <f>DSTDEV(PlotSort2,"TMNIR",$BS$31:$BS$32)/SQRT($BF28)</f>
        <v>1.865E-2</v>
      </c>
      <c r="BO28" s="16">
        <f>DAVERAGE(PlotSort2,"NRR",$BS$31:$BS$32)</f>
        <v>0.19454070215980929</v>
      </c>
      <c r="BP28" s="16">
        <f>DSTDEV(PlotSort2,"NRR",$BS$31:$BS$32)/SQRT($BF28)</f>
        <v>1.0651509522666955E-2</v>
      </c>
      <c r="BQ28" s="16">
        <f>DAVERAGE(PlotSort2,"rvi",$BS$31:$BS$32)</f>
        <v>2.55508944608526</v>
      </c>
      <c r="BR28" s="16">
        <f>DSTDEV(PlotSort2,"rvi",$BS$31:$BS$32)/SQRT($BF28)</f>
        <v>0.18601577723040985</v>
      </c>
      <c r="BS28" s="17">
        <f>DAVERAGE(PlotSort2,"ndvi",$BS$31:$BS$32)</f>
        <v>0.43588181905558032</v>
      </c>
      <c r="BT28" s="16">
        <f>DSTDEV(PlotSort2,"ndvi",$BS$31:$BS$32)/SQRT($BF28)</f>
        <v>2.951680498327033E-2</v>
      </c>
    </row>
    <row r="29" spans="2:72" ht="13.5" customHeight="1" x14ac:dyDescent="0.2">
      <c r="B29" s="12">
        <v>270</v>
      </c>
      <c r="C29" s="12">
        <v>10.34</v>
      </c>
      <c r="D29" s="12">
        <v>270.43083000000001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32.700000000000003</v>
      </c>
      <c r="Q29" s="56">
        <v>1.07</v>
      </c>
      <c r="R29" s="56">
        <v>3.87</v>
      </c>
      <c r="S29" s="56">
        <v>44.62</v>
      </c>
      <c r="T29" s="56">
        <v>135.28</v>
      </c>
      <c r="U29" s="12">
        <v>1</v>
      </c>
      <c r="V29" s="12">
        <v>0</v>
      </c>
      <c r="W29" s="12">
        <v>1</v>
      </c>
      <c r="X29" s="12">
        <v>2</v>
      </c>
      <c r="Y29" s="12">
        <v>1</v>
      </c>
      <c r="Z29" s="12">
        <v>1</v>
      </c>
      <c r="AA29" s="12">
        <v>180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3.1555</v>
      </c>
      <c r="AK29" s="12">
        <v>0.19350000000000001</v>
      </c>
      <c r="AL29" s="14">
        <v>0.1</v>
      </c>
      <c r="AM29" s="14">
        <v>6.1000000000000004E-3</v>
      </c>
      <c r="AN29" s="14">
        <v>2.6695000000000002</v>
      </c>
      <c r="AO29" s="14">
        <v>2.2000000000000001E-3</v>
      </c>
      <c r="AP29" s="14">
        <v>0.21729999999999999</v>
      </c>
      <c r="AQ29" s="14">
        <v>2.0000000000000001E-4</v>
      </c>
      <c r="AR29" s="14">
        <v>6.4314</v>
      </c>
      <c r="AS29" s="14">
        <v>0.94230000000000003</v>
      </c>
      <c r="AT29" s="14">
        <v>0.1075</v>
      </c>
      <c r="AU29" s="14">
        <v>1.5800000000000002E-2</v>
      </c>
      <c r="AV29" s="14">
        <v>27.1648</v>
      </c>
      <c r="AW29" s="14">
        <v>8.5300000000000001E-2</v>
      </c>
      <c r="AX29" s="14">
        <v>0.32419999999999999</v>
      </c>
      <c r="AY29" s="14">
        <v>1E-3</v>
      </c>
      <c r="AZ29" s="14">
        <v>0.19741458910433979</v>
      </c>
      <c r="BA29" s="14">
        <v>3.0158139534883719</v>
      </c>
      <c r="BB29" s="14">
        <v>0.50196895992587454</v>
      </c>
      <c r="BC29" s="15"/>
      <c r="BD29" s="28"/>
    </row>
    <row r="30" spans="2:72" ht="13.5" customHeight="1" x14ac:dyDescent="0.2">
      <c r="B30" s="12">
        <v>270</v>
      </c>
      <c r="C30" s="12">
        <v>10.332000000000001</v>
      </c>
      <c r="D30" s="12">
        <v>270.43049999999999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32.700000000000003</v>
      </c>
      <c r="Q30" s="56">
        <v>1.07</v>
      </c>
      <c r="R30" s="56">
        <v>3.87</v>
      </c>
      <c r="S30" s="56">
        <v>44.69</v>
      </c>
      <c r="T30" s="56">
        <v>135.13999999999999</v>
      </c>
      <c r="U30" s="12">
        <v>1</v>
      </c>
      <c r="V30" s="12">
        <v>0</v>
      </c>
      <c r="W30" s="12">
        <v>1</v>
      </c>
      <c r="X30" s="12">
        <v>2</v>
      </c>
      <c r="Y30" s="12">
        <v>1</v>
      </c>
      <c r="Z30" s="12">
        <v>1</v>
      </c>
      <c r="AA30" s="12">
        <v>180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2.7730000000000001</v>
      </c>
      <c r="AK30" s="12">
        <v>5.6800000000000003E-2</v>
      </c>
      <c r="AL30" s="14">
        <v>8.7999999999999995E-2</v>
      </c>
      <c r="AM30" s="14">
        <v>1.8E-3</v>
      </c>
      <c r="AN30" s="14">
        <v>2.2101000000000002</v>
      </c>
      <c r="AO30" s="14">
        <v>1.66E-2</v>
      </c>
      <c r="AP30" s="14">
        <v>0.1802</v>
      </c>
      <c r="AQ30" s="14">
        <v>1.4E-3</v>
      </c>
      <c r="AR30" s="14">
        <v>5.4180999999999999</v>
      </c>
      <c r="AS30" s="14">
        <v>8.09E-2</v>
      </c>
      <c r="AT30" s="14">
        <v>9.0700000000000003E-2</v>
      </c>
      <c r="AU30" s="14">
        <v>1.4E-3</v>
      </c>
      <c r="AV30" s="14">
        <v>22.349599999999999</v>
      </c>
      <c r="AW30" s="14">
        <v>4.1999999999999997E-3</v>
      </c>
      <c r="AX30" s="14">
        <v>0.2671</v>
      </c>
      <c r="AY30" s="14">
        <v>0</v>
      </c>
      <c r="AZ30" s="14">
        <v>0.19427677174156047</v>
      </c>
      <c r="BA30" s="14">
        <v>2.9448732083792724</v>
      </c>
      <c r="BB30" s="14">
        <v>0.49301285634432646</v>
      </c>
      <c r="BC30" s="15"/>
      <c r="BD30" s="28"/>
      <c r="BF30" s="29" t="s">
        <v>175</v>
      </c>
    </row>
    <row r="31" spans="2:72" ht="13.5" customHeight="1" x14ac:dyDescent="0.2">
      <c r="B31" s="12">
        <v>270</v>
      </c>
      <c r="C31" s="12">
        <v>10.324</v>
      </c>
      <c r="D31" s="12">
        <v>270.43016999999998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32.700000000000003</v>
      </c>
      <c r="Q31" s="56">
        <v>1.07</v>
      </c>
      <c r="R31" s="56">
        <v>3.87</v>
      </c>
      <c r="S31" s="56">
        <v>44.76</v>
      </c>
      <c r="T31" s="56">
        <v>135</v>
      </c>
      <c r="U31" s="12">
        <v>1</v>
      </c>
      <c r="V31" s="12">
        <v>0</v>
      </c>
      <c r="W31" s="12">
        <v>1</v>
      </c>
      <c r="X31" s="12">
        <v>2</v>
      </c>
      <c r="Y31" s="12">
        <v>1</v>
      </c>
      <c r="Z31" s="12">
        <v>1</v>
      </c>
      <c r="AA31" s="12">
        <v>180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3.3290000000000002</v>
      </c>
      <c r="AK31" s="12">
        <v>0.22700000000000001</v>
      </c>
      <c r="AL31" s="14">
        <v>0.10580000000000001</v>
      </c>
      <c r="AM31" s="14">
        <v>7.1999999999999998E-3</v>
      </c>
      <c r="AN31" s="14">
        <v>2.6118000000000001</v>
      </c>
      <c r="AO31" s="14">
        <v>2.1000000000000001E-2</v>
      </c>
      <c r="AP31" s="14">
        <v>0.21329999999999999</v>
      </c>
      <c r="AQ31" s="14">
        <v>1.6999999999999999E-3</v>
      </c>
      <c r="AR31" s="14">
        <v>6.6920000000000002</v>
      </c>
      <c r="AS31" s="14">
        <v>3.0800000000000001E-2</v>
      </c>
      <c r="AT31" s="14">
        <v>0.11219999999999999</v>
      </c>
      <c r="AU31" s="14">
        <v>5.0000000000000001E-4</v>
      </c>
      <c r="AV31" s="14">
        <v>26.135200000000001</v>
      </c>
      <c r="AW31" s="14">
        <v>0.24540000000000001</v>
      </c>
      <c r="AX31" s="14">
        <v>0.31269999999999998</v>
      </c>
      <c r="AY31" s="14">
        <v>2.8999999999999998E-3</v>
      </c>
      <c r="AZ31" s="14">
        <v>0.18897338403041822</v>
      </c>
      <c r="BA31" s="14">
        <v>2.78698752228164</v>
      </c>
      <c r="BB31" s="14">
        <v>0.47187573546716877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270</v>
      </c>
      <c r="C32" s="12">
        <v>10.316000000000001</v>
      </c>
      <c r="D32" s="12">
        <v>270.42982999999998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32.700000000000003</v>
      </c>
      <c r="Q32" s="56">
        <v>1.07</v>
      </c>
      <c r="R32" s="56">
        <v>3.87</v>
      </c>
      <c r="S32" s="56">
        <v>44.83</v>
      </c>
      <c r="T32" s="56">
        <v>134.86000000000001</v>
      </c>
      <c r="U32" s="12">
        <v>1</v>
      </c>
      <c r="V32" s="12">
        <v>0</v>
      </c>
      <c r="W32" s="12">
        <v>1</v>
      </c>
      <c r="X32" s="12">
        <v>2</v>
      </c>
      <c r="Y32" s="12">
        <v>1</v>
      </c>
      <c r="Z32" s="12">
        <v>1</v>
      </c>
      <c r="AA32" s="12">
        <v>180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2.8572000000000002</v>
      </c>
      <c r="AK32" s="12">
        <v>1.9E-3</v>
      </c>
      <c r="AL32" s="14">
        <v>9.0899999999999995E-2</v>
      </c>
      <c r="AM32" s="14">
        <v>1E-4</v>
      </c>
      <c r="AN32" s="14">
        <v>2.5821999999999998</v>
      </c>
      <c r="AO32" s="14">
        <v>6.7299999999999999E-2</v>
      </c>
      <c r="AP32" s="14">
        <v>0.2112</v>
      </c>
      <c r="AQ32" s="14">
        <v>5.4999999999999997E-3</v>
      </c>
      <c r="AR32" s="14">
        <v>5.8319999999999999</v>
      </c>
      <c r="AS32" s="14">
        <v>0.18820000000000001</v>
      </c>
      <c r="AT32" s="14">
        <v>9.7900000000000001E-2</v>
      </c>
      <c r="AU32" s="14">
        <v>3.2000000000000002E-3</v>
      </c>
      <c r="AV32" s="14">
        <v>28.7394</v>
      </c>
      <c r="AW32" s="14">
        <v>0.96099999999999997</v>
      </c>
      <c r="AX32" s="14">
        <v>0.34429999999999999</v>
      </c>
      <c r="AY32" s="14">
        <v>1.15E-2</v>
      </c>
      <c r="AZ32" s="14">
        <v>0.23960396039603959</v>
      </c>
      <c r="BA32" s="14">
        <v>3.5168539325842696</v>
      </c>
      <c r="BB32" s="14">
        <v>0.55721393034825872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270</v>
      </c>
      <c r="C33" s="12">
        <v>10.308</v>
      </c>
      <c r="D33" s="12">
        <v>270.42950000000002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32.700000000000003</v>
      </c>
      <c r="Q33" s="56">
        <v>1.07</v>
      </c>
      <c r="R33" s="56">
        <v>3.87</v>
      </c>
      <c r="S33" s="56">
        <v>44.9</v>
      </c>
      <c r="T33" s="56">
        <v>134.72999999999999</v>
      </c>
      <c r="U33" s="12">
        <v>1</v>
      </c>
      <c r="V33" s="12">
        <v>0</v>
      </c>
      <c r="W33" s="12">
        <v>1</v>
      </c>
      <c r="X33" s="12">
        <v>2</v>
      </c>
      <c r="Y33" s="12">
        <v>1</v>
      </c>
      <c r="Z33" s="12">
        <v>1</v>
      </c>
      <c r="AA33" s="12">
        <v>180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2.1871999999999998</v>
      </c>
      <c r="AK33" s="12">
        <v>6.6299999999999998E-2</v>
      </c>
      <c r="AL33" s="14">
        <v>6.9699999999999998E-2</v>
      </c>
      <c r="AM33" s="14">
        <v>2.0999999999999999E-3</v>
      </c>
      <c r="AN33" s="14">
        <v>2.8113000000000001</v>
      </c>
      <c r="AO33" s="14">
        <v>0.20480000000000001</v>
      </c>
      <c r="AP33" s="14">
        <v>0.2303</v>
      </c>
      <c r="AQ33" s="14">
        <v>1.6799999999999999E-2</v>
      </c>
      <c r="AR33" s="14">
        <v>4.2098000000000004</v>
      </c>
      <c r="AS33" s="14">
        <v>7.5999999999999998E-2</v>
      </c>
      <c r="AT33" s="14">
        <v>7.0800000000000002E-2</v>
      </c>
      <c r="AU33" s="14">
        <v>1.2999999999999999E-3</v>
      </c>
      <c r="AV33" s="14">
        <v>33.436</v>
      </c>
      <c r="AW33" s="14">
        <v>2.5792000000000002</v>
      </c>
      <c r="AX33" s="14">
        <v>0.40110000000000001</v>
      </c>
      <c r="AY33" s="14">
        <v>3.09E-2</v>
      </c>
      <c r="AZ33" s="14">
        <v>0.27050997782705105</v>
      </c>
      <c r="BA33" s="14">
        <v>5.6652542372881358</v>
      </c>
      <c r="BB33" s="14">
        <v>0.69993642720915461</v>
      </c>
      <c r="BC33" s="15"/>
      <c r="BD33" s="28"/>
    </row>
    <row r="34" spans="2:64" ht="13.5" customHeight="1" x14ac:dyDescent="0.2">
      <c r="B34" s="12">
        <v>270</v>
      </c>
      <c r="C34" s="12">
        <v>10.381</v>
      </c>
      <c r="D34" s="12">
        <v>270.43254000000002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32.700000000000003</v>
      </c>
      <c r="Q34" s="56">
        <v>1.07</v>
      </c>
      <c r="R34" s="56">
        <v>3.87</v>
      </c>
      <c r="S34" s="56">
        <v>44.26</v>
      </c>
      <c r="T34" s="56">
        <v>135.99</v>
      </c>
      <c r="U34" s="12">
        <v>1</v>
      </c>
      <c r="V34" s="12">
        <v>0</v>
      </c>
      <c r="W34" s="12">
        <v>1</v>
      </c>
      <c r="X34" s="12">
        <v>2</v>
      </c>
      <c r="Y34" s="12">
        <v>1</v>
      </c>
      <c r="Z34" s="12">
        <v>1</v>
      </c>
      <c r="AA34" s="12">
        <v>180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3.7343999999999999</v>
      </c>
      <c r="AK34" s="12">
        <v>0.53180000000000005</v>
      </c>
      <c r="AL34" s="14">
        <v>0.1176</v>
      </c>
      <c r="AM34" s="14">
        <v>1.67E-2</v>
      </c>
      <c r="AN34" s="14">
        <v>2.8833000000000002</v>
      </c>
      <c r="AO34" s="14">
        <v>0.31790000000000002</v>
      </c>
      <c r="AP34" s="14">
        <v>0.2329</v>
      </c>
      <c r="AQ34" s="14">
        <v>2.5700000000000001E-2</v>
      </c>
      <c r="AR34" s="14">
        <v>7.2217000000000002</v>
      </c>
      <c r="AS34" s="14">
        <v>1.1184000000000001</v>
      </c>
      <c r="AT34" s="14">
        <v>0.11990000000000001</v>
      </c>
      <c r="AU34" s="14">
        <v>1.8599999999999998E-2</v>
      </c>
      <c r="AV34" s="14">
        <v>29.854199999999999</v>
      </c>
      <c r="AW34" s="14">
        <v>2.2797000000000001</v>
      </c>
      <c r="AX34" s="14">
        <v>0.35399999999999998</v>
      </c>
      <c r="AY34" s="14">
        <v>2.7E-2</v>
      </c>
      <c r="AZ34" s="14">
        <v>0.20633838814108024</v>
      </c>
      <c r="BA34" s="14">
        <v>2.9524603836530439</v>
      </c>
      <c r="BB34" s="14">
        <v>0.49398607301118375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270</v>
      </c>
      <c r="C35" s="12">
        <v>10.388999999999999</v>
      </c>
      <c r="D35" s="12">
        <v>270.43286999999998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32.700000000000003</v>
      </c>
      <c r="Q35" s="56">
        <v>1.07</v>
      </c>
      <c r="R35" s="56">
        <v>3.87</v>
      </c>
      <c r="S35" s="56">
        <v>44.19</v>
      </c>
      <c r="T35" s="56">
        <v>136.13</v>
      </c>
      <c r="U35" s="12">
        <v>1</v>
      </c>
      <c r="V35" s="12">
        <v>0</v>
      </c>
      <c r="W35" s="12">
        <v>1</v>
      </c>
      <c r="X35" s="12">
        <v>2</v>
      </c>
      <c r="Y35" s="12">
        <v>1</v>
      </c>
      <c r="Z35" s="12">
        <v>1</v>
      </c>
      <c r="AA35" s="12">
        <v>180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3.5385</v>
      </c>
      <c r="AK35" s="12">
        <v>0.1726</v>
      </c>
      <c r="AL35" s="14">
        <v>0.11119999999999999</v>
      </c>
      <c r="AM35" s="14">
        <v>5.4000000000000003E-3</v>
      </c>
      <c r="AN35" s="14">
        <v>2.7402000000000002</v>
      </c>
      <c r="AO35" s="14">
        <v>0.1082</v>
      </c>
      <c r="AP35" s="14">
        <v>0.221</v>
      </c>
      <c r="AQ35" s="14">
        <v>8.6999999999999994E-3</v>
      </c>
      <c r="AR35" s="14">
        <v>6.8658999999999999</v>
      </c>
      <c r="AS35" s="14">
        <v>0.33439999999999998</v>
      </c>
      <c r="AT35" s="14">
        <v>0.1138</v>
      </c>
      <c r="AU35" s="14">
        <v>5.4999999999999997E-3</v>
      </c>
      <c r="AV35" s="14">
        <v>27.9864</v>
      </c>
      <c r="AW35" s="14">
        <v>0.91100000000000003</v>
      </c>
      <c r="AX35" s="14">
        <v>0.33150000000000002</v>
      </c>
      <c r="AY35" s="14">
        <v>1.0800000000000001E-2</v>
      </c>
      <c r="AZ35" s="14">
        <v>0.20000000000000004</v>
      </c>
      <c r="BA35" s="14">
        <v>2.9130052724077329</v>
      </c>
      <c r="BB35" s="14">
        <v>0.48888389849539632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270</v>
      </c>
      <c r="C36" s="12">
        <v>10.397</v>
      </c>
      <c r="D36" s="12">
        <v>270.43320999999997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32.700000000000003</v>
      </c>
      <c r="Q36" s="56">
        <v>1.07</v>
      </c>
      <c r="R36" s="56">
        <v>3.87</v>
      </c>
      <c r="S36" s="56">
        <v>44.12</v>
      </c>
      <c r="T36" s="56">
        <v>136.27000000000001</v>
      </c>
      <c r="U36" s="12">
        <v>1</v>
      </c>
      <c r="V36" s="12">
        <v>0</v>
      </c>
      <c r="W36" s="12">
        <v>1</v>
      </c>
      <c r="X36" s="12">
        <v>2</v>
      </c>
      <c r="Y36" s="12">
        <v>1</v>
      </c>
      <c r="Z36" s="12">
        <v>1</v>
      </c>
      <c r="AA36" s="12">
        <v>180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3.7675000000000001</v>
      </c>
      <c r="AK36" s="12">
        <v>0.14410000000000001</v>
      </c>
      <c r="AL36" s="14">
        <v>0.1183</v>
      </c>
      <c r="AM36" s="14">
        <v>4.4999999999999997E-3</v>
      </c>
      <c r="AN36" s="14">
        <v>2.8858999999999999</v>
      </c>
      <c r="AO36" s="14">
        <v>0.12180000000000001</v>
      </c>
      <c r="AP36" s="14">
        <v>0.2324</v>
      </c>
      <c r="AQ36" s="14">
        <v>9.7999999999999997E-3</v>
      </c>
      <c r="AR36" s="14">
        <v>7.3380000000000001</v>
      </c>
      <c r="AS36" s="14">
        <v>0.21809999999999999</v>
      </c>
      <c r="AT36" s="14">
        <v>0.1215</v>
      </c>
      <c r="AU36" s="14">
        <v>3.5999999999999999E-3</v>
      </c>
      <c r="AV36" s="14">
        <v>28.6187</v>
      </c>
      <c r="AW36" s="14">
        <v>0.59489999999999998</v>
      </c>
      <c r="AX36" s="14">
        <v>0.33850000000000002</v>
      </c>
      <c r="AY36" s="14">
        <v>7.0000000000000001E-3</v>
      </c>
      <c r="AZ36" s="14">
        <v>0.18584690839026105</v>
      </c>
      <c r="BA36" s="14">
        <v>2.786008230452675</v>
      </c>
      <c r="BB36" s="14">
        <v>0.47173913043478266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270</v>
      </c>
      <c r="C37" s="12">
        <v>10.407</v>
      </c>
      <c r="D37" s="12">
        <v>270.43362999999999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32.700000000000003</v>
      </c>
      <c r="Q37" s="56">
        <v>1.07</v>
      </c>
      <c r="R37" s="56">
        <v>3.87</v>
      </c>
      <c r="S37" s="56">
        <v>44.03</v>
      </c>
      <c r="T37" s="56">
        <v>136.44</v>
      </c>
      <c r="U37" s="12">
        <v>1</v>
      </c>
      <c r="V37" s="12">
        <v>0</v>
      </c>
      <c r="W37" s="12">
        <v>1</v>
      </c>
      <c r="X37" s="12">
        <v>2</v>
      </c>
      <c r="Y37" s="12">
        <v>1</v>
      </c>
      <c r="Z37" s="12">
        <v>1</v>
      </c>
      <c r="AA37" s="12">
        <v>180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3.1924999999999999</v>
      </c>
      <c r="AK37" s="12">
        <v>0.2253</v>
      </c>
      <c r="AL37" s="14">
        <v>0.10009999999999999</v>
      </c>
      <c r="AM37" s="14">
        <v>7.1000000000000004E-3</v>
      </c>
      <c r="AN37" s="14">
        <v>2.5154999999999998</v>
      </c>
      <c r="AO37" s="14">
        <v>6.8400000000000002E-2</v>
      </c>
      <c r="AP37" s="14">
        <v>0.20219999999999999</v>
      </c>
      <c r="AQ37" s="14">
        <v>5.4999999999999997E-3</v>
      </c>
      <c r="AR37" s="14">
        <v>6.5091999999999999</v>
      </c>
      <c r="AS37" s="14">
        <v>0.5766</v>
      </c>
      <c r="AT37" s="14">
        <v>0.1076</v>
      </c>
      <c r="AU37" s="14">
        <v>9.4999999999999998E-3</v>
      </c>
      <c r="AV37" s="14">
        <v>27.154399999999999</v>
      </c>
      <c r="AW37" s="14">
        <v>0.47420000000000001</v>
      </c>
      <c r="AX37" s="14">
        <v>0.32069999999999999</v>
      </c>
      <c r="AY37" s="14">
        <v>5.5999999999999999E-3</v>
      </c>
      <c r="AZ37" s="14">
        <v>0.22662076878944351</v>
      </c>
      <c r="BA37" s="14">
        <v>2.9804832713754643</v>
      </c>
      <c r="BB37" s="14">
        <v>0.49754844734998827</v>
      </c>
      <c r="BC37" s="15"/>
      <c r="BD37" s="28"/>
      <c r="BG37" s="30">
        <v>2</v>
      </c>
    </row>
    <row r="38" spans="2:64" ht="13.5" customHeight="1" x14ac:dyDescent="0.2">
      <c r="B38" s="12">
        <v>270</v>
      </c>
      <c r="C38" s="12">
        <v>10.414999999999999</v>
      </c>
      <c r="D38" s="12">
        <v>270.43396000000001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32.700000000000003</v>
      </c>
      <c r="Q38" s="56">
        <v>1.07</v>
      </c>
      <c r="R38" s="56">
        <v>3.87</v>
      </c>
      <c r="S38" s="56">
        <v>43.96</v>
      </c>
      <c r="T38" s="56">
        <v>136.59</v>
      </c>
      <c r="U38" s="12">
        <v>1</v>
      </c>
      <c r="V38" s="12">
        <v>0</v>
      </c>
      <c r="W38" s="12">
        <v>1</v>
      </c>
      <c r="X38" s="12">
        <v>2</v>
      </c>
      <c r="Y38" s="12">
        <v>1</v>
      </c>
      <c r="Z38" s="12">
        <v>1</v>
      </c>
      <c r="AA38" s="12">
        <v>180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4.2225999999999999</v>
      </c>
      <c r="AK38" s="12">
        <v>2.8500000000000001E-2</v>
      </c>
      <c r="AL38" s="14">
        <v>0.13220000000000001</v>
      </c>
      <c r="AM38" s="14">
        <v>8.9999999999999998E-4</v>
      </c>
      <c r="AN38" s="14">
        <v>2.9689999999999999</v>
      </c>
      <c r="AO38" s="14">
        <v>1.9699999999999999E-2</v>
      </c>
      <c r="AP38" s="14">
        <v>0.23830000000000001</v>
      </c>
      <c r="AQ38" s="14">
        <v>1.6000000000000001E-3</v>
      </c>
      <c r="AR38" s="14">
        <v>8.2774999999999999</v>
      </c>
      <c r="AS38" s="14">
        <v>0.2387</v>
      </c>
      <c r="AT38" s="14">
        <v>0.1366</v>
      </c>
      <c r="AU38" s="14">
        <v>3.8999999999999998E-3</v>
      </c>
      <c r="AV38" s="14">
        <v>28.668600000000001</v>
      </c>
      <c r="AW38" s="14">
        <v>0.24959999999999999</v>
      </c>
      <c r="AX38" s="14">
        <v>0.3382</v>
      </c>
      <c r="AY38" s="14">
        <v>2.8999999999999998E-3</v>
      </c>
      <c r="AZ38" s="14">
        <v>0.17328707718993927</v>
      </c>
      <c r="BA38" s="14">
        <v>2.4758418740849195</v>
      </c>
      <c r="BB38" s="14">
        <v>0.4245998315080034</v>
      </c>
      <c r="BC38" s="15"/>
      <c r="BD38" s="28"/>
      <c r="BG38" s="30">
        <v>3</v>
      </c>
      <c r="BH38" s="34"/>
    </row>
    <row r="39" spans="2:64" ht="13.5" customHeight="1" x14ac:dyDescent="0.2">
      <c r="B39" s="12">
        <v>270</v>
      </c>
      <c r="C39" s="12">
        <v>10.423999999999999</v>
      </c>
      <c r="D39" s="12">
        <v>270.43432999999999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32.700000000000003</v>
      </c>
      <c r="Q39" s="56">
        <v>1.07</v>
      </c>
      <c r="R39" s="56">
        <v>3.87</v>
      </c>
      <c r="S39" s="56">
        <v>43.88</v>
      </c>
      <c r="T39" s="56">
        <v>136.74</v>
      </c>
      <c r="U39" s="12">
        <v>1</v>
      </c>
      <c r="V39" s="12">
        <v>0</v>
      </c>
      <c r="W39" s="12">
        <v>1</v>
      </c>
      <c r="X39" s="12">
        <v>2</v>
      </c>
      <c r="Y39" s="12">
        <v>1</v>
      </c>
      <c r="Z39" s="12">
        <v>1</v>
      </c>
      <c r="AA39" s="12">
        <v>180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2.8014999999999999</v>
      </c>
      <c r="AK39" s="12">
        <v>2.4400000000000002E-2</v>
      </c>
      <c r="AL39" s="14">
        <v>8.7599999999999997E-2</v>
      </c>
      <c r="AM39" s="14">
        <v>8.0000000000000004E-4</v>
      </c>
      <c r="AN39" s="14">
        <v>2.427</v>
      </c>
      <c r="AO39" s="14">
        <v>6.6000000000000003E-2</v>
      </c>
      <c r="AP39" s="14">
        <v>0.19450000000000001</v>
      </c>
      <c r="AQ39" s="14">
        <v>5.3E-3</v>
      </c>
      <c r="AR39" s="14">
        <v>5.5106000000000002</v>
      </c>
      <c r="AS39" s="14">
        <v>0.1153</v>
      </c>
      <c r="AT39" s="14">
        <v>9.0800000000000006E-2</v>
      </c>
      <c r="AU39" s="14">
        <v>1.9E-3</v>
      </c>
      <c r="AV39" s="14">
        <v>25.382200000000001</v>
      </c>
      <c r="AW39" s="14">
        <v>0.70299999999999996</v>
      </c>
      <c r="AX39" s="14">
        <v>0.29899999999999999</v>
      </c>
      <c r="AY39" s="14">
        <v>8.3000000000000001E-3</v>
      </c>
      <c r="AZ39" s="14">
        <v>0.21175278622087129</v>
      </c>
      <c r="BA39" s="14">
        <v>3.2929515418502198</v>
      </c>
      <c r="BB39" s="14">
        <v>0.53412006157003589</v>
      </c>
      <c r="BC39" s="15"/>
      <c r="BD39" s="28"/>
    </row>
    <row r="40" spans="2:64" ht="13.5" customHeight="1" x14ac:dyDescent="0.2">
      <c r="B40" s="12">
        <v>270</v>
      </c>
      <c r="C40" s="12">
        <v>10.433</v>
      </c>
      <c r="D40" s="12">
        <v>270.43471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32.700000000000003</v>
      </c>
      <c r="Q40" s="56">
        <v>1.07</v>
      </c>
      <c r="R40" s="56">
        <v>3.87</v>
      </c>
      <c r="S40" s="56">
        <v>43.81</v>
      </c>
      <c r="T40" s="56">
        <v>136.9</v>
      </c>
      <c r="U40" s="12">
        <v>1</v>
      </c>
      <c r="V40" s="12">
        <v>0</v>
      </c>
      <c r="W40" s="12">
        <v>1</v>
      </c>
      <c r="X40" s="12">
        <v>2</v>
      </c>
      <c r="Y40" s="12">
        <v>1</v>
      </c>
      <c r="Z40" s="12">
        <v>1</v>
      </c>
      <c r="AA40" s="12">
        <v>180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3.7724000000000002</v>
      </c>
      <c r="AK40" s="12">
        <v>0.2752</v>
      </c>
      <c r="AL40" s="14">
        <v>0.1177</v>
      </c>
      <c r="AM40" s="14">
        <v>8.6E-3</v>
      </c>
      <c r="AN40" s="14">
        <v>2.6806000000000001</v>
      </c>
      <c r="AO40" s="14">
        <v>0.1263</v>
      </c>
      <c r="AP40" s="14">
        <v>0.21440000000000001</v>
      </c>
      <c r="AQ40" s="14">
        <v>1.01E-2</v>
      </c>
      <c r="AR40" s="14">
        <v>7.0970000000000004</v>
      </c>
      <c r="AS40" s="14">
        <v>0.4859</v>
      </c>
      <c r="AT40" s="14">
        <v>0.1168</v>
      </c>
      <c r="AU40" s="14">
        <v>8.0000000000000002E-3</v>
      </c>
      <c r="AV40" s="14">
        <v>27.119</v>
      </c>
      <c r="AW40" s="14">
        <v>0.33900000000000002</v>
      </c>
      <c r="AX40" s="14">
        <v>0.31900000000000001</v>
      </c>
      <c r="AY40" s="14">
        <v>4.0000000000000001E-3</v>
      </c>
      <c r="AZ40" s="14">
        <v>0.19610048743907013</v>
      </c>
      <c r="BA40" s="14">
        <v>2.7311643835616439</v>
      </c>
      <c r="BB40" s="14">
        <v>0.46397430013767776</v>
      </c>
      <c r="BC40" s="15"/>
      <c r="BD40" s="28"/>
    </row>
    <row r="41" spans="2:64" ht="13.5" customHeight="1" x14ac:dyDescent="0.2">
      <c r="B41" s="12">
        <v>270</v>
      </c>
      <c r="C41" s="12">
        <v>10.449</v>
      </c>
      <c r="D41" s="12">
        <v>270.43536999999998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32.700000000000003</v>
      </c>
      <c r="Q41" s="56">
        <v>1.07</v>
      </c>
      <c r="R41" s="56">
        <v>3.87</v>
      </c>
      <c r="S41" s="56">
        <v>43.67</v>
      </c>
      <c r="T41" s="56">
        <v>137.19</v>
      </c>
      <c r="U41" s="12">
        <v>1</v>
      </c>
      <c r="V41" s="12">
        <v>0</v>
      </c>
      <c r="W41" s="12">
        <v>1</v>
      </c>
      <c r="X41" s="12">
        <v>2</v>
      </c>
      <c r="Y41" s="12">
        <v>1</v>
      </c>
      <c r="Z41" s="12">
        <v>1</v>
      </c>
      <c r="AA41" s="12">
        <v>180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4.0717999999999996</v>
      </c>
      <c r="AK41" s="12">
        <v>0.58230000000000004</v>
      </c>
      <c r="AL41" s="14">
        <v>0.12670000000000001</v>
      </c>
      <c r="AM41" s="14">
        <v>1.8100000000000002E-2</v>
      </c>
      <c r="AN41" s="14">
        <v>2.6648000000000001</v>
      </c>
      <c r="AO41" s="14">
        <v>0.16769999999999999</v>
      </c>
      <c r="AP41" s="14">
        <v>0.21249999999999999</v>
      </c>
      <c r="AQ41" s="14">
        <v>1.34E-2</v>
      </c>
      <c r="AR41" s="14">
        <v>7.9065000000000003</v>
      </c>
      <c r="AS41" s="14">
        <v>1.2667999999999999</v>
      </c>
      <c r="AT41" s="14">
        <v>0.1298</v>
      </c>
      <c r="AU41" s="14">
        <v>2.0799999999999999E-2</v>
      </c>
      <c r="AV41" s="14">
        <v>26.112300000000001</v>
      </c>
      <c r="AW41" s="14">
        <v>1.1627000000000001</v>
      </c>
      <c r="AX41" s="14">
        <v>0.30640000000000001</v>
      </c>
      <c r="AY41" s="14">
        <v>1.3599999999999999E-2</v>
      </c>
      <c r="AZ41" s="14">
        <v>0.18095972248988246</v>
      </c>
      <c r="BA41" s="14">
        <v>2.3605546995377504</v>
      </c>
      <c r="BB41" s="14">
        <v>0.40486015589179275</v>
      </c>
      <c r="BC41" s="15"/>
      <c r="BD41" s="28"/>
    </row>
    <row r="42" spans="2:64" ht="13.5" customHeight="1" x14ac:dyDescent="0.2">
      <c r="B42" s="12">
        <v>270</v>
      </c>
      <c r="C42" s="12">
        <v>10.231</v>
      </c>
      <c r="D42" s="12">
        <v>270.42628999999999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32.700000000000003</v>
      </c>
      <c r="Q42" s="56">
        <v>1.07</v>
      </c>
      <c r="R42" s="56">
        <v>3.87</v>
      </c>
      <c r="S42" s="56">
        <v>45.59</v>
      </c>
      <c r="T42" s="56">
        <v>133.43</v>
      </c>
      <c r="U42" s="12">
        <v>1</v>
      </c>
      <c r="V42" s="12">
        <v>0</v>
      </c>
      <c r="W42" s="12">
        <v>1</v>
      </c>
      <c r="X42" s="12">
        <v>2</v>
      </c>
      <c r="Y42" s="12">
        <v>1</v>
      </c>
      <c r="Z42" s="12">
        <v>1</v>
      </c>
      <c r="AA42" s="12">
        <v>180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5.0334000000000003</v>
      </c>
      <c r="AK42" s="12">
        <v>3.0700000000000002E-2</v>
      </c>
      <c r="AL42" s="14">
        <v>0.16259999999999999</v>
      </c>
      <c r="AM42" s="14">
        <v>1E-3</v>
      </c>
      <c r="AN42" s="14">
        <v>2.1972999999999998</v>
      </c>
      <c r="AO42" s="14">
        <v>2.9000000000000001E-2</v>
      </c>
      <c r="AP42" s="14">
        <v>0.1827</v>
      </c>
      <c r="AQ42" s="14">
        <v>2.3999999999999998E-3</v>
      </c>
      <c r="AR42" s="14">
        <v>9.4285999999999994</v>
      </c>
      <c r="AS42" s="14">
        <v>2.1000000000000001E-2</v>
      </c>
      <c r="AT42" s="14">
        <v>0.16059999999999999</v>
      </c>
      <c r="AU42" s="14">
        <v>4.0000000000000002E-4</v>
      </c>
      <c r="AV42" s="14">
        <v>15.6936</v>
      </c>
      <c r="AW42" s="14">
        <v>2.9100000000000001E-2</v>
      </c>
      <c r="AX42" s="14">
        <v>0.19059999999999999</v>
      </c>
      <c r="AY42" s="14">
        <v>4.0000000000000002E-4</v>
      </c>
      <c r="AZ42" s="14">
        <v>2.116260380391104E-2</v>
      </c>
      <c r="BA42" s="14">
        <v>1.1867995018679951</v>
      </c>
      <c r="BB42" s="14">
        <v>8.5421412300683383E-2</v>
      </c>
      <c r="BC42" s="37"/>
      <c r="BD42" s="28"/>
    </row>
    <row r="43" spans="2:64" ht="13.5" customHeight="1" x14ac:dyDescent="0.2">
      <c r="B43" s="12">
        <v>270</v>
      </c>
      <c r="C43" s="12">
        <v>10.239000000000001</v>
      </c>
      <c r="D43" s="12">
        <v>270.42662000000001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32.700000000000003</v>
      </c>
      <c r="Q43" s="56">
        <v>1.07</v>
      </c>
      <c r="R43" s="56">
        <v>3.87</v>
      </c>
      <c r="S43" s="56">
        <v>45.52</v>
      </c>
      <c r="T43" s="56">
        <v>133.56</v>
      </c>
      <c r="U43" s="12">
        <v>1</v>
      </c>
      <c r="V43" s="12">
        <v>0</v>
      </c>
      <c r="W43" s="12">
        <v>1</v>
      </c>
      <c r="X43" s="12">
        <v>2</v>
      </c>
      <c r="Y43" s="12">
        <v>1</v>
      </c>
      <c r="Z43" s="12">
        <v>1</v>
      </c>
      <c r="AA43" s="12">
        <v>180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4.1063999999999998</v>
      </c>
      <c r="AK43" s="12">
        <v>0.34689999999999999</v>
      </c>
      <c r="AL43" s="14">
        <v>0.13239999999999999</v>
      </c>
      <c r="AM43" s="14">
        <v>1.12E-2</v>
      </c>
      <c r="AN43" s="14">
        <v>2.8761999999999999</v>
      </c>
      <c r="AO43" s="14">
        <v>5.0099999999999999E-2</v>
      </c>
      <c r="AP43" s="14">
        <v>0.23880000000000001</v>
      </c>
      <c r="AQ43" s="14">
        <v>4.1999999999999997E-3</v>
      </c>
      <c r="AR43" s="14">
        <v>7.7662000000000004</v>
      </c>
      <c r="AS43" s="14">
        <v>0.53910000000000002</v>
      </c>
      <c r="AT43" s="14">
        <v>0.1321</v>
      </c>
      <c r="AU43" s="14">
        <v>9.1999999999999998E-3</v>
      </c>
      <c r="AV43" s="14">
        <v>29.850100000000001</v>
      </c>
      <c r="AW43" s="14">
        <v>0.2621</v>
      </c>
      <c r="AX43" s="14">
        <v>0.36209999999999998</v>
      </c>
      <c r="AY43" s="14">
        <v>3.2000000000000002E-3</v>
      </c>
      <c r="AZ43" s="14">
        <v>0.20519221168247623</v>
      </c>
      <c r="BA43" s="14">
        <v>2.7411052233156701</v>
      </c>
      <c r="BB43" s="14">
        <v>0.46539862403885068</v>
      </c>
      <c r="BC43" s="37"/>
      <c r="BD43" s="28"/>
    </row>
    <row r="44" spans="2:64" ht="13.5" customHeight="1" x14ac:dyDescent="0.2">
      <c r="B44" s="12">
        <v>270</v>
      </c>
      <c r="C44" s="12">
        <v>10.246</v>
      </c>
      <c r="D44" s="12">
        <v>270.42692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32.700000000000003</v>
      </c>
      <c r="Q44" s="56">
        <v>1.07</v>
      </c>
      <c r="R44" s="56">
        <v>3.87</v>
      </c>
      <c r="S44" s="56">
        <v>45.46</v>
      </c>
      <c r="T44" s="56">
        <v>133.68</v>
      </c>
      <c r="U44" s="12">
        <v>1</v>
      </c>
      <c r="V44" s="12">
        <v>0</v>
      </c>
      <c r="W44" s="12">
        <v>1</v>
      </c>
      <c r="X44" s="12">
        <v>2</v>
      </c>
      <c r="Y44" s="12">
        <v>1</v>
      </c>
      <c r="Z44" s="12">
        <v>1</v>
      </c>
      <c r="AA44" s="12">
        <v>180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10.6</v>
      </c>
      <c r="AK44" s="12">
        <v>0.15490000000000001</v>
      </c>
      <c r="AL44" s="14">
        <v>0.34150000000000003</v>
      </c>
      <c r="AM44" s="14">
        <v>5.0000000000000001E-3</v>
      </c>
      <c r="AN44" s="14">
        <v>4.3903999999999996</v>
      </c>
      <c r="AO44" s="14">
        <v>5.3100000000000001E-2</v>
      </c>
      <c r="AP44" s="14">
        <v>0.36399999999999999</v>
      </c>
      <c r="AQ44" s="14">
        <v>4.4000000000000003E-3</v>
      </c>
      <c r="AR44" s="14">
        <v>19.700199999999999</v>
      </c>
      <c r="AS44" s="14">
        <v>0.18329999999999999</v>
      </c>
      <c r="AT44" s="14">
        <v>0.33479999999999999</v>
      </c>
      <c r="AU44" s="14">
        <v>3.0999999999999999E-3</v>
      </c>
      <c r="AV44" s="14">
        <v>32.662199999999999</v>
      </c>
      <c r="AW44" s="14">
        <v>0.2621</v>
      </c>
      <c r="AX44" s="14">
        <v>0.3957</v>
      </c>
      <c r="AY44" s="14">
        <v>3.2000000000000002E-3</v>
      </c>
      <c r="AZ44" s="14">
        <v>4.172699749901277E-2</v>
      </c>
      <c r="BA44" s="14">
        <v>1.1818996415770611</v>
      </c>
      <c r="BB44" s="14">
        <v>8.336755646817251E-2</v>
      </c>
      <c r="BC44" s="37"/>
      <c r="BD44" s="28"/>
    </row>
    <row r="45" spans="2:64" ht="13.5" customHeight="1" x14ac:dyDescent="0.2">
      <c r="B45" s="12">
        <v>270</v>
      </c>
      <c r="C45" s="12">
        <v>10.254</v>
      </c>
      <c r="D45" s="12">
        <v>270.42725000000002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32.700000000000003</v>
      </c>
      <c r="Q45" s="56">
        <v>1.07</v>
      </c>
      <c r="R45" s="56">
        <v>3.87</v>
      </c>
      <c r="S45" s="56">
        <v>45.39</v>
      </c>
      <c r="T45" s="56">
        <v>133.81</v>
      </c>
      <c r="U45" s="12">
        <v>1</v>
      </c>
      <c r="V45" s="12">
        <v>0</v>
      </c>
      <c r="W45" s="12">
        <v>1</v>
      </c>
      <c r="X45" s="12">
        <v>2</v>
      </c>
      <c r="Y45" s="12">
        <v>1</v>
      </c>
      <c r="Z45" s="12">
        <v>1</v>
      </c>
      <c r="AA45" s="12">
        <v>180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6.9846000000000004</v>
      </c>
      <c r="AK45" s="12">
        <v>0.55189999999999995</v>
      </c>
      <c r="AL45" s="14">
        <v>0.22470000000000001</v>
      </c>
      <c r="AM45" s="14">
        <v>1.78E-2</v>
      </c>
      <c r="AN45" s="14">
        <v>3.6905999999999999</v>
      </c>
      <c r="AO45" s="14">
        <v>0.17419999999999999</v>
      </c>
      <c r="AP45" s="14">
        <v>0.30549999999999999</v>
      </c>
      <c r="AQ45" s="14">
        <v>1.44E-2</v>
      </c>
      <c r="AR45" s="14">
        <v>13.047499999999999</v>
      </c>
      <c r="AS45" s="14">
        <v>1.0375000000000001</v>
      </c>
      <c r="AT45" s="14">
        <v>0.22140000000000001</v>
      </c>
      <c r="AU45" s="14">
        <v>1.7600000000000001E-2</v>
      </c>
      <c r="AV45" s="14">
        <v>32.766199999999998</v>
      </c>
      <c r="AW45" s="14">
        <v>0.7238</v>
      </c>
      <c r="AX45" s="14">
        <v>0.39650000000000002</v>
      </c>
      <c r="AY45" s="14">
        <v>8.8000000000000005E-3</v>
      </c>
      <c r="AZ45" s="14">
        <v>0.12962962962962968</v>
      </c>
      <c r="BA45" s="14">
        <v>1.7908762420957542</v>
      </c>
      <c r="BB45" s="14">
        <v>0.28337918757080433</v>
      </c>
      <c r="BC45" s="37"/>
      <c r="BD45" s="28"/>
    </row>
    <row r="46" spans="2:64" ht="13.5" customHeight="1" x14ac:dyDescent="0.2">
      <c r="B46" s="12">
        <v>270</v>
      </c>
      <c r="C46" s="12">
        <v>10.262</v>
      </c>
      <c r="D46" s="12">
        <v>270.42757999999998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32.700000000000003</v>
      </c>
      <c r="Q46" s="56">
        <v>1.07</v>
      </c>
      <c r="R46" s="56">
        <v>3.87</v>
      </c>
      <c r="S46" s="56">
        <v>45.31</v>
      </c>
      <c r="T46" s="56">
        <v>133.94999999999999</v>
      </c>
      <c r="U46" s="12">
        <v>1</v>
      </c>
      <c r="V46" s="12">
        <v>0</v>
      </c>
      <c r="W46" s="12">
        <v>1</v>
      </c>
      <c r="X46" s="12">
        <v>2</v>
      </c>
      <c r="Y46" s="12">
        <v>1</v>
      </c>
      <c r="Z46" s="12">
        <v>1</v>
      </c>
      <c r="AA46" s="12">
        <v>180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4.4165999999999999</v>
      </c>
      <c r="AK46" s="12">
        <v>6.0000000000000001E-3</v>
      </c>
      <c r="AL46" s="14">
        <v>0.1419</v>
      </c>
      <c r="AM46" s="14">
        <v>2.0000000000000001E-4</v>
      </c>
      <c r="AN46" s="14">
        <v>1.8257000000000001</v>
      </c>
      <c r="AO46" s="14">
        <v>3.0599999999999999E-2</v>
      </c>
      <c r="AP46" s="14">
        <v>0.15090000000000001</v>
      </c>
      <c r="AQ46" s="14">
        <v>2.5000000000000001E-3</v>
      </c>
      <c r="AR46" s="14">
        <v>8.3248999999999995</v>
      </c>
      <c r="AS46" s="14">
        <v>4.65E-2</v>
      </c>
      <c r="AT46" s="14">
        <v>0.1411</v>
      </c>
      <c r="AU46" s="14">
        <v>8.0000000000000004E-4</v>
      </c>
      <c r="AV46" s="14">
        <v>10.593400000000001</v>
      </c>
      <c r="AW46" s="14">
        <v>0.24129999999999999</v>
      </c>
      <c r="AX46" s="14">
        <v>0.128</v>
      </c>
      <c r="AY46" s="14">
        <v>2.8999999999999998E-3</v>
      </c>
      <c r="AZ46" s="14">
        <v>-8.2108282538544283E-2</v>
      </c>
      <c r="BA46" s="14">
        <v>0.90715804394046773</v>
      </c>
      <c r="BB46" s="14">
        <v>-4.8680787811222592E-2</v>
      </c>
      <c r="BC46" s="37"/>
      <c r="BD46" s="28"/>
    </row>
    <row r="47" spans="2:64" ht="13.5" customHeight="1" x14ac:dyDescent="0.2">
      <c r="B47" s="12">
        <v>270</v>
      </c>
      <c r="C47" s="12">
        <v>10.271000000000001</v>
      </c>
      <c r="D47" s="12">
        <v>270.42795999999998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32.700000000000003</v>
      </c>
      <c r="Q47" s="56">
        <v>1.07</v>
      </c>
      <c r="R47" s="56">
        <v>3.87</v>
      </c>
      <c r="S47" s="56">
        <v>45.23</v>
      </c>
      <c r="T47" s="56">
        <v>134.1</v>
      </c>
      <c r="U47" s="12">
        <v>1</v>
      </c>
      <c r="V47" s="12">
        <v>0</v>
      </c>
      <c r="W47" s="12">
        <v>1</v>
      </c>
      <c r="X47" s="12">
        <v>2</v>
      </c>
      <c r="Y47" s="12">
        <v>1</v>
      </c>
      <c r="Z47" s="12">
        <v>1</v>
      </c>
      <c r="AA47" s="12">
        <v>180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4.2873999999999999</v>
      </c>
      <c r="AK47" s="12">
        <v>2.46E-2</v>
      </c>
      <c r="AL47" s="14">
        <v>0.13750000000000001</v>
      </c>
      <c r="AM47" s="14">
        <v>8.0000000000000004E-4</v>
      </c>
      <c r="AN47" s="14">
        <v>2.7141999999999999</v>
      </c>
      <c r="AO47" s="14">
        <v>4.9700000000000001E-2</v>
      </c>
      <c r="AP47" s="14">
        <v>0.22389999999999999</v>
      </c>
      <c r="AQ47" s="14">
        <v>4.1000000000000003E-3</v>
      </c>
      <c r="AR47" s="14">
        <v>8.1010000000000009</v>
      </c>
      <c r="AS47" s="14">
        <v>9.4000000000000004E-3</v>
      </c>
      <c r="AT47" s="14">
        <v>0.1371</v>
      </c>
      <c r="AU47" s="14">
        <v>2.0000000000000001E-4</v>
      </c>
      <c r="AV47" s="14">
        <v>26.9131</v>
      </c>
      <c r="AW47" s="14">
        <v>0.20799999999999999</v>
      </c>
      <c r="AX47" s="14">
        <v>0.32479999999999998</v>
      </c>
      <c r="AY47" s="14">
        <v>2.5000000000000001E-3</v>
      </c>
      <c r="AZ47" s="14">
        <v>0.18388919263714232</v>
      </c>
      <c r="BA47" s="14">
        <v>2.3690736688548504</v>
      </c>
      <c r="BB47" s="14">
        <v>0.40636501407231002</v>
      </c>
      <c r="BC47" s="37"/>
      <c r="BD47" s="28"/>
    </row>
    <row r="48" spans="2:64" ht="13.5" customHeight="1" x14ac:dyDescent="0.2">
      <c r="B48" s="12">
        <v>270</v>
      </c>
      <c r="C48" s="12">
        <v>10.28</v>
      </c>
      <c r="D48" s="12">
        <v>270.42833000000002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32.700000000000003</v>
      </c>
      <c r="Q48" s="56">
        <v>1.07</v>
      </c>
      <c r="R48" s="56">
        <v>3.87</v>
      </c>
      <c r="S48" s="56">
        <v>45.15</v>
      </c>
      <c r="T48" s="56">
        <v>134.25</v>
      </c>
      <c r="U48" s="12">
        <v>1</v>
      </c>
      <c r="V48" s="12">
        <v>0</v>
      </c>
      <c r="W48" s="12">
        <v>1</v>
      </c>
      <c r="X48" s="12">
        <v>2</v>
      </c>
      <c r="Y48" s="12">
        <v>1</v>
      </c>
      <c r="Z48" s="12">
        <v>1</v>
      </c>
      <c r="AA48" s="12">
        <v>180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10.7363</v>
      </c>
      <c r="AK48" s="12">
        <v>0.14169999999999999</v>
      </c>
      <c r="AL48" s="14">
        <v>0.34389999999999998</v>
      </c>
      <c r="AM48" s="14">
        <v>4.4999999999999997E-3</v>
      </c>
      <c r="AN48" s="14">
        <v>4.4709000000000003</v>
      </c>
      <c r="AO48" s="14">
        <v>5.5599999999999997E-2</v>
      </c>
      <c r="AP48" s="14">
        <v>0.36830000000000002</v>
      </c>
      <c r="AQ48" s="14">
        <v>4.5999999999999999E-3</v>
      </c>
      <c r="AR48" s="14">
        <v>20.084599999999998</v>
      </c>
      <c r="AS48" s="14">
        <v>0.15110000000000001</v>
      </c>
      <c r="AT48" s="14">
        <v>0.33929999999999999</v>
      </c>
      <c r="AU48" s="14">
        <v>2.5999999999999999E-3</v>
      </c>
      <c r="AV48" s="14">
        <v>33.3611</v>
      </c>
      <c r="AW48" s="14">
        <v>0.23710000000000001</v>
      </c>
      <c r="AX48" s="14">
        <v>0.40200000000000002</v>
      </c>
      <c r="AY48" s="14">
        <v>2.8999999999999998E-3</v>
      </c>
      <c r="AZ48" s="14">
        <v>4.3749188627807356E-2</v>
      </c>
      <c r="BA48" s="14">
        <v>1.184792219274978</v>
      </c>
      <c r="BB48" s="14">
        <v>8.4581141238365076E-2</v>
      </c>
      <c r="BC48" s="37"/>
      <c r="BD48" s="28"/>
    </row>
    <row r="49" spans="2:54" ht="13.5" customHeight="1" x14ac:dyDescent="0.2">
      <c r="B49" s="12">
        <v>270</v>
      </c>
      <c r="C49" s="12">
        <v>10.295</v>
      </c>
      <c r="D49" s="12">
        <v>270.42896000000002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32.700000000000003</v>
      </c>
      <c r="Q49" s="56">
        <v>1.07</v>
      </c>
      <c r="R49" s="56">
        <v>3.87</v>
      </c>
      <c r="S49" s="56">
        <v>45.02</v>
      </c>
      <c r="T49" s="56">
        <v>134.5</v>
      </c>
      <c r="U49" s="12">
        <v>1</v>
      </c>
      <c r="V49" s="12">
        <v>0</v>
      </c>
      <c r="W49" s="12">
        <v>1</v>
      </c>
      <c r="X49" s="12">
        <v>2</v>
      </c>
      <c r="Y49" s="12">
        <v>1</v>
      </c>
      <c r="Z49" s="12">
        <v>1</v>
      </c>
      <c r="AA49" s="12">
        <v>180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7.1669</v>
      </c>
      <c r="AK49" s="12">
        <v>0.18990000000000001</v>
      </c>
      <c r="AL49" s="14">
        <v>0.22889999999999999</v>
      </c>
      <c r="AM49" s="14">
        <v>6.1000000000000004E-3</v>
      </c>
      <c r="AN49" s="14">
        <v>3.5722999999999998</v>
      </c>
      <c r="AO49" s="14">
        <v>6.5699999999999995E-2</v>
      </c>
      <c r="AP49" s="14">
        <v>0.29339999999999999</v>
      </c>
      <c r="AQ49" s="14">
        <v>5.4000000000000003E-3</v>
      </c>
      <c r="AR49" s="14">
        <v>13.541</v>
      </c>
      <c r="AS49" s="14">
        <v>0.1265</v>
      </c>
      <c r="AT49" s="14">
        <v>0.22819999999999999</v>
      </c>
      <c r="AU49" s="14">
        <v>2.0999999999999999E-3</v>
      </c>
      <c r="AV49" s="14">
        <v>32.106900000000003</v>
      </c>
      <c r="AW49" s="14">
        <v>0.80079999999999996</v>
      </c>
      <c r="AX49" s="14">
        <v>0.38600000000000001</v>
      </c>
      <c r="AY49" s="14">
        <v>9.5999999999999992E-3</v>
      </c>
      <c r="AZ49" s="14">
        <v>0.13629673241095086</v>
      </c>
      <c r="BA49" s="14">
        <v>1.6914986853637162</v>
      </c>
      <c r="BB49" s="14">
        <v>0.25691957017258227</v>
      </c>
    </row>
    <row r="50" spans="2:54" ht="13.5" customHeight="1" x14ac:dyDescent="0.2">
      <c r="B50" s="12">
        <v>270</v>
      </c>
      <c r="C50" s="12">
        <v>10.19</v>
      </c>
      <c r="D50" s="12">
        <v>270.42457999999999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32.700000000000003</v>
      </c>
      <c r="Q50" s="56">
        <v>1.07</v>
      </c>
      <c r="R50" s="56">
        <v>3.87</v>
      </c>
      <c r="S50" s="56">
        <v>45.97</v>
      </c>
      <c r="T50" s="56">
        <v>132.75</v>
      </c>
      <c r="U50" s="12">
        <v>1</v>
      </c>
      <c r="V50" s="12">
        <v>0</v>
      </c>
      <c r="W50" s="12">
        <v>1</v>
      </c>
      <c r="X50" s="12">
        <v>2</v>
      </c>
      <c r="Y50" s="12">
        <v>1</v>
      </c>
      <c r="Z50" s="12">
        <v>1</v>
      </c>
      <c r="AA50" s="12">
        <v>180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7.3364000000000003</v>
      </c>
      <c r="AK50" s="12">
        <v>2.98E-2</v>
      </c>
      <c r="AL50" s="14">
        <v>0.2387</v>
      </c>
      <c r="AM50" s="14">
        <v>1E-3</v>
      </c>
      <c r="AN50" s="14">
        <v>3.0992000000000002</v>
      </c>
      <c r="AO50" s="14">
        <v>1.34E-2</v>
      </c>
      <c r="AP50" s="14">
        <v>0.25979999999999998</v>
      </c>
      <c r="AQ50" s="14">
        <v>1.1000000000000001E-3</v>
      </c>
      <c r="AR50" s="14">
        <v>13.718400000000001</v>
      </c>
      <c r="AS50" s="14">
        <v>9.7999999999999997E-3</v>
      </c>
      <c r="AT50" s="14">
        <v>0.2354</v>
      </c>
      <c r="AU50" s="14">
        <v>2.0000000000000001E-4</v>
      </c>
      <c r="AV50" s="14">
        <v>24.152999999999999</v>
      </c>
      <c r="AW50" s="14">
        <v>5.1999999999999998E-2</v>
      </c>
      <c r="AX50" s="14">
        <v>0.29530000000000001</v>
      </c>
      <c r="AY50" s="14">
        <v>5.9999999999999995E-4</v>
      </c>
      <c r="AZ50" s="14">
        <v>6.3952441001621396E-2</v>
      </c>
      <c r="BA50" s="14">
        <v>1.2544604927782499</v>
      </c>
      <c r="BB50" s="14">
        <v>0.11286979461089131</v>
      </c>
    </row>
    <row r="51" spans="2:54" ht="13.5" customHeight="1" x14ac:dyDescent="0.2">
      <c r="B51" s="12">
        <v>270</v>
      </c>
      <c r="C51" s="12">
        <v>9.9770000000000003</v>
      </c>
      <c r="D51" s="12">
        <v>270.41570999999999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32.700000000000003</v>
      </c>
      <c r="Q51" s="56">
        <v>1.07</v>
      </c>
      <c r="R51" s="56">
        <v>3.87</v>
      </c>
      <c r="S51" s="56">
        <v>47.99</v>
      </c>
      <c r="T51" s="56">
        <v>129.36000000000001</v>
      </c>
      <c r="U51" s="12">
        <v>1</v>
      </c>
      <c r="V51" s="12">
        <v>0</v>
      </c>
      <c r="W51" s="12">
        <v>1</v>
      </c>
      <c r="X51" s="12">
        <v>2</v>
      </c>
      <c r="Y51" s="12">
        <v>1</v>
      </c>
      <c r="Z51" s="12">
        <v>1</v>
      </c>
      <c r="AA51" s="12">
        <v>180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20.5565</v>
      </c>
      <c r="AK51" s="55">
        <v>1.6E-2</v>
      </c>
      <c r="AL51" s="55">
        <v>0.69599999999999995</v>
      </c>
      <c r="AM51" s="55">
        <v>5.0000000000000001E-4</v>
      </c>
      <c r="AN51" s="55">
        <v>7.838000000000001</v>
      </c>
      <c r="AO51" s="55">
        <v>5.9999999999999993E-3</v>
      </c>
      <c r="AP51" s="55">
        <v>0.68599999999999994</v>
      </c>
      <c r="AQ51" s="55">
        <v>5.0000000000000001E-4</v>
      </c>
      <c r="AR51" s="55">
        <v>38.694499999999998</v>
      </c>
      <c r="AS51" s="55">
        <v>2.8999999999999998E-2</v>
      </c>
      <c r="AT51" s="55">
        <v>0.69450000000000001</v>
      </c>
      <c r="AU51" s="55">
        <v>5.0000000000000001E-4</v>
      </c>
      <c r="AV51" s="55">
        <v>52.160200000000003</v>
      </c>
      <c r="AW51" s="55">
        <v>3.3300000000000003E-2</v>
      </c>
      <c r="AX51" s="55">
        <v>0.66510000000000002</v>
      </c>
      <c r="AY51" s="55">
        <v>4.0000000000000002E-4</v>
      </c>
      <c r="AZ51" s="14">
        <v>-1.5468877211161216E-2</v>
      </c>
      <c r="BA51" s="14">
        <v>23.941684665226784</v>
      </c>
      <c r="BB51" s="14">
        <v>-2.1624007060900254E-2</v>
      </c>
    </row>
    <row r="52" spans="2:54" ht="13.5" customHeight="1" x14ac:dyDescent="0.2">
      <c r="B52" s="12">
        <v>270</v>
      </c>
      <c r="C52" s="12">
        <v>9.9689999999999994</v>
      </c>
      <c r="D52" s="12">
        <v>270.41537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32.700000000000003</v>
      </c>
      <c r="Q52" s="56">
        <v>1.07</v>
      </c>
      <c r="R52" s="56">
        <v>3.87</v>
      </c>
      <c r="S52" s="56">
        <v>48.07</v>
      </c>
      <c r="T52" s="56">
        <v>129.24</v>
      </c>
      <c r="U52" s="12">
        <v>1</v>
      </c>
      <c r="V52" s="12">
        <v>0</v>
      </c>
      <c r="W52" s="12">
        <v>1</v>
      </c>
      <c r="X52" s="12">
        <v>2</v>
      </c>
      <c r="Y52" s="12">
        <v>1</v>
      </c>
      <c r="Z52" s="12">
        <v>1</v>
      </c>
      <c r="AA52" s="12">
        <v>180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29.3674</v>
      </c>
      <c r="AK52" s="12">
        <v>3.7999999999999999E-2</v>
      </c>
      <c r="AL52" s="14">
        <v>0.99580000000000002</v>
      </c>
      <c r="AM52" s="14">
        <v>1.2999999999999999E-3</v>
      </c>
      <c r="AN52" s="14">
        <v>11.3574</v>
      </c>
      <c r="AO52" s="14">
        <v>1.4E-2</v>
      </c>
      <c r="AP52" s="14">
        <v>0.99560000000000004</v>
      </c>
      <c r="AQ52" s="14">
        <v>1.1999999999999999E-3</v>
      </c>
      <c r="AR52" s="14">
        <v>55.374400000000001</v>
      </c>
      <c r="AS52" s="14">
        <v>5.3900000000000003E-2</v>
      </c>
      <c r="AT52" s="14">
        <v>0.99580000000000002</v>
      </c>
      <c r="AU52" s="14">
        <v>1E-3</v>
      </c>
      <c r="AV52" s="14">
        <v>77.950100000000006</v>
      </c>
      <c r="AW52" s="14">
        <v>0.1024</v>
      </c>
      <c r="AX52" s="14">
        <v>0.99560000000000004</v>
      </c>
      <c r="AY52" s="14">
        <v>1.2999999999999999E-3</v>
      </c>
      <c r="AZ52" s="38">
        <v>0.74565629986283355</v>
      </c>
      <c r="BA52" s="38">
        <v>1.4076920020803838</v>
      </c>
      <c r="BB52" s="38">
        <v>0.16932896804413297</v>
      </c>
    </row>
    <row r="53" spans="2:54" ht="13.5" customHeight="1" x14ac:dyDescent="0.2">
      <c r="B53" s="12">
        <v>270</v>
      </c>
      <c r="C53" s="12">
        <v>10.18</v>
      </c>
      <c r="D53" s="12">
        <v>270.42417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32.700000000000003</v>
      </c>
      <c r="Q53" s="56">
        <v>1.07</v>
      </c>
      <c r="R53" s="56">
        <v>3.87</v>
      </c>
      <c r="S53" s="56">
        <v>46.06</v>
      </c>
      <c r="T53" s="56">
        <v>132.58000000000001</v>
      </c>
      <c r="U53" s="12">
        <v>1</v>
      </c>
      <c r="V53" s="12">
        <v>0</v>
      </c>
      <c r="W53" s="12">
        <v>1</v>
      </c>
      <c r="X53" s="12">
        <v>2</v>
      </c>
      <c r="Y53" s="12">
        <v>1</v>
      </c>
      <c r="Z53" s="12">
        <v>1</v>
      </c>
      <c r="AA53" s="12">
        <v>180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30.7044</v>
      </c>
      <c r="AK53" s="12">
        <v>3.2000000000000002E-3</v>
      </c>
      <c r="AL53" s="14">
        <v>1.0005999999999999</v>
      </c>
      <c r="AM53" s="14">
        <v>1E-4</v>
      </c>
      <c r="AN53" s="14">
        <v>11.908799999999999</v>
      </c>
      <c r="AO53" s="14">
        <v>2.3E-3</v>
      </c>
      <c r="AP53" s="14">
        <v>1.0003</v>
      </c>
      <c r="AQ53" s="14">
        <v>2.0000000000000001E-4</v>
      </c>
      <c r="AR53" s="14">
        <v>58.203899999999997</v>
      </c>
      <c r="AS53" s="14">
        <v>3.1300000000000001E-2</v>
      </c>
      <c r="AT53" s="14">
        <v>1.0005999999999999</v>
      </c>
      <c r="AU53" s="14">
        <v>5.0000000000000001E-4</v>
      </c>
      <c r="AV53" s="14">
        <v>81.687799999999996</v>
      </c>
      <c r="AW53" s="14">
        <v>9.1499999999999998E-2</v>
      </c>
      <c r="AX53" s="14">
        <v>1.0003</v>
      </c>
      <c r="AY53" s="14">
        <v>1.1000000000000001E-3</v>
      </c>
      <c r="AZ53" s="38">
        <v>0.74552921794167737</v>
      </c>
      <c r="BA53" s="38">
        <v>1.4034763993478101</v>
      </c>
      <c r="BB53" s="38">
        <v>0.16787200384297282</v>
      </c>
    </row>
    <row r="54" spans="2:54" ht="13.5" customHeight="1" x14ac:dyDescent="0.2">
      <c r="B54" s="12">
        <v>270</v>
      </c>
      <c r="C54" s="12">
        <v>10.475</v>
      </c>
      <c r="D54" s="12">
        <v>270.43646000000001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32.700000000000003</v>
      </c>
      <c r="Q54" s="56">
        <v>1.07</v>
      </c>
      <c r="R54" s="56">
        <v>3.87</v>
      </c>
      <c r="S54" s="56">
        <v>43.45</v>
      </c>
      <c r="T54" s="56">
        <v>137.66</v>
      </c>
      <c r="U54" s="12">
        <v>1</v>
      </c>
      <c r="V54" s="12">
        <v>0</v>
      </c>
      <c r="W54" s="12">
        <v>1</v>
      </c>
      <c r="X54" s="12">
        <v>2</v>
      </c>
      <c r="Y54" s="12">
        <v>1</v>
      </c>
      <c r="Z54" s="12">
        <v>1</v>
      </c>
      <c r="AA54" s="12">
        <v>180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32.477800000000002</v>
      </c>
      <c r="AK54" s="12">
        <v>1.1000000000000001E-3</v>
      </c>
      <c r="AL54" s="14">
        <v>1.0064</v>
      </c>
      <c r="AM54" s="14">
        <v>0</v>
      </c>
      <c r="AN54" s="14">
        <v>12.680199999999999</v>
      </c>
      <c r="AO54" s="14">
        <v>1.4E-3</v>
      </c>
      <c r="AP54" s="14">
        <v>1.0062</v>
      </c>
      <c r="AQ54" s="14">
        <v>1E-4</v>
      </c>
      <c r="AR54" s="14">
        <v>61.583199999999998</v>
      </c>
      <c r="AS54" s="14">
        <v>1.78E-2</v>
      </c>
      <c r="AT54" s="14">
        <v>1.0064</v>
      </c>
      <c r="AU54" s="14">
        <v>2.9999999999999997E-4</v>
      </c>
      <c r="AV54" s="14">
        <v>86.111999999999995</v>
      </c>
      <c r="AW54" s="14">
        <v>2.2700000000000001E-2</v>
      </c>
      <c r="AX54" s="14">
        <v>1.0062</v>
      </c>
      <c r="AY54" s="14">
        <v>2.9999999999999997E-4</v>
      </c>
      <c r="AZ54" s="38">
        <v>0.7432955233307893</v>
      </c>
      <c r="BA54" s="38">
        <v>1.3983034334039153</v>
      </c>
      <c r="BB54" s="38">
        <v>0.16607716432219866</v>
      </c>
    </row>
  </sheetData>
  <autoFilter ref="B9:BB54" xr:uid="{39318696-AA7D-4104-89B0-5868702B2171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2185-D1CD-41E7-B038-727F948FD1E6}">
  <sheetPr codeName="Sheet59"/>
  <dimension ref="A1:BT54"/>
  <sheetViews>
    <sheetView workbookViewId="0">
      <selection activeCell="A48" sqref="A48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273</v>
      </c>
      <c r="C10" s="12">
        <v>10.24</v>
      </c>
      <c r="D10" s="12">
        <v>273.42667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25</v>
      </c>
      <c r="Q10" s="56">
        <v>1.1000000000000001</v>
      </c>
      <c r="R10" s="56">
        <v>2.06</v>
      </c>
      <c r="S10" s="56">
        <v>46.3</v>
      </c>
      <c r="T10" s="56">
        <v>134.83000000000001</v>
      </c>
      <c r="U10" s="12">
        <v>1</v>
      </c>
      <c r="V10" s="12">
        <v>0</v>
      </c>
      <c r="W10" s="12">
        <v>0</v>
      </c>
      <c r="X10" s="12">
        <v>0</v>
      </c>
      <c r="Y10" s="12">
        <v>0</v>
      </c>
      <c r="Z10" s="12">
        <v>2</v>
      </c>
      <c r="AA10" s="12">
        <v>90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4.4541000000000004</v>
      </c>
      <c r="AK10" s="12">
        <v>0.2102</v>
      </c>
      <c r="AL10" s="14">
        <v>0.14449999999999999</v>
      </c>
      <c r="AM10" s="14">
        <v>6.7999999999999996E-3</v>
      </c>
      <c r="AN10" s="14">
        <v>2.8976000000000002</v>
      </c>
      <c r="AO10" s="14">
        <v>1.6299999999999999E-2</v>
      </c>
      <c r="AP10" s="14">
        <v>0.22969999999999999</v>
      </c>
      <c r="AQ10" s="14">
        <v>1.2999999999999999E-3</v>
      </c>
      <c r="AR10" s="14">
        <v>8.2274999999999991</v>
      </c>
      <c r="AS10" s="14">
        <v>5.8099999999999999E-2</v>
      </c>
      <c r="AT10" s="14">
        <v>0.1401</v>
      </c>
      <c r="AU10" s="14">
        <v>1E-3</v>
      </c>
      <c r="AV10" s="14">
        <v>28.306699999999999</v>
      </c>
      <c r="AW10" s="14">
        <v>1.1003000000000001</v>
      </c>
      <c r="AX10" s="14">
        <v>0.33260000000000001</v>
      </c>
      <c r="AY10" s="14">
        <v>1.29E-2</v>
      </c>
      <c r="AZ10" s="14">
        <v>0.18299839943090879</v>
      </c>
      <c r="BA10" s="14">
        <v>2.3740185581727338</v>
      </c>
      <c r="BB10" s="14">
        <v>0.40723503279035328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0.13043125</v>
      </c>
      <c r="BH10" s="16">
        <f>DSTDEV(PlotSort,"PhxRed",$BG$35:$BG$38)/SQRT($BF10)</f>
        <v>4.5970174357332326E-3</v>
      </c>
      <c r="BI10" s="16">
        <f>DAVERAGE(PlotSort,"PhxRedEdge",$BG$35:$BG$38)</f>
        <v>0.22505312499999997</v>
      </c>
      <c r="BJ10" s="16">
        <f>DSTDEV(PlotSort,"PhxRedEdge",$BG$35:$BG$38)/SQRT($BF10)</f>
        <v>3.327506284303098E-3</v>
      </c>
      <c r="BK10" s="16">
        <f>DAVERAGE(PlotSort,"TMRed",$BG$35:$BG$38)</f>
        <v>0.13136875000000003</v>
      </c>
      <c r="BL10" s="16">
        <f>DSTDEV(PlotSort,"TMRed",$BG$35:$BG$38)/SQRT($BF10)</f>
        <v>4.584386716072259E-3</v>
      </c>
      <c r="BM10" s="16">
        <f>DAVERAGE(PlotSort,"TMNIR",$BG$35:$BG$38)</f>
        <v>0.33125312499999993</v>
      </c>
      <c r="BN10" s="16">
        <f>DSTDEV(PlotSort,"TMNIR",$BG$35:$BG$38)/SQRT($BF10)</f>
        <v>4.448785590851388E-3</v>
      </c>
      <c r="BO10" s="16">
        <f>DAVERAGE(PlotSort,"NRR",$BG$35:$BG$38)</f>
        <v>0.19108065340527763</v>
      </c>
      <c r="BP10" s="16">
        <f>DSTDEV(PlotSort,"NRR",$BG$35:$BG$38)/SQRT($BF10)</f>
        <v>4.967856026729521E-3</v>
      </c>
      <c r="BQ10" s="16">
        <f>DAVERAGE(PlotSort,"rvi",$BG$35:$BG$38)</f>
        <v>2.6616933921086505</v>
      </c>
      <c r="BR10" s="16">
        <f>DSTDEV(PlotSort,"rvi",$BG$35:$BG$38)/SQRT($BF10)</f>
        <v>0.1415404650111684</v>
      </c>
      <c r="BS10" s="17">
        <f>DAVERAGE(PlotSort,"ndvi",$BG$35:$BG$38)</f>
        <v>0.43510124636378283</v>
      </c>
      <c r="BT10" s="16">
        <f>DSTDEV(PlotSort,"ndvi",$BG$35:$BG$38)/SQRT($BF10)</f>
        <v>1.5811331436982951E-2</v>
      </c>
    </row>
    <row r="11" spans="1:72" ht="13.5" customHeight="1" x14ac:dyDescent="0.2">
      <c r="B11" s="12">
        <v>273</v>
      </c>
      <c r="C11" s="12">
        <v>10.231</v>
      </c>
      <c r="D11" s="12">
        <v>273.42628999999999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25</v>
      </c>
      <c r="Q11" s="56">
        <v>1.1000000000000001</v>
      </c>
      <c r="R11" s="56">
        <v>2.06</v>
      </c>
      <c r="S11" s="56">
        <v>46.38</v>
      </c>
      <c r="T11" s="56">
        <v>134.68</v>
      </c>
      <c r="U11" s="12">
        <v>1</v>
      </c>
      <c r="V11" s="12">
        <v>0</v>
      </c>
      <c r="W11" s="12">
        <v>0</v>
      </c>
      <c r="X11" s="12">
        <v>0</v>
      </c>
      <c r="Y11" s="12">
        <v>0</v>
      </c>
      <c r="Z11" s="12">
        <v>2</v>
      </c>
      <c r="AA11" s="12">
        <v>90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3.8081</v>
      </c>
      <c r="AK11" s="12">
        <v>0.12180000000000001</v>
      </c>
      <c r="AL11" s="14">
        <v>0.1237</v>
      </c>
      <c r="AM11" s="14">
        <v>4.0000000000000001E-3</v>
      </c>
      <c r="AN11" s="14">
        <v>2.6574</v>
      </c>
      <c r="AO11" s="14">
        <v>6.1899999999999997E-2</v>
      </c>
      <c r="AP11" s="14">
        <v>0.2109</v>
      </c>
      <c r="AQ11" s="14">
        <v>4.8999999999999998E-3</v>
      </c>
      <c r="AR11" s="14">
        <v>7.7790999999999997</v>
      </c>
      <c r="AS11" s="14">
        <v>0.66020000000000001</v>
      </c>
      <c r="AT11" s="14">
        <v>0.13270000000000001</v>
      </c>
      <c r="AU11" s="14">
        <v>1.1299999999999999E-2</v>
      </c>
      <c r="AV11" s="14">
        <v>26.7883</v>
      </c>
      <c r="AW11" s="14">
        <v>0.89229999999999998</v>
      </c>
      <c r="AX11" s="14">
        <v>0.31509999999999999</v>
      </c>
      <c r="AY11" s="14">
        <v>1.0500000000000001E-2</v>
      </c>
      <c r="AZ11" s="14">
        <v>0.19809885931558932</v>
      </c>
      <c r="BA11" s="14">
        <v>2.3745290128108514</v>
      </c>
      <c r="BB11" s="14">
        <v>0.40732469852612774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0.12503125000000001</v>
      </c>
      <c r="BH11" s="16">
        <f>DSTDEV(PlotSort,"PhxRed",$BG$31:$BG$32)/SQRT($BF11)</f>
        <v>6.9656401880348754E-3</v>
      </c>
      <c r="BI11" s="16">
        <f>DAVERAGE(PlotSort,"PhxRedEdge",$BG$31:$BG$32)</f>
        <v>0.22689999999999999</v>
      </c>
      <c r="BJ11" s="16">
        <f>DSTDEV(PlotSort,"PhxRedEdge",$BG$31:$BG$32)/SQRT($BF11)</f>
        <v>4.6512274365662527E-3</v>
      </c>
      <c r="BK11" s="16">
        <f>DAVERAGE(PlotSort,"TMRed",$BG$31:$BG$32)</f>
        <v>0.12573124999999999</v>
      </c>
      <c r="BL11" s="16">
        <f>DSTDEV(PlotSort,"TMRed",$BG$31:$BG$32)/SQRT($BF11)</f>
        <v>6.8400884421060898E-3</v>
      </c>
      <c r="BM11" s="16">
        <f>DAVERAGE(PlotSort,"TMNIR",$BG$31:$BG$32)</f>
        <v>0.33720000000000006</v>
      </c>
      <c r="BN11" s="16">
        <f>DSTDEV(PlotSort,"TMNIR",$BG$31:$BG$32)/SQRT($BF11)</f>
        <v>5.7490941315422317E-3</v>
      </c>
      <c r="BO11" s="16">
        <f>DAVERAGE(PlotSort,"NRR",$BG$31:$BG$32)</f>
        <v>0.19590429125144679</v>
      </c>
      <c r="BP11" s="16">
        <f>DSTDEV(PlotSort,"NRR",$BG$31:$BG$32)/SQRT($BF11)</f>
        <v>8.1072573867000414E-3</v>
      </c>
      <c r="BQ11" s="16">
        <f>DAVERAGE(PlotSort,"rvi",$BG$31:$BG$32)</f>
        <v>2.8643571943630053</v>
      </c>
      <c r="BR11" s="16">
        <f>DSTDEV(PlotSort,"rvi",$BG$31:$BG$32)/SQRT($BF11)</f>
        <v>0.23498920599264553</v>
      </c>
      <c r="BS11" s="17">
        <f>DAVERAGE(PlotSort,"ndvi",$BG$31:$BG$32)</f>
        <v>0.46028026098808217</v>
      </c>
      <c r="BT11" s="16">
        <f>DSTDEV(PlotSort,"ndvi",$BG$31:$BG$32)/SQRT($BF11)</f>
        <v>2.4419805845111851E-2</v>
      </c>
    </row>
    <row r="12" spans="1:72" ht="13.5" customHeight="1" x14ac:dyDescent="0.2">
      <c r="B12" s="12">
        <v>273</v>
      </c>
      <c r="C12" s="12">
        <v>10.223000000000001</v>
      </c>
      <c r="D12" s="12">
        <v>273.42595999999998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25</v>
      </c>
      <c r="Q12" s="56">
        <v>1.1000000000000001</v>
      </c>
      <c r="R12" s="56">
        <v>2.06</v>
      </c>
      <c r="S12" s="56">
        <v>46.45</v>
      </c>
      <c r="T12" s="56">
        <v>134.55000000000001</v>
      </c>
      <c r="U12" s="12">
        <v>1</v>
      </c>
      <c r="V12" s="12">
        <v>0</v>
      </c>
      <c r="W12" s="12">
        <v>0</v>
      </c>
      <c r="X12" s="12">
        <v>0</v>
      </c>
      <c r="Y12" s="12">
        <v>0</v>
      </c>
      <c r="Z12" s="12">
        <v>2</v>
      </c>
      <c r="AA12" s="12">
        <v>90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3.7183999999999999</v>
      </c>
      <c r="AK12" s="12">
        <v>9.4E-2</v>
      </c>
      <c r="AL12" s="14">
        <v>0.12089999999999999</v>
      </c>
      <c r="AM12" s="14">
        <v>3.0999999999999999E-3</v>
      </c>
      <c r="AN12" s="14">
        <v>2.7052</v>
      </c>
      <c r="AO12" s="14">
        <v>6.9099999999999995E-2</v>
      </c>
      <c r="AP12" s="14">
        <v>0.215</v>
      </c>
      <c r="AQ12" s="14">
        <v>5.4999999999999997E-3</v>
      </c>
      <c r="AR12" s="14">
        <v>6.6285999999999996</v>
      </c>
      <c r="AS12" s="14">
        <v>0.25700000000000001</v>
      </c>
      <c r="AT12" s="14">
        <v>0.1132</v>
      </c>
      <c r="AU12" s="14">
        <v>4.4000000000000003E-3</v>
      </c>
      <c r="AV12" s="14">
        <v>26.884</v>
      </c>
      <c r="AW12" s="14">
        <v>0.42220000000000002</v>
      </c>
      <c r="AX12" s="14">
        <v>0.3165</v>
      </c>
      <c r="AY12" s="14">
        <v>5.0000000000000001E-3</v>
      </c>
      <c r="AZ12" s="14">
        <v>0.19096895578551273</v>
      </c>
      <c r="BA12" s="14">
        <v>2.7959363957597176</v>
      </c>
      <c r="BB12" s="14">
        <v>0.47312078194088902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0.13583124999999999</v>
      </c>
      <c r="BH12" s="16">
        <f>DSTDEV(PlotSort,"PhxRed",$BH$31:$BH$32)/SQRT($BF12)</f>
        <v>5.910990601907036E-3</v>
      </c>
      <c r="BI12" s="16">
        <f>DAVERAGE(PlotSort,"PhxRedEdge",$BH$31:$BH$32)</f>
        <v>0.22320624999999999</v>
      </c>
      <c r="BJ12" s="16">
        <f>DSTDEV(PlotSort,"PhxRedEdge",$BH$31:$BH$32)/SQRT($BF12)</f>
        <v>4.8658800912579001E-3</v>
      </c>
      <c r="BK12" s="16">
        <f>DAVERAGE(PlotSort,"TMRed",$BH$31:$BH$32)</f>
        <v>0.13700625</v>
      </c>
      <c r="BL12" s="16">
        <f>DSTDEV(PlotSort,"TMRed",$BH$31:$BH$32)/SQRT($BF12)</f>
        <v>5.9870100269249606E-3</v>
      </c>
      <c r="BM12" s="16">
        <f>DAVERAGE(PlotSort,"TMNIR",$BH$31:$BH$32)</f>
        <v>0.32530625000000002</v>
      </c>
      <c r="BN12" s="16">
        <f>DSTDEV(PlotSort,"TMNIR",$BH$31:$BH$32)/SQRT($BF12)</f>
        <v>6.6361288210195751E-3</v>
      </c>
      <c r="BO12" s="16">
        <f>DAVERAGE(PlotSort,"NRR",$BH$31:$BH$32)</f>
        <v>0.18625701555910854</v>
      </c>
      <c r="BP12" s="16">
        <f>DSTDEV(PlotSort,"NRR",$BH$31:$BH$32)/SQRT($BF12)</f>
        <v>5.7601244083113944E-3</v>
      </c>
      <c r="BQ12" s="16">
        <f>DAVERAGE(PlotSort,"rvi",$BH$31:$BH$32)</f>
        <v>2.4590295898542949</v>
      </c>
      <c r="BR12" s="16">
        <f>DSTDEV(PlotSort,"rvi",$BH$31:$BH$32)/SQRT($BF12)</f>
        <v>0.14869330025741614</v>
      </c>
      <c r="BS12" s="17">
        <f>DAVERAGE(PlotSort,"ndvi",$BH$31:$BH$32)</f>
        <v>0.40992223173948367</v>
      </c>
      <c r="BT12" s="16">
        <f>DSTDEV(PlotSort,"ndvi",$BH$31:$BH$32)/SQRT($BF12)</f>
        <v>1.8774129708425374E-2</v>
      </c>
    </row>
    <row r="13" spans="1:72" ht="13.5" customHeight="1" x14ac:dyDescent="0.2">
      <c r="B13" s="12">
        <v>273</v>
      </c>
      <c r="C13" s="12">
        <v>10.215</v>
      </c>
      <c r="D13" s="12">
        <v>273.42563000000001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25</v>
      </c>
      <c r="Q13" s="56">
        <v>1.1000000000000001</v>
      </c>
      <c r="R13" s="56">
        <v>2.06</v>
      </c>
      <c r="S13" s="56">
        <v>46.52</v>
      </c>
      <c r="T13" s="56">
        <v>134.41999999999999</v>
      </c>
      <c r="U13" s="12">
        <v>1</v>
      </c>
      <c r="V13" s="12">
        <v>0</v>
      </c>
      <c r="W13" s="12">
        <v>0</v>
      </c>
      <c r="X13" s="12">
        <v>0</v>
      </c>
      <c r="Y13" s="12">
        <v>0</v>
      </c>
      <c r="Z13" s="12">
        <v>2</v>
      </c>
      <c r="AA13" s="12">
        <v>90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4.3468</v>
      </c>
      <c r="AK13" s="12">
        <v>0.14000000000000001</v>
      </c>
      <c r="AL13" s="14">
        <v>0.14149999999999999</v>
      </c>
      <c r="AM13" s="14">
        <v>4.5999999999999999E-3</v>
      </c>
      <c r="AN13" s="14">
        <v>2.8479999999999999</v>
      </c>
      <c r="AO13" s="14">
        <v>6.3299999999999995E-2</v>
      </c>
      <c r="AP13" s="14">
        <v>0.2266</v>
      </c>
      <c r="AQ13" s="14">
        <v>5.0000000000000001E-3</v>
      </c>
      <c r="AR13" s="14">
        <v>8.3419000000000008</v>
      </c>
      <c r="AS13" s="14">
        <v>0.34329999999999999</v>
      </c>
      <c r="AT13" s="14">
        <v>0.14269999999999999</v>
      </c>
      <c r="AU13" s="14">
        <v>5.8999999999999999E-3</v>
      </c>
      <c r="AV13" s="14">
        <v>27.04</v>
      </c>
      <c r="AW13" s="14">
        <v>0.66139999999999999</v>
      </c>
      <c r="AX13" s="14">
        <v>0.31859999999999999</v>
      </c>
      <c r="AY13" s="14">
        <v>7.7999999999999996E-3</v>
      </c>
      <c r="AZ13" s="14">
        <v>0.16874541452677916</v>
      </c>
      <c r="BA13" s="14">
        <v>2.2326559215136652</v>
      </c>
      <c r="BB13" s="14">
        <v>0.38131367873401256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0.13450000000000001</v>
      </c>
      <c r="BH13" s="16">
        <f>DSTDEV(PlotSort,"PhxRed",$BJ$35:$BJ$36)/SQRT($BF13)</f>
        <v>1.0558544271956087E-2</v>
      </c>
      <c r="BI13" s="16">
        <f>DAVERAGE(PlotSort,"PhxRedEdge",$BJ$35:$BJ$36)</f>
        <v>0.22921249999999999</v>
      </c>
      <c r="BJ13" s="16">
        <f>DSTDEV(PlotSort,"PhxRedEdge",$BJ$35:$BJ$36)/SQRT($BF13)</f>
        <v>6.8321048184289438E-3</v>
      </c>
      <c r="BK13" s="16">
        <f>DAVERAGE(PlotSort,"TMRed",$BJ$35:$BJ$36)</f>
        <v>0.13547499999999998</v>
      </c>
      <c r="BL13" s="16">
        <f>DSTDEV(PlotSort,"TMRed",$BJ$35:$BJ$36)/SQRT($BF13)</f>
        <v>1.0165852328822656E-2</v>
      </c>
      <c r="BM13" s="16">
        <f>DAVERAGE(PlotSort,"TMNIR",$BJ$35:$BJ$36)</f>
        <v>0.33581250000000001</v>
      </c>
      <c r="BN13" s="16">
        <f>DSTDEV(PlotSort,"TMNIR",$BJ$35:$BJ$36)/SQRT($BF13)</f>
        <v>5.145123818446241E-3</v>
      </c>
      <c r="BO13" s="16">
        <f>DAVERAGE(PlotSort,"NRR",$BJ$35:$BJ$36)</f>
        <v>0.18970666188360119</v>
      </c>
      <c r="BP13" s="16">
        <f>DSTDEV(PlotSort,"NRR",$BJ$35:$BJ$36)/SQRT($BF13)</f>
        <v>1.1799780245802168E-2</v>
      </c>
      <c r="BQ13" s="16">
        <f>DAVERAGE(PlotSort,"rvi",$BJ$35:$BJ$36)</f>
        <v>2.6262970651914395</v>
      </c>
      <c r="BR13" s="16">
        <f>DSTDEV(PlotSort,"rvi",$BJ$35:$BJ$36)/SQRT($BF13)</f>
        <v>0.28853301115191832</v>
      </c>
      <c r="BS13" s="17">
        <f>DAVERAGE(PlotSort,"ndvi",$BJ$35:$BJ$36)</f>
        <v>0.43067647614923799</v>
      </c>
      <c r="BT13" s="16">
        <f>DSTDEV(PlotSort,"ndvi",$BJ$35:$BJ$36)/SQRT($BF13)</f>
        <v>3.225042424017955E-2</v>
      </c>
    </row>
    <row r="14" spans="1:72" ht="13.5" customHeight="1" x14ac:dyDescent="0.2">
      <c r="B14" s="12">
        <v>273</v>
      </c>
      <c r="C14" s="12">
        <v>10.207000000000001</v>
      </c>
      <c r="D14" s="12">
        <v>273.42529000000002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25</v>
      </c>
      <c r="Q14" s="56">
        <v>1.1000000000000001</v>
      </c>
      <c r="R14" s="56">
        <v>2.06</v>
      </c>
      <c r="S14" s="56">
        <v>46.59</v>
      </c>
      <c r="T14" s="56">
        <v>134.28</v>
      </c>
      <c r="U14" s="12">
        <v>1</v>
      </c>
      <c r="V14" s="12">
        <v>0</v>
      </c>
      <c r="W14" s="12">
        <v>0</v>
      </c>
      <c r="X14" s="12">
        <v>0</v>
      </c>
      <c r="Y14" s="12">
        <v>0</v>
      </c>
      <c r="Z14" s="12">
        <v>2</v>
      </c>
      <c r="AA14" s="12">
        <v>90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4.4477000000000002</v>
      </c>
      <c r="AK14" s="12">
        <v>7.0199999999999999E-2</v>
      </c>
      <c r="AL14" s="14">
        <v>0.14499999999999999</v>
      </c>
      <c r="AM14" s="14">
        <v>2.3E-3</v>
      </c>
      <c r="AN14" s="14">
        <v>2.6038999999999999</v>
      </c>
      <c r="AO14" s="14">
        <v>8.7400000000000005E-2</v>
      </c>
      <c r="AP14" s="14">
        <v>0.2074</v>
      </c>
      <c r="AQ14" s="14">
        <v>7.0000000000000001E-3</v>
      </c>
      <c r="AR14" s="14">
        <v>8.4451999999999998</v>
      </c>
      <c r="AS14" s="14">
        <v>2.1000000000000001E-2</v>
      </c>
      <c r="AT14" s="14">
        <v>0.14460000000000001</v>
      </c>
      <c r="AU14" s="14">
        <v>4.0000000000000002E-4</v>
      </c>
      <c r="AV14" s="14">
        <v>24.325600000000001</v>
      </c>
      <c r="AW14" s="14">
        <v>0.75090000000000001</v>
      </c>
      <c r="AX14" s="14">
        <v>0.28689999999999999</v>
      </c>
      <c r="AY14" s="14">
        <v>8.8999999999999999E-3</v>
      </c>
      <c r="AZ14" s="14">
        <v>0.16083350192190976</v>
      </c>
      <c r="BA14" s="14">
        <v>1.9840940525587827</v>
      </c>
      <c r="BB14" s="14">
        <v>0.32977983777520276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0.12751874999999999</v>
      </c>
      <c r="BH14" s="16">
        <f>DSTDEV(PlotSort,"PhxRed",$BK$35:$BK$36)/SQRT($BF14)</f>
        <v>6.4824392190877432E-3</v>
      </c>
      <c r="BI14" s="16">
        <f>DAVERAGE(PlotSort,"PhxRedEdge",$BK$35:$BK$36)</f>
        <v>0.22321874999999997</v>
      </c>
      <c r="BJ14" s="16">
        <f>DSTDEV(PlotSort,"PhxRedEdge",$BK$35:$BK$36)/SQRT($BF14)</f>
        <v>4.0835260371195536E-3</v>
      </c>
      <c r="BK14" s="16">
        <f>DAVERAGE(PlotSort,"TMRed",$BK$35:$BK$36)</f>
        <v>0.12929374999999999</v>
      </c>
      <c r="BL14" s="16">
        <f>DSTDEV(PlotSort,"TMRed",$BK$35:$BK$36)/SQRT($BF14)</f>
        <v>6.4550656383830403E-3</v>
      </c>
      <c r="BM14" s="16">
        <f>DAVERAGE(PlotSort,"TMNIR",$BK$35:$BK$36)</f>
        <v>0.33071250000000002</v>
      </c>
      <c r="BN14" s="16">
        <f>DSTDEV(PlotSort,"TMNIR",$BK$35:$BK$36)/SQRT($BF14)</f>
        <v>4.6025344014647713E-3</v>
      </c>
      <c r="BO14" s="16">
        <f>DAVERAGE(PlotSort,"NRR",$BK$35:$BK$36)</f>
        <v>0.19441321760753263</v>
      </c>
      <c r="BP14" s="16">
        <f>DSTDEV(PlotSort,"NRR",$BK$35:$BK$36)/SQRT($BF14)</f>
        <v>6.7209953971737527E-3</v>
      </c>
      <c r="BQ14" s="16">
        <f>DAVERAGE(PlotSort,"rvi",$BK$35:$BK$36)</f>
        <v>2.6981874533453047</v>
      </c>
      <c r="BR14" s="16">
        <f>DSTDEV(PlotSort,"rvi",$BK$35:$BK$36)/SQRT($BF14)</f>
        <v>0.1991090165737622</v>
      </c>
      <c r="BS14" s="17">
        <f>DAVERAGE(PlotSort,"ndvi",$BK$35:$BK$36)</f>
        <v>0.44161099239560614</v>
      </c>
      <c r="BT14" s="16">
        <f>DSTDEV(PlotSort,"ndvi",$BK$35:$BK$36)/SQRT($BF14)</f>
        <v>2.2062779772318544E-2</v>
      </c>
    </row>
    <row r="15" spans="1:72" ht="13.5" customHeight="1" x14ac:dyDescent="0.2">
      <c r="B15" s="12">
        <v>273</v>
      </c>
      <c r="C15" s="12">
        <v>10.199</v>
      </c>
      <c r="D15" s="12">
        <v>273.42496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25</v>
      </c>
      <c r="Q15" s="56">
        <v>1.1000000000000001</v>
      </c>
      <c r="R15" s="56">
        <v>2.06</v>
      </c>
      <c r="S15" s="56">
        <v>46.66</v>
      </c>
      <c r="T15" s="56">
        <v>134.15</v>
      </c>
      <c r="U15" s="12">
        <v>1</v>
      </c>
      <c r="V15" s="12">
        <v>0</v>
      </c>
      <c r="W15" s="12">
        <v>0</v>
      </c>
      <c r="X15" s="12">
        <v>0</v>
      </c>
      <c r="Y15" s="12">
        <v>0</v>
      </c>
      <c r="Z15" s="12">
        <v>2</v>
      </c>
      <c r="AA15" s="12">
        <v>90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3.7988</v>
      </c>
      <c r="AK15" s="12">
        <v>0.21790000000000001</v>
      </c>
      <c r="AL15" s="14">
        <v>0.124</v>
      </c>
      <c r="AM15" s="14">
        <v>7.1000000000000004E-3</v>
      </c>
      <c r="AN15" s="14">
        <v>2.4291</v>
      </c>
      <c r="AO15" s="14">
        <v>0.14019999999999999</v>
      </c>
      <c r="AP15" s="14">
        <v>0.19370000000000001</v>
      </c>
      <c r="AQ15" s="14">
        <v>1.12E-2</v>
      </c>
      <c r="AR15" s="14">
        <v>7.2100999999999997</v>
      </c>
      <c r="AS15" s="14">
        <v>0.81799999999999995</v>
      </c>
      <c r="AT15" s="14">
        <v>0.1236</v>
      </c>
      <c r="AU15" s="14">
        <v>1.4E-2</v>
      </c>
      <c r="AV15" s="14">
        <v>23.772300000000001</v>
      </c>
      <c r="AW15" s="14">
        <v>1.8657999999999999</v>
      </c>
      <c r="AX15" s="14">
        <v>0.28070000000000001</v>
      </c>
      <c r="AY15" s="14">
        <v>2.1999999999999999E-2</v>
      </c>
      <c r="AZ15" s="14">
        <v>0.18338954468802696</v>
      </c>
      <c r="BA15" s="14">
        <v>2.2710355987055015</v>
      </c>
      <c r="BB15" s="14">
        <v>0.38857284194904779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0.13218749999999999</v>
      </c>
      <c r="BH15" s="16">
        <f>DSTDEV(PlotSort,"PhxRed",$BL$35:$BL$36)/SQRT($BF15)</f>
        <v>8.8057902521173955E-3</v>
      </c>
      <c r="BI15" s="16">
        <f>DAVERAGE(PlotSort,"PhxRedEdge",$BL$35:$BL$36)</f>
        <v>0.2245625</v>
      </c>
      <c r="BJ15" s="16">
        <f>DSTDEV(PlotSort,"PhxRedEdge",$BL$35:$BL$36)/SQRT($BF15)</f>
        <v>8.6329505281466812E-3</v>
      </c>
      <c r="BK15" s="16">
        <f>DAVERAGE(PlotSort,"TMRed",$BL$35:$BL$36)</f>
        <v>0.13141250000000002</v>
      </c>
      <c r="BL15" s="16">
        <f>DSTDEV(PlotSort,"TMRed",$BL$35:$BL$36)/SQRT($BF15)</f>
        <v>9.3130944201468661E-3</v>
      </c>
      <c r="BM15" s="16">
        <f>DAVERAGE(PlotSort,"TMNIR",$BL$35:$BL$36)</f>
        <v>0.32777499999999998</v>
      </c>
      <c r="BN15" s="16">
        <f>DSTDEV(PlotSort,"TMNIR",$BL$35:$BL$36)/SQRT($BF15)</f>
        <v>1.5118079880914617E-2</v>
      </c>
      <c r="BO15" s="16">
        <f>DAVERAGE(PlotSort,"NRR",$BL$35:$BL$36)</f>
        <v>0.18578951652244421</v>
      </c>
      <c r="BP15" s="16">
        <f>DSTDEV(PlotSort,"NRR",$BL$35:$BL$36)/SQRT($BF15)</f>
        <v>9.8443353757989606E-3</v>
      </c>
      <c r="BQ15" s="16">
        <f>DAVERAGE(PlotSort,"rvi",$BL$35:$BL$36)</f>
        <v>2.6241015965525554</v>
      </c>
      <c r="BR15" s="16">
        <f>DSTDEV(PlotSort,"rvi",$BL$35:$BL$36)/SQRT($BF15)</f>
        <v>0.31775067068566093</v>
      </c>
      <c r="BS15" s="17">
        <f>DAVERAGE(PlotSort,"ndvi",$BL$35:$BL$36)</f>
        <v>0.42650652451468135</v>
      </c>
      <c r="BT15" s="16">
        <f>DSTDEV(PlotSort,"ndvi",$BL$35:$BL$36)/SQRT($BF15)</f>
        <v>3.5733055961405621E-2</v>
      </c>
    </row>
    <row r="16" spans="1:72" ht="13.5" customHeight="1" x14ac:dyDescent="0.2">
      <c r="B16" s="12">
        <v>273</v>
      </c>
      <c r="C16" s="12">
        <v>10.191000000000001</v>
      </c>
      <c r="D16" s="12">
        <v>273.42462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25</v>
      </c>
      <c r="Q16" s="56">
        <v>1.1000000000000001</v>
      </c>
      <c r="R16" s="56">
        <v>2.06</v>
      </c>
      <c r="S16" s="56">
        <v>46.73</v>
      </c>
      <c r="T16" s="56">
        <v>134.02000000000001</v>
      </c>
      <c r="U16" s="12">
        <v>1</v>
      </c>
      <c r="V16" s="12">
        <v>0</v>
      </c>
      <c r="W16" s="12">
        <v>0</v>
      </c>
      <c r="X16" s="12">
        <v>0</v>
      </c>
      <c r="Y16" s="12">
        <v>0</v>
      </c>
      <c r="Z16" s="12">
        <v>2</v>
      </c>
      <c r="AA16" s="12">
        <v>90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2.2063999999999999</v>
      </c>
      <c r="AK16" s="12">
        <v>0.25340000000000001</v>
      </c>
      <c r="AL16" s="14">
        <v>7.2099999999999997E-2</v>
      </c>
      <c r="AM16" s="14">
        <v>8.3000000000000001E-3</v>
      </c>
      <c r="AN16" s="14">
        <v>2.4857</v>
      </c>
      <c r="AO16" s="14">
        <v>0.1177</v>
      </c>
      <c r="AP16" s="14">
        <v>0.19839999999999999</v>
      </c>
      <c r="AQ16" s="14">
        <v>9.4000000000000004E-3</v>
      </c>
      <c r="AR16" s="14">
        <v>4.2504999999999997</v>
      </c>
      <c r="AS16" s="14">
        <v>0.42149999999999999</v>
      </c>
      <c r="AT16" s="14">
        <v>7.2999999999999995E-2</v>
      </c>
      <c r="AU16" s="14">
        <v>7.1999999999999998E-3</v>
      </c>
      <c r="AV16" s="14">
        <v>27.4893</v>
      </c>
      <c r="AW16" s="14">
        <v>1.169</v>
      </c>
      <c r="AX16" s="14">
        <v>0.32479999999999998</v>
      </c>
      <c r="AY16" s="14">
        <v>1.38E-2</v>
      </c>
      <c r="AZ16" s="14">
        <v>0.24159021406727826</v>
      </c>
      <c r="BA16" s="14">
        <v>4.4493150684931511</v>
      </c>
      <c r="BB16" s="14">
        <v>0.63298139768728001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0.13699999999999998</v>
      </c>
      <c r="BH16" s="16">
        <f>DSTDEV(PlotSort,"PhxRed",$BI$31:$BI$32)/SQRT($BF16)</f>
        <v>7.2368271132221274E-3</v>
      </c>
      <c r="BI16" s="16">
        <f>DAVERAGE(PlotSort,"PhxRedEdge",$BI$31:$BI$32)</f>
        <v>0.2290375</v>
      </c>
      <c r="BJ16" s="16">
        <f>DSTDEV(PlotSort,"PhxRedEdge",$BI$31:$BI$32)/SQRT($BF16)</f>
        <v>4.8102657151138754E-3</v>
      </c>
      <c r="BK16" s="16">
        <f>DAVERAGE(PlotSort,"TMRed",$BI$31:$BI$32)</f>
        <v>0.13869999999999999</v>
      </c>
      <c r="BL16" s="16">
        <f>DSTDEV(PlotSort,"TMRed",$BI$31:$BI$32)/SQRT($BF16)</f>
        <v>7.1082522465089719E-3</v>
      </c>
      <c r="BM16" s="16">
        <f>DAVERAGE(PlotSort,"TMNIR",$BI$31:$BI$32)</f>
        <v>0.33074999999999999</v>
      </c>
      <c r="BN16" s="16">
        <f>DSTDEV(PlotSort,"TMNIR",$BI$31:$BI$32)/SQRT($BF16)</f>
        <v>4.1379443366644439E-3</v>
      </c>
      <c r="BO16" s="16">
        <f>DAVERAGE(PlotSort,"NRR",$BI$31:$BI$32)</f>
        <v>0.18262440162771182</v>
      </c>
      <c r="BP16" s="16">
        <f>DSTDEV(PlotSort,"NRR",$BI$31:$BI$32)/SQRT($BF16)</f>
        <v>7.5354565198761485E-3</v>
      </c>
      <c r="BQ16" s="16">
        <f>DAVERAGE(PlotSort,"rvi",$BI$31:$BI$32)</f>
        <v>2.5323236815683567</v>
      </c>
      <c r="BR16" s="16">
        <f>DSTDEV(PlotSort,"rvi",$BI$31:$BI$32)/SQRT($BF16)</f>
        <v>0.19903941295306218</v>
      </c>
      <c r="BS16" s="17">
        <f>DAVERAGE(PlotSort,"ndvi",$BI$31:$BI$32)</f>
        <v>0.4143818458137376</v>
      </c>
      <c r="BT16" s="16">
        <f>DSTDEV(PlotSort,"ndvi",$BI$31:$BI$32)/SQRT($BF16)</f>
        <v>2.3181860034395017E-2</v>
      </c>
    </row>
    <row r="17" spans="2:72" ht="13.5" customHeight="1" x14ac:dyDescent="0.2">
      <c r="B17" s="12">
        <v>273</v>
      </c>
      <c r="C17" s="12">
        <v>10.183</v>
      </c>
      <c r="D17" s="12">
        <v>273.42428999999998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25</v>
      </c>
      <c r="Q17" s="56">
        <v>1.1000000000000001</v>
      </c>
      <c r="R17" s="56">
        <v>2.06</v>
      </c>
      <c r="S17" s="56">
        <v>46.81</v>
      </c>
      <c r="T17" s="56">
        <v>133.88999999999999</v>
      </c>
      <c r="U17" s="12">
        <v>1</v>
      </c>
      <c r="V17" s="12">
        <v>0</v>
      </c>
      <c r="W17" s="12">
        <v>0</v>
      </c>
      <c r="X17" s="12">
        <v>0</v>
      </c>
      <c r="Y17" s="12">
        <v>0</v>
      </c>
      <c r="Z17" s="12">
        <v>2</v>
      </c>
      <c r="AA17" s="12">
        <v>90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2.1770999999999998</v>
      </c>
      <c r="AK17" s="12">
        <v>4.1300000000000003E-2</v>
      </c>
      <c r="AL17" s="14">
        <v>7.1199999999999999E-2</v>
      </c>
      <c r="AM17" s="14">
        <v>1.2999999999999999E-3</v>
      </c>
      <c r="AN17" s="14">
        <v>2.5411000000000001</v>
      </c>
      <c r="AO17" s="14">
        <v>2.8500000000000001E-2</v>
      </c>
      <c r="AP17" s="14">
        <v>0.2031</v>
      </c>
      <c r="AQ17" s="14">
        <v>2.3E-3</v>
      </c>
      <c r="AR17" s="14">
        <v>4.133</v>
      </c>
      <c r="AS17" s="14">
        <v>2.9499999999999998E-2</v>
      </c>
      <c r="AT17" s="14">
        <v>7.1099999999999997E-2</v>
      </c>
      <c r="AU17" s="14">
        <v>5.0000000000000001E-4</v>
      </c>
      <c r="AV17" s="14">
        <v>29.088799999999999</v>
      </c>
      <c r="AW17" s="14">
        <v>1.196</v>
      </c>
      <c r="AX17" s="14">
        <v>0.34410000000000002</v>
      </c>
      <c r="AY17" s="14">
        <v>1.41E-2</v>
      </c>
      <c r="AZ17" s="14">
        <v>0.25767543859649122</v>
      </c>
      <c r="BA17" s="14">
        <v>4.8396624472573846</v>
      </c>
      <c r="BB17" s="14">
        <v>0.65751445086705207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0.1238625</v>
      </c>
      <c r="BH17" s="16">
        <f>DSTDEV(PlotSort,"PhxRed",$BJ$31:$BJ$32)/SQRT($BF17)</f>
        <v>5.405844637982102E-3</v>
      </c>
      <c r="BI17" s="16">
        <f>DAVERAGE(PlotSort,"PhxRedEdge",$BJ$31:$BJ$32)</f>
        <v>0.22106874999999995</v>
      </c>
      <c r="BJ17" s="16">
        <f>DSTDEV(PlotSort,"PhxRedEdge",$BJ$31:$BJ$32)/SQRT($BF17)</f>
        <v>4.5288125628211483E-3</v>
      </c>
      <c r="BK17" s="16">
        <f>DAVERAGE(PlotSort,"TMRed",$BJ$31:$BJ$32)</f>
        <v>0.12403749999999998</v>
      </c>
      <c r="BL17" s="16">
        <f>DSTDEV(PlotSort,"TMRed",$BJ$31:$BJ$32)/SQRT($BF17)</f>
        <v>5.4013954601257394E-3</v>
      </c>
      <c r="BM17" s="16">
        <f>DAVERAGE(PlotSort,"TMNIR",$BJ$31:$BJ$32)</f>
        <v>0.33175625000000003</v>
      </c>
      <c r="BN17" s="16">
        <f>DSTDEV(PlotSort,"TMNIR",$BJ$31:$BJ$32)/SQRT($BF17)</f>
        <v>8.0404807523659083E-3</v>
      </c>
      <c r="BO17" s="16">
        <f>DAVERAGE(PlotSort,"NRR",$BJ$31:$BJ$32)</f>
        <v>0.1995369051828435</v>
      </c>
      <c r="BP17" s="16">
        <f>DSTDEV(PlotSort,"NRR",$BJ$31:$BJ$32)/SQRT($BF17)</f>
        <v>5.9742326394165973E-3</v>
      </c>
      <c r="BQ17" s="16">
        <f>DAVERAGE(PlotSort,"rvi",$BJ$31:$BJ$32)</f>
        <v>2.7910631026489439</v>
      </c>
      <c r="BR17" s="16">
        <f>DSTDEV(PlotSort,"rvi",$BJ$31:$BJ$32)/SQRT($BF17)</f>
        <v>0.20238020950095753</v>
      </c>
      <c r="BS17" s="17">
        <f>DAVERAGE(PlotSort,"ndvi",$BJ$31:$BJ$32)</f>
        <v>0.45582064691382823</v>
      </c>
      <c r="BT17" s="16">
        <f>DSTDEV(PlotSort,"ndvi",$BJ$31:$BJ$32)/SQRT($BF17)</f>
        <v>2.0944883025227248E-2</v>
      </c>
    </row>
    <row r="18" spans="2:72" ht="13.5" customHeight="1" x14ac:dyDescent="0.2">
      <c r="B18" s="12">
        <v>273</v>
      </c>
      <c r="C18" s="12">
        <v>10.254</v>
      </c>
      <c r="D18" s="12">
        <v>273.42725000000002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25</v>
      </c>
      <c r="Q18" s="56">
        <v>1.1000000000000001</v>
      </c>
      <c r="R18" s="56">
        <v>2.06</v>
      </c>
      <c r="S18" s="56">
        <v>46.17</v>
      </c>
      <c r="T18" s="56">
        <v>135.07</v>
      </c>
      <c r="U18" s="12">
        <v>1</v>
      </c>
      <c r="V18" s="12">
        <v>0</v>
      </c>
      <c r="W18" s="12">
        <v>0</v>
      </c>
      <c r="X18" s="12">
        <v>0</v>
      </c>
      <c r="Y18" s="12">
        <v>0</v>
      </c>
      <c r="Z18" s="12">
        <v>2</v>
      </c>
      <c r="AA18" s="12">
        <v>90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4.6033999999999997</v>
      </c>
      <c r="AK18" s="12">
        <v>0.20169999999999999</v>
      </c>
      <c r="AL18" s="14">
        <v>0.14899999999999999</v>
      </c>
      <c r="AM18" s="14">
        <v>6.4999999999999997E-3</v>
      </c>
      <c r="AN18" s="14">
        <v>2.9710000000000001</v>
      </c>
      <c r="AO18" s="14">
        <v>5.8700000000000002E-2</v>
      </c>
      <c r="AP18" s="14">
        <v>0.23499999999999999</v>
      </c>
      <c r="AQ18" s="14">
        <v>4.5999999999999999E-3</v>
      </c>
      <c r="AR18" s="14">
        <v>9.0968999999999998</v>
      </c>
      <c r="AS18" s="14">
        <v>0.14169999999999999</v>
      </c>
      <c r="AT18" s="14">
        <v>0.1545</v>
      </c>
      <c r="AU18" s="14">
        <v>2.3999999999999998E-3</v>
      </c>
      <c r="AV18" s="14">
        <v>29.011800000000001</v>
      </c>
      <c r="AW18" s="14">
        <v>0.42849999999999999</v>
      </c>
      <c r="AX18" s="14">
        <v>0.34029999999999999</v>
      </c>
      <c r="AY18" s="14">
        <v>5.0000000000000001E-3</v>
      </c>
      <c r="AZ18" s="14">
        <v>0.18303493829306453</v>
      </c>
      <c r="BA18" s="14">
        <v>2.2025889967637542</v>
      </c>
      <c r="BB18" s="14">
        <v>0.37550525464834272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0.12331874999999999</v>
      </c>
      <c r="BH18" s="16">
        <f>DSTDEV(PlotSort,"PhxRed",$BH$35:$BH$36)/SQRT($BF18)</f>
        <v>7.3309800319716362E-3</v>
      </c>
      <c r="BI18" s="16">
        <f>DAVERAGE(PlotSort,"PhxRedEdge",$BH$35:$BH$36)</f>
        <v>0.21537499999999998</v>
      </c>
      <c r="BJ18" s="16">
        <f>DSTDEV(PlotSort,"PhxRedEdge",$BH$35:$BH$36)/SQRT($BF18)</f>
        <v>4.1870982394334455E-3</v>
      </c>
      <c r="BK18" s="16">
        <f>DAVERAGE(PlotSort,"TMRed",$BH$35:$BH$36)</f>
        <v>0.12400625000000004</v>
      </c>
      <c r="BL18" s="16">
        <f>DSTDEV(PlotSort,"TMRed",$BH$35:$BH$36)/SQRT($BF18)</f>
        <v>7.3109932564483044E-3</v>
      </c>
      <c r="BM18" s="16">
        <f>DAVERAGE(PlotSort,"TMNIR",$BH$35:$BH$36)</f>
        <v>0.32034999999999997</v>
      </c>
      <c r="BN18" s="16">
        <f>DSTDEV(PlotSort,"TMNIR",$BH$35:$BH$36)/SQRT($BF18)</f>
        <v>4.9709321728089052E-3</v>
      </c>
      <c r="BO18" s="16">
        <f>DAVERAGE(PlotSort,"NRR",$BH$35:$BH$36)</f>
        <v>0.19620624206576093</v>
      </c>
      <c r="BP18" s="16">
        <f>DSTDEV(PlotSort,"NRR",$BH$35:$BH$36)/SQRT($BF18)</f>
        <v>8.1752233491544282E-3</v>
      </c>
      <c r="BQ18" s="16">
        <f>DAVERAGE(PlotSort,"rvi",$BH$35:$BH$36)</f>
        <v>2.7824033772031207</v>
      </c>
      <c r="BR18" s="16">
        <f>DSTDEV(PlotSort,"rvi",$BH$35:$BH$36)/SQRT($BF18)</f>
        <v>0.23674790507125235</v>
      </c>
      <c r="BS18" s="17">
        <f>DAVERAGE(PlotSort,"ndvi",$BH$35:$BH$36)</f>
        <v>0.44671857516931396</v>
      </c>
      <c r="BT18" s="16">
        <f>DSTDEV(PlotSort,"ndvi",$BH$35:$BH$36)/SQRT($BF18)</f>
        <v>2.6358778973624548E-2</v>
      </c>
    </row>
    <row r="19" spans="2:72" ht="13.5" customHeight="1" x14ac:dyDescent="0.2">
      <c r="B19" s="12">
        <v>273</v>
      </c>
      <c r="C19" s="12">
        <v>10.262</v>
      </c>
      <c r="D19" s="12">
        <v>273.42757999999998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25</v>
      </c>
      <c r="Q19" s="56">
        <v>1.1000000000000001</v>
      </c>
      <c r="R19" s="56">
        <v>2.06</v>
      </c>
      <c r="S19" s="56">
        <v>46.1</v>
      </c>
      <c r="T19" s="56">
        <v>135.19999999999999</v>
      </c>
      <c r="U19" s="12">
        <v>1</v>
      </c>
      <c r="V19" s="12">
        <v>0</v>
      </c>
      <c r="W19" s="12">
        <v>0</v>
      </c>
      <c r="X19" s="12">
        <v>0</v>
      </c>
      <c r="Y19" s="12">
        <v>0</v>
      </c>
      <c r="Z19" s="12">
        <v>2</v>
      </c>
      <c r="AA19" s="12">
        <v>90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3.4083000000000001</v>
      </c>
      <c r="AK19" s="12">
        <v>3.4799999999999998E-2</v>
      </c>
      <c r="AL19" s="14">
        <v>0.11020000000000001</v>
      </c>
      <c r="AM19" s="14">
        <v>1.1000000000000001E-3</v>
      </c>
      <c r="AN19" s="14">
        <v>2.6859999999999999</v>
      </c>
      <c r="AO19" s="14">
        <v>5.6899999999999999E-2</v>
      </c>
      <c r="AP19" s="14">
        <v>0.21229999999999999</v>
      </c>
      <c r="AQ19" s="14">
        <v>4.4999999999999997E-3</v>
      </c>
      <c r="AR19" s="14">
        <v>6.7313999999999998</v>
      </c>
      <c r="AS19" s="14">
        <v>4.0000000000000002E-4</v>
      </c>
      <c r="AT19" s="14">
        <v>0.1142</v>
      </c>
      <c r="AU19" s="14">
        <v>0</v>
      </c>
      <c r="AV19" s="14">
        <v>28.3691</v>
      </c>
      <c r="AW19" s="14">
        <v>0.70930000000000004</v>
      </c>
      <c r="AX19" s="14">
        <v>0.33239999999999997</v>
      </c>
      <c r="AY19" s="14">
        <v>8.3000000000000001E-3</v>
      </c>
      <c r="AZ19" s="14">
        <v>0.22048834220671928</v>
      </c>
      <c r="BA19" s="14">
        <v>2.9106830122591942</v>
      </c>
      <c r="BB19" s="14">
        <v>0.48858038513210922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0.13754374999999999</v>
      </c>
      <c r="BH19" s="16">
        <f>DSTDEV(PlotSort,"PhxRed",$BI$35:$BI$36)/SQRT($BF19)</f>
        <v>5.1826309981031875E-3</v>
      </c>
      <c r="BI19" s="16">
        <f>DAVERAGE(PlotSort,"PhxRedEdge",$BI$35:$BI$36)</f>
        <v>0.23473124999999997</v>
      </c>
      <c r="BJ19" s="16">
        <f>DSTDEV(PlotSort,"PhxRedEdge",$BI$35:$BI$36)/SQRT($BF19)</f>
        <v>3.9679835217861807E-3</v>
      </c>
      <c r="BK19" s="16">
        <f>DAVERAGE(PlotSort,"TMRed",$BI$35:$BI$36)</f>
        <v>0.13873124999999997</v>
      </c>
      <c r="BL19" s="16">
        <f>DSTDEV(PlotSort,"TMRed",$BI$35:$BI$36)/SQRT($BF19)</f>
        <v>5.1176631935386865E-3</v>
      </c>
      <c r="BM19" s="16">
        <f>DAVERAGE(PlotSort,"TMNIR",$BI$35:$BI$36)</f>
        <v>0.34215625000000005</v>
      </c>
      <c r="BN19" s="16">
        <f>DSTDEV(PlotSort,"TMNIR",$BI$35:$BI$36)/SQRT($BF19)</f>
        <v>6.4222333131992854E-3</v>
      </c>
      <c r="BO19" s="16">
        <f>DAVERAGE(PlotSort,"NRR",$BI$35:$BI$36)</f>
        <v>0.18595506474479434</v>
      </c>
      <c r="BP19" s="16">
        <f>DSTDEV(PlotSort,"NRR",$BI$35:$BI$36)/SQRT($BF19)</f>
        <v>5.6277723643969888E-3</v>
      </c>
      <c r="BQ19" s="16">
        <f>DAVERAGE(PlotSort,"rvi",$BI$35:$BI$36)</f>
        <v>2.5409834070141804</v>
      </c>
      <c r="BR19" s="16">
        <f>DSTDEV(PlotSort,"rvi",$BI$35:$BI$36)/SQRT($BF19)</f>
        <v>0.15752338265971985</v>
      </c>
      <c r="BS19" s="17">
        <f>DAVERAGE(PlotSort,"ndvi",$BI$35:$BI$36)</f>
        <v>0.42348391755825182</v>
      </c>
      <c r="BT19" s="16">
        <f>DSTDEV(PlotSort,"ndvi",$BI$35:$BI$36)/SQRT($BF19)</f>
        <v>1.7903789953284736E-2</v>
      </c>
    </row>
    <row r="20" spans="2:72" ht="13.5" customHeight="1" x14ac:dyDescent="0.2">
      <c r="B20" s="12">
        <v>273</v>
      </c>
      <c r="C20" s="12">
        <v>10.27</v>
      </c>
      <c r="D20" s="12">
        <v>273.42791999999997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25</v>
      </c>
      <c r="Q20" s="56">
        <v>1.1000000000000001</v>
      </c>
      <c r="R20" s="56">
        <v>2.06</v>
      </c>
      <c r="S20" s="56">
        <v>46.03</v>
      </c>
      <c r="T20" s="56">
        <v>135.33000000000001</v>
      </c>
      <c r="U20" s="12">
        <v>1</v>
      </c>
      <c r="V20" s="12">
        <v>0</v>
      </c>
      <c r="W20" s="12">
        <v>0</v>
      </c>
      <c r="X20" s="12">
        <v>0</v>
      </c>
      <c r="Y20" s="12">
        <v>0</v>
      </c>
      <c r="Z20" s="12">
        <v>2</v>
      </c>
      <c r="AA20" s="12">
        <v>90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4.5129000000000001</v>
      </c>
      <c r="AK20" s="12">
        <v>0.13200000000000001</v>
      </c>
      <c r="AL20" s="14">
        <v>0.1457</v>
      </c>
      <c r="AM20" s="14">
        <v>4.3E-3</v>
      </c>
      <c r="AN20" s="14">
        <v>3.0167000000000002</v>
      </c>
      <c r="AO20" s="14">
        <v>6.9599999999999995E-2</v>
      </c>
      <c r="AP20" s="14">
        <v>0.23810000000000001</v>
      </c>
      <c r="AQ20" s="14">
        <v>5.4999999999999997E-3</v>
      </c>
      <c r="AR20" s="14">
        <v>8.5367999999999995</v>
      </c>
      <c r="AS20" s="14">
        <v>0.3165</v>
      </c>
      <c r="AT20" s="14">
        <v>0.14460000000000001</v>
      </c>
      <c r="AU20" s="14">
        <v>5.4000000000000003E-3</v>
      </c>
      <c r="AV20" s="14">
        <v>29.562999999999999</v>
      </c>
      <c r="AW20" s="14">
        <v>0.88400000000000001</v>
      </c>
      <c r="AX20" s="14">
        <v>0.34610000000000002</v>
      </c>
      <c r="AY20" s="14">
        <v>1.03E-2</v>
      </c>
      <c r="AZ20" s="14">
        <v>0.18486819582334818</v>
      </c>
      <c r="BA20" s="14">
        <v>2.3934993084370677</v>
      </c>
      <c r="BB20" s="14">
        <v>0.41063786427552479</v>
      </c>
      <c r="BC20" s="15"/>
    </row>
    <row r="21" spans="2:72" ht="13.5" customHeight="1" x14ac:dyDescent="0.2">
      <c r="B21" s="12">
        <v>273</v>
      </c>
      <c r="C21" s="12">
        <v>10.278</v>
      </c>
      <c r="D21" s="12">
        <v>273.42824999999999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25</v>
      </c>
      <c r="Q21" s="56">
        <v>1.1000000000000001</v>
      </c>
      <c r="R21" s="56">
        <v>2.06</v>
      </c>
      <c r="S21" s="56">
        <v>45.96</v>
      </c>
      <c r="T21" s="56">
        <v>135.47</v>
      </c>
      <c r="U21" s="12">
        <v>1</v>
      </c>
      <c r="V21" s="12">
        <v>0</v>
      </c>
      <c r="W21" s="12">
        <v>0</v>
      </c>
      <c r="X21" s="12">
        <v>0</v>
      </c>
      <c r="Y21" s="12">
        <v>0</v>
      </c>
      <c r="Z21" s="12">
        <v>2</v>
      </c>
      <c r="AA21" s="12">
        <v>90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4.0254000000000003</v>
      </c>
      <c r="AK21" s="12">
        <v>0.2117</v>
      </c>
      <c r="AL21" s="14">
        <v>0.1298</v>
      </c>
      <c r="AM21" s="14">
        <v>6.7999999999999996E-3</v>
      </c>
      <c r="AN21" s="14">
        <v>2.5573000000000001</v>
      </c>
      <c r="AO21" s="14">
        <v>0.1588</v>
      </c>
      <c r="AP21" s="14">
        <v>0.2016</v>
      </c>
      <c r="AQ21" s="14">
        <v>1.2500000000000001E-2</v>
      </c>
      <c r="AR21" s="14">
        <v>7.5046999999999997</v>
      </c>
      <c r="AS21" s="14">
        <v>0.5181</v>
      </c>
      <c r="AT21" s="14">
        <v>0.12690000000000001</v>
      </c>
      <c r="AU21" s="14">
        <v>8.8000000000000005E-3</v>
      </c>
      <c r="AV21" s="14">
        <v>24.8477</v>
      </c>
      <c r="AW21" s="14">
        <v>1.5434000000000001</v>
      </c>
      <c r="AX21" s="14">
        <v>0.29060000000000002</v>
      </c>
      <c r="AY21" s="14">
        <v>1.8100000000000002E-2</v>
      </c>
      <c r="AZ21" s="14">
        <v>0.18082080455099556</v>
      </c>
      <c r="BA21" s="14">
        <v>2.2899921197793538</v>
      </c>
      <c r="BB21" s="14">
        <v>0.39209580838323355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0.24010000000000001</v>
      </c>
      <c r="BH21" s="16"/>
      <c r="BI21" s="16">
        <f>DAVERAGE(PlotSort2,"PhxRedEdge",$BM$31:$BM$32)</f>
        <v>0.26479999999999998</v>
      </c>
      <c r="BJ21" s="16"/>
      <c r="BK21" s="16">
        <f>DAVERAGE(PlotSort2,"TMRed",$BM$31:$BM$32)</f>
        <v>0.23749999999999999</v>
      </c>
      <c r="BL21" s="16"/>
      <c r="BM21" s="16">
        <f>DAVERAGE(PlotSort2,"TMNIR",$BM$31:$BM$32)</f>
        <v>0.30430000000000001</v>
      </c>
      <c r="BN21" s="16"/>
      <c r="BO21" s="16">
        <f>DAVERAGE(PlotSort2,"NRR",$BM$31:$BM$32)</f>
        <v>6.9407836935512279E-2</v>
      </c>
      <c r="BP21" s="16"/>
      <c r="BQ21" s="16">
        <f>DAVERAGE(PlotSort2,"rvi",$BM$31:$BM$32)</f>
        <v>1.2812631578947369</v>
      </c>
      <c r="BR21" s="16"/>
      <c r="BS21" s="17">
        <f>DAVERAGE(PlotSort2,"ndvi",$BM$31:$BM$32)</f>
        <v>0.12329272794389078</v>
      </c>
      <c r="BT21" s="16"/>
    </row>
    <row r="22" spans="2:72" ht="13.5" customHeight="1" x14ac:dyDescent="0.2">
      <c r="B22" s="12">
        <v>273</v>
      </c>
      <c r="C22" s="12">
        <v>10.286</v>
      </c>
      <c r="D22" s="12">
        <v>273.42858000000001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25</v>
      </c>
      <c r="Q22" s="56">
        <v>1.1000000000000001</v>
      </c>
      <c r="R22" s="56">
        <v>2.06</v>
      </c>
      <c r="S22" s="56">
        <v>45.89</v>
      </c>
      <c r="T22" s="56">
        <v>135.6</v>
      </c>
      <c r="U22" s="12">
        <v>1</v>
      </c>
      <c r="V22" s="12">
        <v>0</v>
      </c>
      <c r="W22" s="12">
        <v>0</v>
      </c>
      <c r="X22" s="12">
        <v>0</v>
      </c>
      <c r="Y22" s="12">
        <v>0</v>
      </c>
      <c r="Z22" s="12">
        <v>2</v>
      </c>
      <c r="AA22" s="12">
        <v>90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4.1074999999999999</v>
      </c>
      <c r="AK22" s="12">
        <v>0.51190000000000002</v>
      </c>
      <c r="AL22" s="14">
        <v>0.1323</v>
      </c>
      <c r="AM22" s="14">
        <v>1.6500000000000001E-2</v>
      </c>
      <c r="AN22" s="14">
        <v>2.8224999999999998</v>
      </c>
      <c r="AO22" s="14">
        <v>0.2329</v>
      </c>
      <c r="AP22" s="14">
        <v>0.2223</v>
      </c>
      <c r="AQ22" s="14">
        <v>1.83E-2</v>
      </c>
      <c r="AR22" s="14">
        <v>7.8127000000000004</v>
      </c>
      <c r="AS22" s="14">
        <v>0.94320000000000004</v>
      </c>
      <c r="AT22" s="14">
        <v>0.13200000000000001</v>
      </c>
      <c r="AU22" s="14">
        <v>1.5900000000000001E-2</v>
      </c>
      <c r="AV22" s="14">
        <v>27.270900000000001</v>
      </c>
      <c r="AW22" s="14">
        <v>0.95889999999999997</v>
      </c>
      <c r="AX22" s="14">
        <v>0.31859999999999999</v>
      </c>
      <c r="AY22" s="14">
        <v>1.12E-2</v>
      </c>
      <c r="AZ22" s="14">
        <v>0.17803660565723795</v>
      </c>
      <c r="BA22" s="14">
        <v>2.4136363636363636</v>
      </c>
      <c r="BB22" s="14">
        <v>0.41411451398135818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0.33999999999999997</v>
      </c>
      <c r="BH22" s="16">
        <f>DSTDEV(PlotSort2,"PhxRed",$BN$31:$BN$32)/SQRT($BF22)</f>
        <v>2.6000000000000185E-3</v>
      </c>
      <c r="BI22" s="16">
        <f>DAVERAGE(PlotSort2,"PhxRedEdge",$BN$31:$BN$32)</f>
        <v>0.36380000000000001</v>
      </c>
      <c r="BJ22" s="16">
        <f>DSTDEV(PlotSort2,"PhxRedEdge",$BN$31:$BN$32)/SQRT($BF22)</f>
        <v>2.7000000000000079E-3</v>
      </c>
      <c r="BK22" s="16">
        <f>DAVERAGE(PlotSort2,"TMRed",$BN$31:$BN$32)</f>
        <v>0.33489999999999998</v>
      </c>
      <c r="BL22" s="16">
        <f>DSTDEV(PlotSort2,"TMRed",$BN$31:$BN$32)/SQRT($BF22)</f>
        <v>3.7999999999999974E-3</v>
      </c>
      <c r="BM22" s="16">
        <f>DAVERAGE(PlotSort2,"TMNIR",$BN$31:$BN$32)</f>
        <v>0.4</v>
      </c>
      <c r="BN22" s="16">
        <f>DSTDEV(PlotSort2,"TMNIR",$BN$31:$BN$32)/SQRT($BF22)</f>
        <v>3.6000000000000199E-3</v>
      </c>
      <c r="BO22" s="16">
        <f>DAVERAGE(PlotSort2,"NRR",$BN$31:$BN$32)</f>
        <v>4.7388110840690625E-2</v>
      </c>
      <c r="BP22" s="16">
        <f>DSTDEV(PlotSort2,"NRR",$BN$31:$BN$32)/SQRT($BF22)</f>
        <v>7.874507746840273E-4</v>
      </c>
      <c r="BQ22" s="16">
        <f>DAVERAGE(PlotSort2,"rvi",$BN$31:$BN$32)</f>
        <v>1.1944181908958311</v>
      </c>
      <c r="BR22" s="16">
        <f>DSTDEV(PlotSort2,"rvi",$BN$31:$BN$32)/SQRT($BF22)</f>
        <v>2.8031923720637226E-3</v>
      </c>
      <c r="BS22" s="17">
        <f>DAVERAGE(PlotSort2,"ndvi",$BN$31:$BN$32)</f>
        <v>8.8595204002790612E-2</v>
      </c>
      <c r="BT22" s="16">
        <f>DSTDEV(PlotSort2,"ndvi",$BN$31:$BN$32)/SQRT($BF22)</f>
        <v>1.1642461690306511E-3</v>
      </c>
    </row>
    <row r="23" spans="2:72" ht="13.5" customHeight="1" x14ac:dyDescent="0.2">
      <c r="B23" s="12">
        <v>273</v>
      </c>
      <c r="C23" s="12">
        <v>10.294</v>
      </c>
      <c r="D23" s="12">
        <v>273.42892000000001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25</v>
      </c>
      <c r="Q23" s="56">
        <v>1.1000000000000001</v>
      </c>
      <c r="R23" s="56">
        <v>2.06</v>
      </c>
      <c r="S23" s="56">
        <v>45.82</v>
      </c>
      <c r="T23" s="56">
        <v>135.74</v>
      </c>
      <c r="U23" s="12">
        <v>1</v>
      </c>
      <c r="V23" s="12">
        <v>0</v>
      </c>
      <c r="W23" s="12">
        <v>0</v>
      </c>
      <c r="X23" s="12">
        <v>0</v>
      </c>
      <c r="Y23" s="12">
        <v>0</v>
      </c>
      <c r="Z23" s="12">
        <v>2</v>
      </c>
      <c r="AA23" s="12">
        <v>90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4.9714999999999998</v>
      </c>
      <c r="AK23" s="12">
        <v>7.5200000000000003E-2</v>
      </c>
      <c r="AL23" s="14">
        <v>0.15989999999999999</v>
      </c>
      <c r="AM23" s="14">
        <v>2.3999999999999998E-3</v>
      </c>
      <c r="AN23" s="14">
        <v>3.0891000000000002</v>
      </c>
      <c r="AO23" s="14">
        <v>3.5200000000000002E-2</v>
      </c>
      <c r="AP23" s="14">
        <v>0.24299999999999999</v>
      </c>
      <c r="AQ23" s="14">
        <v>2.8E-3</v>
      </c>
      <c r="AR23" s="14">
        <v>9.6555999999999997</v>
      </c>
      <c r="AS23" s="14">
        <v>0.22309999999999999</v>
      </c>
      <c r="AT23" s="14">
        <v>0.16289999999999999</v>
      </c>
      <c r="AU23" s="14">
        <v>3.8E-3</v>
      </c>
      <c r="AV23" s="14">
        <v>29.072199999999999</v>
      </c>
      <c r="AW23" s="14">
        <v>0.33069999999999999</v>
      </c>
      <c r="AX23" s="14">
        <v>0.33939999999999998</v>
      </c>
      <c r="AY23" s="14">
        <v>3.8999999999999998E-3</v>
      </c>
      <c r="AZ23" s="14">
        <v>0.16552197802197799</v>
      </c>
      <c r="BA23" s="14">
        <v>2.0834868017188461</v>
      </c>
      <c r="BB23" s="14">
        <v>0.35138363527772248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0.24304999999999999</v>
      </c>
      <c r="BH23" s="16">
        <f>DSTDEV(PlotSort2,"PhxRed",$BR$31:$BR$32)/SQRT($BF23)</f>
        <v>1.2950000000000003E-2</v>
      </c>
      <c r="BI23" s="16">
        <f>DAVERAGE(PlotSort2,"PhxRedEdge",$BR$31:$BR$32)</f>
        <v>0.31659999999999999</v>
      </c>
      <c r="BJ23" s="16">
        <f>DSTDEV(PlotSort2,"PhxRedEdge",$BR$31:$BR$32)/SQRT($BF23)</f>
        <v>1.2800000000000008E-2</v>
      </c>
      <c r="BK23" s="16">
        <f>DAVERAGE(PlotSort2,"TMRed",$BR$31:$BR$32)</f>
        <v>0.24199999999999999</v>
      </c>
      <c r="BL23" s="16">
        <f>DSTDEV(PlotSort2,"TMRed",$BR$31:$BR$32)/SQRT($BF23)</f>
        <v>1.2499999999999997E-2</v>
      </c>
      <c r="BM23" s="16">
        <f>DAVERAGE(PlotSort2,"TMNIR",$BR$31:$BR$32)</f>
        <v>0.41010000000000002</v>
      </c>
      <c r="BN23" s="16">
        <f>DSTDEV(PlotSort2,"TMNIR",$BR$31:$BR$32)/SQRT($BF23)</f>
        <v>8.0999999999999961E-3</v>
      </c>
      <c r="BO23" s="16">
        <f>DAVERAGE(PlotSort2,"NRR",$BR$31:$BR$32)</f>
        <v>0.128956497573192</v>
      </c>
      <c r="BP23" s="16">
        <f>DSTDEV(PlotSort2,"NRR",$BR$31:$BR$32)/SQRT($BF23)</f>
        <v>1.0176401265005811E-2</v>
      </c>
      <c r="BQ23" s="16">
        <f>DAVERAGE(PlotSort2,"rvi",$BR$31:$BR$32)</f>
        <v>1.6974279954286888</v>
      </c>
      <c r="BR23" s="16">
        <f>DSTDEV(PlotSort2,"rvi",$BR$31:$BR$32)/SQRT($BF23)</f>
        <v>5.4205991499415733E-2</v>
      </c>
      <c r="BS23" s="17">
        <f>DAVERAGE(PlotSort2,"ndvi",$BR$31:$BR$32)</f>
        <v>0.25825342408919</v>
      </c>
      <c r="BT23" s="16">
        <f>DSTDEV(PlotSort2,"ndvi",$BR$31:$BR$32)/SQRT($BF23)</f>
        <v>1.4905720803921677E-2</v>
      </c>
    </row>
    <row r="24" spans="2:72" ht="13.5" customHeight="1" x14ac:dyDescent="0.2">
      <c r="B24" s="12">
        <v>273</v>
      </c>
      <c r="C24" s="12">
        <v>10.303000000000001</v>
      </c>
      <c r="D24" s="12">
        <v>273.42928999999998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25</v>
      </c>
      <c r="Q24" s="56">
        <v>1.1000000000000001</v>
      </c>
      <c r="R24" s="56">
        <v>2.06</v>
      </c>
      <c r="S24" s="56">
        <v>45.74</v>
      </c>
      <c r="T24" s="56">
        <v>135.88999999999999</v>
      </c>
      <c r="U24" s="12">
        <v>1</v>
      </c>
      <c r="V24" s="12">
        <v>0</v>
      </c>
      <c r="W24" s="12">
        <v>0</v>
      </c>
      <c r="X24" s="12">
        <v>0</v>
      </c>
      <c r="Y24" s="12">
        <v>0</v>
      </c>
      <c r="Z24" s="12">
        <v>2</v>
      </c>
      <c r="AA24" s="12">
        <v>90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4.2796000000000003</v>
      </c>
      <c r="AK24" s="12">
        <v>0.57479999999999998</v>
      </c>
      <c r="AL24" s="14">
        <v>0.13750000000000001</v>
      </c>
      <c r="AM24" s="14">
        <v>1.8499999999999999E-2</v>
      </c>
      <c r="AN24" s="14">
        <v>2.8464</v>
      </c>
      <c r="AO24" s="14">
        <v>0.1729</v>
      </c>
      <c r="AP24" s="14">
        <v>0.22359999999999999</v>
      </c>
      <c r="AQ24" s="14">
        <v>1.3599999999999999E-2</v>
      </c>
      <c r="AR24" s="14">
        <v>8.2163000000000004</v>
      </c>
      <c r="AS24" s="14">
        <v>0.84079999999999999</v>
      </c>
      <c r="AT24" s="14">
        <v>0.1384</v>
      </c>
      <c r="AU24" s="14">
        <v>1.4200000000000001E-2</v>
      </c>
      <c r="AV24" s="14">
        <v>27.327000000000002</v>
      </c>
      <c r="AW24" s="14">
        <v>0.24540000000000001</v>
      </c>
      <c r="AX24" s="14">
        <v>0.31869999999999998</v>
      </c>
      <c r="AY24" s="14">
        <v>2.8999999999999998E-3</v>
      </c>
      <c r="AZ24" s="14">
        <v>0.17536418956297251</v>
      </c>
      <c r="BA24" s="14">
        <v>2.3027456647398843</v>
      </c>
      <c r="BB24" s="14">
        <v>0.39444322905272372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0.69599999999999995</v>
      </c>
      <c r="BH24" s="16"/>
      <c r="BI24" s="16">
        <f>DAVERAGE(PlotSort2,"PhxRedEdge",$BP$31:$BP$32)</f>
        <v>0.6845</v>
      </c>
      <c r="BJ24" s="16"/>
      <c r="BK24" s="16">
        <f>DAVERAGE(PlotSort2,"TMRed",$BP$31:$BP$32)</f>
        <v>0.69500000000000006</v>
      </c>
      <c r="BL24" s="16"/>
      <c r="BM24" s="16">
        <f>DAVERAGE(PlotSort2,"TMNIR",$BP$31:$BP$32)</f>
        <v>0.66449999999999998</v>
      </c>
      <c r="BN24" s="16"/>
      <c r="BO24" s="16">
        <f>DAVERAGE(PlotSort2,"NRR",$BP$31:$BP$32)</f>
        <v>-1.4825796886582667E-2</v>
      </c>
      <c r="BP24" s="16"/>
      <c r="BQ24" s="16">
        <f>DAVERAGE(PlotSort2,"rvi",$BP$31:$BP$32)</f>
        <v>23.902877697841724</v>
      </c>
      <c r="BR24" s="16"/>
      <c r="BS24" s="17">
        <f>DAVERAGE(PlotSort2,"ndvi",$BP$31:$BP$32)</f>
        <v>-2.2434718646561293E-2</v>
      </c>
      <c r="BT24" s="16"/>
    </row>
    <row r="25" spans="2:72" ht="13.5" customHeight="1" x14ac:dyDescent="0.2">
      <c r="B25" s="12">
        <v>273</v>
      </c>
      <c r="C25" s="12">
        <v>10.311</v>
      </c>
      <c r="D25" s="12">
        <v>273.42962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25</v>
      </c>
      <c r="Q25" s="56">
        <v>1.1000000000000001</v>
      </c>
      <c r="R25" s="56">
        <v>2.06</v>
      </c>
      <c r="S25" s="56">
        <v>45.67</v>
      </c>
      <c r="T25" s="56">
        <v>136.03</v>
      </c>
      <c r="U25" s="12">
        <v>1</v>
      </c>
      <c r="V25" s="12">
        <v>0</v>
      </c>
      <c r="W25" s="12">
        <v>0</v>
      </c>
      <c r="X25" s="12">
        <v>0</v>
      </c>
      <c r="Y25" s="12">
        <v>0</v>
      </c>
      <c r="Z25" s="12">
        <v>2</v>
      </c>
      <c r="AA25" s="12">
        <v>90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2.0522</v>
      </c>
      <c r="AK25" s="12">
        <v>0.68100000000000005</v>
      </c>
      <c r="AL25" s="14">
        <v>6.5799999999999997E-2</v>
      </c>
      <c r="AM25" s="14">
        <v>2.18E-2</v>
      </c>
      <c r="AN25" s="14">
        <v>2.3610000000000002</v>
      </c>
      <c r="AO25" s="14">
        <v>6.7999999999999996E-3</v>
      </c>
      <c r="AP25" s="14">
        <v>0.18529999999999999</v>
      </c>
      <c r="AQ25" s="14">
        <v>5.0000000000000001E-4</v>
      </c>
      <c r="AR25" s="14">
        <v>4.1397000000000004</v>
      </c>
      <c r="AS25" s="14">
        <v>1.3888</v>
      </c>
      <c r="AT25" s="14">
        <v>6.9599999999999995E-2</v>
      </c>
      <c r="AU25" s="14">
        <v>2.3400000000000001E-2</v>
      </c>
      <c r="AV25" s="14">
        <v>27.487200000000001</v>
      </c>
      <c r="AW25" s="14">
        <v>2.3191999999999999</v>
      </c>
      <c r="AX25" s="14">
        <v>0.32019999999999998</v>
      </c>
      <c r="AY25" s="14">
        <v>2.7E-2</v>
      </c>
      <c r="AZ25" s="14">
        <v>0.26686449060336304</v>
      </c>
      <c r="BA25" s="14">
        <v>4.6005747126436782</v>
      </c>
      <c r="BB25" s="14">
        <v>0.64289379168804517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1.0025000000000002</v>
      </c>
      <c r="BH25" s="16">
        <f>DSTDEV(PlotSort2,"PhxRed",$BQ$31:$BQ$32)/SQRT($BF25)</f>
        <v>2.8618176042508438E-3</v>
      </c>
      <c r="BI25" s="16">
        <f>DAVERAGE(PlotSort2,"PhxRedEdge",$BQ$31:$BQ$32)</f>
        <v>1.0023</v>
      </c>
      <c r="BJ25" s="16">
        <f>DSTDEV(PlotSort2,"PhxRedEdge",$BQ$31:$BQ$32)/SQRT($BF25)</f>
        <v>2.8618176042508438E-3</v>
      </c>
      <c r="BK25" s="16">
        <f>DAVERAGE(PlotSort2,"TMRed",$BQ$31:$BQ$32)</f>
        <v>1.0025000000000002</v>
      </c>
      <c r="BL25" s="16">
        <f>DSTDEV(PlotSort2,"TMRed",$BQ$31:$BQ$32)/SQRT($BF25)</f>
        <v>2.8618176042508438E-3</v>
      </c>
      <c r="BM25" s="16">
        <f>DAVERAGE(PlotSort2,"TMNIR",$BQ$31:$BQ$32)</f>
        <v>1.0023</v>
      </c>
      <c r="BN25" s="16">
        <f>DSTDEV(PlotSort2,"TMNIR",$BQ$31:$BQ$32)/SQRT($BF25)</f>
        <v>2.8618176042508438E-3</v>
      </c>
      <c r="BO25" s="16">
        <f>DAVERAGE(PlotSort2,"NRR",$BQ$31:$BQ$32)</f>
        <v>0.74096155882152104</v>
      </c>
      <c r="BP25" s="16">
        <f>DSTDEV(PlotSort2,"NRR",$BQ$31:$BQ$32)/SQRT($BF25)</f>
        <v>9.4839440625216144E-4</v>
      </c>
      <c r="BQ25" s="16">
        <f>DAVERAGE(PlotSort2,"rvi",$BQ$31:$BQ$32)</f>
        <v>1.4450939641587428</v>
      </c>
      <c r="BR25" s="16">
        <f>DSTDEV(PlotSort2,"rvi",$BQ$31:$BQ$32)/SQRT($BF25)</f>
        <v>6.3185863034583879E-3</v>
      </c>
      <c r="BS25" s="17">
        <f>DAVERAGE(PlotSort2,"ndvi",$BQ$31:$BQ$32)</f>
        <v>0.18202462504653316</v>
      </c>
      <c r="BT25" s="16">
        <f>DSTDEV(PlotSort2,"ndvi",$BQ$31:$BQ$32)/SQRT($BF25)</f>
        <v>2.1090279175434113E-3</v>
      </c>
    </row>
    <row r="26" spans="2:72" ht="13.5" customHeight="1" x14ac:dyDescent="0.2">
      <c r="B26" s="12">
        <v>273</v>
      </c>
      <c r="C26" s="12">
        <v>10.537000000000001</v>
      </c>
      <c r="D26" s="12">
        <v>273.43903999999998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25</v>
      </c>
      <c r="Q26" s="56">
        <v>1.1000000000000001</v>
      </c>
      <c r="R26" s="56">
        <v>2.06</v>
      </c>
      <c r="S26" s="56">
        <v>43.77</v>
      </c>
      <c r="T26" s="56">
        <v>140.02000000000001</v>
      </c>
      <c r="U26" s="12">
        <v>1</v>
      </c>
      <c r="V26" s="12">
        <v>0</v>
      </c>
      <c r="W26" s="12">
        <v>0</v>
      </c>
      <c r="X26" s="12">
        <v>0</v>
      </c>
      <c r="Y26" s="12">
        <v>0</v>
      </c>
      <c r="Z26" s="12">
        <v>2</v>
      </c>
      <c r="AA26" s="12">
        <v>90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5.3829000000000002</v>
      </c>
      <c r="AK26" s="12">
        <v>0.20150000000000001</v>
      </c>
      <c r="AL26" s="14">
        <v>0.1668</v>
      </c>
      <c r="AM26" s="14">
        <v>6.1999999999999998E-3</v>
      </c>
      <c r="AN26" s="14">
        <v>3.1951999999999998</v>
      </c>
      <c r="AO26" s="14">
        <v>0.15029999999999999</v>
      </c>
      <c r="AP26" s="14">
        <v>0.24129999999999999</v>
      </c>
      <c r="AQ26" s="14">
        <v>1.1299999999999999E-2</v>
      </c>
      <c r="AR26" s="14">
        <v>10.2944</v>
      </c>
      <c r="AS26" s="14">
        <v>0.64729999999999999</v>
      </c>
      <c r="AT26" s="14">
        <v>0.1671</v>
      </c>
      <c r="AU26" s="14">
        <v>1.0500000000000001E-2</v>
      </c>
      <c r="AV26" s="14">
        <v>30.151700000000002</v>
      </c>
      <c r="AW26" s="14">
        <v>1.1565000000000001</v>
      </c>
      <c r="AX26" s="14">
        <v>0.34029999999999999</v>
      </c>
      <c r="AY26" s="14">
        <v>1.3100000000000001E-2</v>
      </c>
      <c r="AZ26" s="14">
        <v>0.17022008253094911</v>
      </c>
      <c r="BA26" s="14">
        <v>2.0365050867743864</v>
      </c>
      <c r="BB26" s="14">
        <v>0.34134804887662595</v>
      </c>
      <c r="BC26" s="15"/>
    </row>
    <row r="27" spans="2:72" ht="13.5" customHeight="1" x14ac:dyDescent="0.2">
      <c r="B27" s="12">
        <v>273</v>
      </c>
      <c r="C27" s="12">
        <v>10.523</v>
      </c>
      <c r="D27" s="12">
        <v>273.43846000000002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25</v>
      </c>
      <c r="Q27" s="56">
        <v>1.1000000000000001</v>
      </c>
      <c r="R27" s="56">
        <v>2.06</v>
      </c>
      <c r="S27" s="56">
        <v>43.89</v>
      </c>
      <c r="T27" s="56">
        <v>139.76</v>
      </c>
      <c r="U27" s="12">
        <v>1</v>
      </c>
      <c r="V27" s="12">
        <v>0</v>
      </c>
      <c r="W27" s="12">
        <v>0</v>
      </c>
      <c r="X27" s="12">
        <v>0</v>
      </c>
      <c r="Y27" s="12">
        <v>0</v>
      </c>
      <c r="Z27" s="12">
        <v>2</v>
      </c>
      <c r="AA27" s="12">
        <v>90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4.4893000000000001</v>
      </c>
      <c r="AK27" s="12">
        <v>0.1115</v>
      </c>
      <c r="AL27" s="14">
        <v>0.1394</v>
      </c>
      <c r="AM27" s="14">
        <v>3.5000000000000001E-3</v>
      </c>
      <c r="AN27" s="14">
        <v>3.2437999999999998</v>
      </c>
      <c r="AO27" s="14">
        <v>0.14430000000000001</v>
      </c>
      <c r="AP27" s="14">
        <v>0.2455</v>
      </c>
      <c r="AQ27" s="14">
        <v>1.09E-2</v>
      </c>
      <c r="AR27" s="14">
        <v>8.2771000000000008</v>
      </c>
      <c r="AS27" s="14">
        <v>0.1757</v>
      </c>
      <c r="AT27" s="14">
        <v>0.13469999999999999</v>
      </c>
      <c r="AU27" s="14">
        <v>2.8999999999999998E-3</v>
      </c>
      <c r="AV27" s="14">
        <v>30.609300000000001</v>
      </c>
      <c r="AW27" s="14">
        <v>1.1356999999999999</v>
      </c>
      <c r="AX27" s="14">
        <v>0.34620000000000001</v>
      </c>
      <c r="AY27" s="14">
        <v>1.2800000000000001E-2</v>
      </c>
      <c r="AZ27" s="14">
        <v>0.17018759506506678</v>
      </c>
      <c r="BA27" s="14">
        <v>2.5701559020044549</v>
      </c>
      <c r="BB27" s="14">
        <v>0.43980037429819097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0.24304999999999999</v>
      </c>
      <c r="BH27" s="16">
        <f>DSTDEV(PlotSort2,"PhxRed",$BR$31:$BR$32)/SQRT($BF27)</f>
        <v>1.2950000000000003E-2</v>
      </c>
      <c r="BI27" s="16">
        <f>DAVERAGE(PlotSort2,"PhxRedEdge",$BR$31:$BR$32)</f>
        <v>0.31659999999999999</v>
      </c>
      <c r="BJ27" s="16">
        <f>DSTDEV(PlotSort2,"PhxRedEdge",$BR$31:$BR$32)/SQRT($BF27)</f>
        <v>1.2800000000000008E-2</v>
      </c>
      <c r="BK27" s="16">
        <f>DAVERAGE(PlotSort2,"TMRed",$BR$31:$BR$32)</f>
        <v>0.24199999999999999</v>
      </c>
      <c r="BL27" s="16">
        <f>DSTDEV(PlotSort2,"TMRed",$BR$31:$BR$32)/SQRT($BF27)</f>
        <v>1.2499999999999997E-2</v>
      </c>
      <c r="BM27" s="16">
        <f>DAVERAGE(PlotSort2,"TMNIR",$BR$31:$BR$32)</f>
        <v>0.41010000000000002</v>
      </c>
      <c r="BN27" s="16">
        <f>DSTDEV(PlotSort2,"TMNIR",$BR$31:$BR$32)/SQRT($BF27)</f>
        <v>8.0999999999999961E-3</v>
      </c>
      <c r="BO27" s="16">
        <f>DAVERAGE(PlotSort2,"NRR",$BR$31:$BR$32)</f>
        <v>0.128956497573192</v>
      </c>
      <c r="BP27" s="16">
        <f>DSTDEV(PlotSort2,"NRR",$BR$31:$BR$32)/SQRT($BF27)</f>
        <v>1.0176401265005811E-2</v>
      </c>
      <c r="BQ27" s="16">
        <f>DAVERAGE(PlotSort2,"rvi",$BR$31:$BR$32)</f>
        <v>1.6974279954286888</v>
      </c>
      <c r="BR27" s="16">
        <f>DSTDEV(PlotSort2,"rvi",$BR$31:$BR$32)/SQRT($BF27)</f>
        <v>5.4205991499415733E-2</v>
      </c>
      <c r="BS27" s="17">
        <f>DAVERAGE(PlotSort2,"ndvi",$BR$31:$BR$32)</f>
        <v>0.25825342408919</v>
      </c>
      <c r="BT27" s="16">
        <f>DSTDEV(PlotSort2,"ndvi",$BR$31:$BR$32)/SQRT($BF27)</f>
        <v>1.4905720803921677E-2</v>
      </c>
    </row>
    <row r="28" spans="2:72" ht="13.5" customHeight="1" x14ac:dyDescent="0.2">
      <c r="B28" s="12">
        <v>273</v>
      </c>
      <c r="C28" s="12">
        <v>10.515000000000001</v>
      </c>
      <c r="D28" s="12">
        <v>273.43813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25</v>
      </c>
      <c r="Q28" s="56">
        <v>1.1000000000000001</v>
      </c>
      <c r="R28" s="56">
        <v>2.06</v>
      </c>
      <c r="S28" s="56">
        <v>43.95</v>
      </c>
      <c r="T28" s="56">
        <v>139.62</v>
      </c>
      <c r="U28" s="12">
        <v>1</v>
      </c>
      <c r="V28" s="12">
        <v>0</v>
      </c>
      <c r="W28" s="12">
        <v>0</v>
      </c>
      <c r="X28" s="12">
        <v>0</v>
      </c>
      <c r="Y28" s="12">
        <v>0</v>
      </c>
      <c r="Z28" s="12">
        <v>2</v>
      </c>
      <c r="AA28" s="12">
        <v>90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4.8875999999999999</v>
      </c>
      <c r="AK28" s="12">
        <v>0.21429999999999999</v>
      </c>
      <c r="AL28" s="14">
        <v>0.15190000000000001</v>
      </c>
      <c r="AM28" s="14">
        <v>6.7000000000000002E-3</v>
      </c>
      <c r="AN28" s="14">
        <v>3.0901999999999998</v>
      </c>
      <c r="AO28" s="14">
        <v>2.4799999999999999E-2</v>
      </c>
      <c r="AP28" s="14">
        <v>0.23419999999999999</v>
      </c>
      <c r="AQ28" s="14">
        <v>1.9E-3</v>
      </c>
      <c r="AR28" s="14">
        <v>9.1917000000000009</v>
      </c>
      <c r="AS28" s="14">
        <v>0.72909999999999997</v>
      </c>
      <c r="AT28" s="14">
        <v>0.1497</v>
      </c>
      <c r="AU28" s="14">
        <v>1.1900000000000001E-2</v>
      </c>
      <c r="AV28" s="14">
        <v>28.6312</v>
      </c>
      <c r="AW28" s="14">
        <v>0.82579999999999998</v>
      </c>
      <c r="AX28" s="14">
        <v>0.32419999999999999</v>
      </c>
      <c r="AY28" s="14">
        <v>9.2999999999999992E-3</v>
      </c>
      <c r="AZ28" s="14">
        <v>0.16117478510028652</v>
      </c>
      <c r="BA28" s="14">
        <v>2.1656646626586507</v>
      </c>
      <c r="BB28" s="14">
        <v>0.36822114370120279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0.16489999999999999</v>
      </c>
      <c r="BH28" s="16">
        <f>DSTDEV(PlotSort2,"PhxRed",$BS$31:$BS$32)/SQRT($BF28)</f>
        <v>5.7999999999999987E-3</v>
      </c>
      <c r="BI28" s="16">
        <f>DAVERAGE(PlotSort2,"PhxRedEdge",$BS$31:$BS$32)</f>
        <v>0.25145000000000001</v>
      </c>
      <c r="BJ28" s="16">
        <f>DSTDEV(PlotSort2,"PhxRedEdge",$BS$31:$BS$32)/SQRT($BF28)</f>
        <v>3.1499999999999996E-3</v>
      </c>
      <c r="BK28" s="16">
        <f>DAVERAGE(PlotSort2,"TMRed",$BS$31:$BS$32)</f>
        <v>0.16325000000000001</v>
      </c>
      <c r="BL28" s="16">
        <f>DSTDEV(PlotSort2,"TMRed",$BS$31:$BS$32)/SQRT($BF28)</f>
        <v>5.3499999999999936E-3</v>
      </c>
      <c r="BM28" s="16">
        <f>DAVERAGE(PlotSort2,"TMNIR",$BS$31:$BS$32)</f>
        <v>0.3589</v>
      </c>
      <c r="BN28" s="16">
        <f>DSTDEV(PlotSort2,"TMNIR",$BS$31:$BS$32)/SQRT($BF28)</f>
        <v>1.3000000000000012E-2</v>
      </c>
      <c r="BO28" s="16">
        <f>DAVERAGE(PlotSort2,"NRR",$BS$31:$BS$32)</f>
        <v>0.17574255311318807</v>
      </c>
      <c r="BP28" s="16">
        <f>DSTDEV(PlotSort2,"NRR",$BS$31:$BS$32)/SQRT($BF28)</f>
        <v>1.1488093335335485E-2</v>
      </c>
      <c r="BQ28" s="16">
        <f>DAVERAGE(PlotSort2,"rvi",$BS$31:$BS$32)</f>
        <v>2.2034447902744878</v>
      </c>
      <c r="BR28" s="16">
        <f>DSTDEV(PlotSort2,"rvi",$BS$31:$BS$32)/SQRT($BF28)</f>
        <v>0.15184336678694343</v>
      </c>
      <c r="BS28" s="17">
        <f>DAVERAGE(PlotSort2,"ndvi",$BS$31:$BS$32)</f>
        <v>0.37426621190459675</v>
      </c>
      <c r="BT28" s="16">
        <f>DSTDEV(PlotSort2,"ndvi",$BS$31:$BS$32)/SQRT($BF28)</f>
        <v>2.965979791042769E-2</v>
      </c>
    </row>
    <row r="29" spans="2:72" ht="13.5" customHeight="1" x14ac:dyDescent="0.2">
      <c r="B29" s="12">
        <v>273</v>
      </c>
      <c r="C29" s="12">
        <v>10.507</v>
      </c>
      <c r="D29" s="12">
        <v>273.43779000000001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25</v>
      </c>
      <c r="Q29" s="56">
        <v>1.1000000000000001</v>
      </c>
      <c r="R29" s="56">
        <v>2.06</v>
      </c>
      <c r="S29" s="56">
        <v>44.02</v>
      </c>
      <c r="T29" s="56">
        <v>139.47</v>
      </c>
      <c r="U29" s="12">
        <v>1</v>
      </c>
      <c r="V29" s="12">
        <v>0</v>
      </c>
      <c r="W29" s="12">
        <v>0</v>
      </c>
      <c r="X29" s="12">
        <v>0</v>
      </c>
      <c r="Y29" s="12">
        <v>0</v>
      </c>
      <c r="Z29" s="12">
        <v>2</v>
      </c>
      <c r="AA29" s="12">
        <v>90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4.1369999999999996</v>
      </c>
      <c r="AK29" s="12">
        <v>0.2586</v>
      </c>
      <c r="AL29" s="14">
        <v>0.1288</v>
      </c>
      <c r="AM29" s="14">
        <v>8.0000000000000002E-3</v>
      </c>
      <c r="AN29" s="14">
        <v>3.0743999999999998</v>
      </c>
      <c r="AO29" s="14">
        <v>2.06E-2</v>
      </c>
      <c r="AP29" s="14">
        <v>0.2334</v>
      </c>
      <c r="AQ29" s="14">
        <v>1.6000000000000001E-3</v>
      </c>
      <c r="AR29" s="14">
        <v>8.1974999999999998</v>
      </c>
      <c r="AS29" s="14">
        <v>0.81579999999999997</v>
      </c>
      <c r="AT29" s="14">
        <v>0.13370000000000001</v>
      </c>
      <c r="AU29" s="14">
        <v>1.3299999999999999E-2</v>
      </c>
      <c r="AV29" s="14">
        <v>30.116299999999999</v>
      </c>
      <c r="AW29" s="14">
        <v>0.83409999999999995</v>
      </c>
      <c r="AX29" s="14">
        <v>0.34139999999999998</v>
      </c>
      <c r="AY29" s="14">
        <v>9.4999999999999998E-3</v>
      </c>
      <c r="AZ29" s="14">
        <v>0.18789144050104381</v>
      </c>
      <c r="BA29" s="14">
        <v>2.553477935676888</v>
      </c>
      <c r="BB29" s="14">
        <v>0.43717112186908014</v>
      </c>
      <c r="BC29" s="15"/>
      <c r="BD29" s="28"/>
    </row>
    <row r="30" spans="2:72" ht="13.5" customHeight="1" x14ac:dyDescent="0.2">
      <c r="B30" s="12">
        <v>273</v>
      </c>
      <c r="C30" s="12">
        <v>10.497999999999999</v>
      </c>
      <c r="D30" s="12">
        <v>273.43741999999997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25</v>
      </c>
      <c r="Q30" s="56">
        <v>1.1000000000000001</v>
      </c>
      <c r="R30" s="56">
        <v>2.06</v>
      </c>
      <c r="S30" s="56">
        <v>44.09</v>
      </c>
      <c r="T30" s="56">
        <v>139.31</v>
      </c>
      <c r="U30" s="12">
        <v>1</v>
      </c>
      <c r="V30" s="12">
        <v>0</v>
      </c>
      <c r="W30" s="12">
        <v>0</v>
      </c>
      <c r="X30" s="12">
        <v>0</v>
      </c>
      <c r="Y30" s="12">
        <v>0</v>
      </c>
      <c r="Z30" s="12">
        <v>2</v>
      </c>
      <c r="AA30" s="12">
        <v>90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3.7486999999999999</v>
      </c>
      <c r="AK30" s="12">
        <v>0.27839999999999998</v>
      </c>
      <c r="AL30" s="14">
        <v>0.1168</v>
      </c>
      <c r="AM30" s="14">
        <v>8.6999999999999994E-3</v>
      </c>
      <c r="AN30" s="14">
        <v>2.4863</v>
      </c>
      <c r="AO30" s="14">
        <v>3.04E-2</v>
      </c>
      <c r="AP30" s="14">
        <v>0.189</v>
      </c>
      <c r="AQ30" s="14">
        <v>2.3E-3</v>
      </c>
      <c r="AR30" s="14">
        <v>6.9253999999999998</v>
      </c>
      <c r="AS30" s="14">
        <v>0.34110000000000001</v>
      </c>
      <c r="AT30" s="14">
        <v>0.11310000000000001</v>
      </c>
      <c r="AU30" s="14">
        <v>5.5999999999999999E-3</v>
      </c>
      <c r="AV30" s="14">
        <v>24.783200000000001</v>
      </c>
      <c r="AW30" s="14">
        <v>0.21010000000000001</v>
      </c>
      <c r="AX30" s="14">
        <v>0.28129999999999999</v>
      </c>
      <c r="AY30" s="14">
        <v>2.3999999999999998E-3</v>
      </c>
      <c r="AZ30" s="14">
        <v>0.1962577078460557</v>
      </c>
      <c r="BA30" s="14">
        <v>2.4871794871794868</v>
      </c>
      <c r="BB30" s="14">
        <v>0.4264705882352941</v>
      </c>
      <c r="BC30" s="15"/>
      <c r="BD30" s="28"/>
      <c r="BF30" s="29" t="s">
        <v>175</v>
      </c>
    </row>
    <row r="31" spans="2:72" ht="13.5" customHeight="1" x14ac:dyDescent="0.2">
      <c r="B31" s="12">
        <v>273</v>
      </c>
      <c r="C31" s="12">
        <v>10.49</v>
      </c>
      <c r="D31" s="12">
        <v>273.43707999999998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25</v>
      </c>
      <c r="Q31" s="56">
        <v>1.1000000000000001</v>
      </c>
      <c r="R31" s="56">
        <v>2.06</v>
      </c>
      <c r="S31" s="56">
        <v>44.15</v>
      </c>
      <c r="T31" s="56">
        <v>139.16</v>
      </c>
      <c r="U31" s="12">
        <v>1</v>
      </c>
      <c r="V31" s="12">
        <v>0</v>
      </c>
      <c r="W31" s="12">
        <v>0</v>
      </c>
      <c r="X31" s="12">
        <v>0</v>
      </c>
      <c r="Y31" s="12">
        <v>0</v>
      </c>
      <c r="Z31" s="12">
        <v>2</v>
      </c>
      <c r="AA31" s="12">
        <v>90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4.5644999999999998</v>
      </c>
      <c r="AK31" s="12">
        <v>0.127</v>
      </c>
      <c r="AL31" s="14">
        <v>0.1424</v>
      </c>
      <c r="AM31" s="14">
        <v>4.0000000000000001E-3</v>
      </c>
      <c r="AN31" s="14">
        <v>3.1539000000000001</v>
      </c>
      <c r="AO31" s="14">
        <v>3.9199999999999999E-2</v>
      </c>
      <c r="AP31" s="14">
        <v>0.24010000000000001</v>
      </c>
      <c r="AQ31" s="14">
        <v>3.0000000000000001E-3</v>
      </c>
      <c r="AR31" s="14">
        <v>8.7678999999999991</v>
      </c>
      <c r="AS31" s="14">
        <v>2.9100000000000001E-2</v>
      </c>
      <c r="AT31" s="14">
        <v>0.1434</v>
      </c>
      <c r="AU31" s="14">
        <v>5.0000000000000001E-4</v>
      </c>
      <c r="AV31" s="14">
        <v>30.0061</v>
      </c>
      <c r="AW31" s="14">
        <v>0.51580000000000004</v>
      </c>
      <c r="AX31" s="14">
        <v>0.34100000000000003</v>
      </c>
      <c r="AY31" s="14">
        <v>5.8999999999999999E-3</v>
      </c>
      <c r="AZ31" s="14">
        <v>0.17363620719325418</v>
      </c>
      <c r="BA31" s="14">
        <v>2.377963737796374</v>
      </c>
      <c r="BB31" s="14">
        <v>0.40792733278282411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273</v>
      </c>
      <c r="C32" s="12">
        <v>10.481999999999999</v>
      </c>
      <c r="D32" s="12">
        <v>273.43675000000002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25</v>
      </c>
      <c r="Q32" s="56">
        <v>1.1000000000000001</v>
      </c>
      <c r="R32" s="56">
        <v>2.06</v>
      </c>
      <c r="S32" s="56">
        <v>44.22</v>
      </c>
      <c r="T32" s="56">
        <v>139.02000000000001</v>
      </c>
      <c r="U32" s="12">
        <v>1</v>
      </c>
      <c r="V32" s="12">
        <v>0</v>
      </c>
      <c r="W32" s="12">
        <v>0</v>
      </c>
      <c r="X32" s="12">
        <v>0</v>
      </c>
      <c r="Y32" s="12">
        <v>0</v>
      </c>
      <c r="Z32" s="12">
        <v>2</v>
      </c>
      <c r="AA32" s="12">
        <v>90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3.8411</v>
      </c>
      <c r="AK32" s="12">
        <v>0.2041</v>
      </c>
      <c r="AL32" s="14">
        <v>0.12</v>
      </c>
      <c r="AM32" s="14">
        <v>6.4000000000000003E-3</v>
      </c>
      <c r="AN32" s="14">
        <v>3.0350000000000001</v>
      </c>
      <c r="AO32" s="14">
        <v>0.25729999999999997</v>
      </c>
      <c r="AP32" s="14">
        <v>0.23139999999999999</v>
      </c>
      <c r="AQ32" s="14">
        <v>1.9599999999999999E-2</v>
      </c>
      <c r="AR32" s="14">
        <v>7.6611000000000002</v>
      </c>
      <c r="AS32" s="14">
        <v>0.32050000000000001</v>
      </c>
      <c r="AT32" s="14">
        <v>0.12540000000000001</v>
      </c>
      <c r="AU32" s="14">
        <v>5.1999999999999998E-3</v>
      </c>
      <c r="AV32" s="14">
        <v>31.4558</v>
      </c>
      <c r="AW32" s="14">
        <v>1.8573999999999999</v>
      </c>
      <c r="AX32" s="14">
        <v>0.35780000000000001</v>
      </c>
      <c r="AY32" s="14">
        <v>2.1100000000000001E-2</v>
      </c>
      <c r="AZ32" s="14">
        <v>0.21452817379497627</v>
      </c>
      <c r="BA32" s="14">
        <v>2.8532695374800636</v>
      </c>
      <c r="BB32" s="14">
        <v>0.48096026490066224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273</v>
      </c>
      <c r="C33" s="12">
        <v>10.474</v>
      </c>
      <c r="D33" s="12">
        <v>273.43642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25</v>
      </c>
      <c r="Q33" s="56">
        <v>1.1000000000000001</v>
      </c>
      <c r="R33" s="56">
        <v>2.06</v>
      </c>
      <c r="S33" s="56">
        <v>44.29</v>
      </c>
      <c r="T33" s="56">
        <v>138.88</v>
      </c>
      <c r="U33" s="12">
        <v>1</v>
      </c>
      <c r="V33" s="12">
        <v>0</v>
      </c>
      <c r="W33" s="12">
        <v>0</v>
      </c>
      <c r="X33" s="12">
        <v>0</v>
      </c>
      <c r="Y33" s="12">
        <v>0</v>
      </c>
      <c r="Z33" s="12">
        <v>2</v>
      </c>
      <c r="AA33" s="12">
        <v>90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2.6827000000000001</v>
      </c>
      <c r="AK33" s="12">
        <v>8.5999999999999993E-2</v>
      </c>
      <c r="AL33" s="14">
        <v>8.3900000000000002E-2</v>
      </c>
      <c r="AM33" s="14">
        <v>2.7000000000000001E-3</v>
      </c>
      <c r="AN33" s="14">
        <v>3.2292999999999998</v>
      </c>
      <c r="AO33" s="14">
        <v>0.19719999999999999</v>
      </c>
      <c r="AP33" s="14">
        <v>0.24660000000000001</v>
      </c>
      <c r="AQ33" s="14">
        <v>1.5100000000000001E-2</v>
      </c>
      <c r="AR33" s="14">
        <v>5.2142999999999997</v>
      </c>
      <c r="AS33" s="14">
        <v>1.21E-2</v>
      </c>
      <c r="AT33" s="14">
        <v>8.5500000000000007E-2</v>
      </c>
      <c r="AU33" s="14">
        <v>2.0000000000000001E-4</v>
      </c>
      <c r="AV33" s="14">
        <v>35.767699999999998</v>
      </c>
      <c r="AW33" s="14">
        <v>2.7040000000000002</v>
      </c>
      <c r="AX33" s="14">
        <v>0.40739999999999998</v>
      </c>
      <c r="AY33" s="14">
        <v>3.0800000000000001E-2</v>
      </c>
      <c r="AZ33" s="14">
        <v>0.24587155963302748</v>
      </c>
      <c r="BA33" s="14">
        <v>4.7649122807017541</v>
      </c>
      <c r="BB33" s="14">
        <v>0.65307364576993299</v>
      </c>
      <c r="BC33" s="15"/>
      <c r="BD33" s="28"/>
    </row>
    <row r="34" spans="2:64" ht="13.5" customHeight="1" x14ac:dyDescent="0.2">
      <c r="B34" s="12">
        <v>273</v>
      </c>
      <c r="C34" s="12">
        <v>10.555999999999999</v>
      </c>
      <c r="D34" s="12">
        <v>273.43982999999997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25</v>
      </c>
      <c r="Q34" s="56">
        <v>1.1000000000000001</v>
      </c>
      <c r="R34" s="56">
        <v>2.06</v>
      </c>
      <c r="S34" s="56">
        <v>43.62</v>
      </c>
      <c r="T34" s="56">
        <v>140.36000000000001</v>
      </c>
      <c r="U34" s="12">
        <v>1</v>
      </c>
      <c r="V34" s="12">
        <v>0</v>
      </c>
      <c r="W34" s="12">
        <v>0</v>
      </c>
      <c r="X34" s="12">
        <v>0</v>
      </c>
      <c r="Y34" s="12">
        <v>0</v>
      </c>
      <c r="Z34" s="12">
        <v>2</v>
      </c>
      <c r="AA34" s="12">
        <v>90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4.4532999999999996</v>
      </c>
      <c r="AK34" s="12">
        <v>0.26550000000000001</v>
      </c>
      <c r="AL34" s="14">
        <v>0.1376</v>
      </c>
      <c r="AM34" s="14">
        <v>8.2000000000000007E-3</v>
      </c>
      <c r="AN34" s="14">
        <v>3.1762000000000001</v>
      </c>
      <c r="AO34" s="14">
        <v>0.1237</v>
      </c>
      <c r="AP34" s="14">
        <v>0.23899999999999999</v>
      </c>
      <c r="AQ34" s="14">
        <v>9.2999999999999992E-3</v>
      </c>
      <c r="AR34" s="14">
        <v>8.6060999999999996</v>
      </c>
      <c r="AS34" s="14">
        <v>0.59940000000000004</v>
      </c>
      <c r="AT34" s="14">
        <v>0.13930000000000001</v>
      </c>
      <c r="AU34" s="14">
        <v>9.7000000000000003E-3</v>
      </c>
      <c r="AV34" s="14">
        <v>31.767800000000001</v>
      </c>
      <c r="AW34" s="14">
        <v>0.91310000000000002</v>
      </c>
      <c r="AX34" s="14">
        <v>0.35759999999999997</v>
      </c>
      <c r="AY34" s="14">
        <v>1.03E-2</v>
      </c>
      <c r="AZ34" s="14">
        <v>0.19879316124706667</v>
      </c>
      <c r="BA34" s="14">
        <v>2.5671213208901649</v>
      </c>
      <c r="BB34" s="14">
        <v>0.43932380760716433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273</v>
      </c>
      <c r="C35" s="12">
        <v>10.564</v>
      </c>
      <c r="D35" s="12">
        <v>273.44017000000002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25</v>
      </c>
      <c r="Q35" s="56">
        <v>1.1000000000000001</v>
      </c>
      <c r="R35" s="56">
        <v>2.06</v>
      </c>
      <c r="S35" s="56">
        <v>43.56</v>
      </c>
      <c r="T35" s="56">
        <v>140.51</v>
      </c>
      <c r="U35" s="12">
        <v>1</v>
      </c>
      <c r="V35" s="12">
        <v>0</v>
      </c>
      <c r="W35" s="12">
        <v>0</v>
      </c>
      <c r="X35" s="12">
        <v>0</v>
      </c>
      <c r="Y35" s="12">
        <v>0</v>
      </c>
      <c r="Z35" s="12">
        <v>2</v>
      </c>
      <c r="AA35" s="12">
        <v>90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4.4522000000000004</v>
      </c>
      <c r="AK35" s="12">
        <v>0.28860000000000002</v>
      </c>
      <c r="AL35" s="14">
        <v>0.13739999999999999</v>
      </c>
      <c r="AM35" s="14">
        <v>8.8999999999999999E-3</v>
      </c>
      <c r="AN35" s="14">
        <v>3.1082999999999998</v>
      </c>
      <c r="AO35" s="14">
        <v>0.24099999999999999</v>
      </c>
      <c r="AP35" s="14">
        <v>0.2336</v>
      </c>
      <c r="AQ35" s="14">
        <v>1.8100000000000002E-2</v>
      </c>
      <c r="AR35" s="14">
        <v>8.6508000000000003</v>
      </c>
      <c r="AS35" s="14">
        <v>0.67810000000000004</v>
      </c>
      <c r="AT35" s="14">
        <v>0.1399</v>
      </c>
      <c r="AU35" s="14">
        <v>1.0999999999999999E-2</v>
      </c>
      <c r="AV35" s="14">
        <v>30.397099999999998</v>
      </c>
      <c r="AW35" s="14">
        <v>2.1549</v>
      </c>
      <c r="AX35" s="14">
        <v>0.34179999999999999</v>
      </c>
      <c r="AY35" s="14">
        <v>2.4199999999999999E-2</v>
      </c>
      <c r="AZ35" s="14">
        <v>0.18804310045185954</v>
      </c>
      <c r="BA35" s="14">
        <v>2.4431736954967835</v>
      </c>
      <c r="BB35" s="14">
        <v>0.41914054390699601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273</v>
      </c>
      <c r="C36" s="12">
        <v>10.573</v>
      </c>
      <c r="D36" s="12">
        <v>273.44054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25</v>
      </c>
      <c r="Q36" s="56">
        <v>1.1000000000000001</v>
      </c>
      <c r="R36" s="56">
        <v>2.06</v>
      </c>
      <c r="S36" s="56">
        <v>43.48</v>
      </c>
      <c r="T36" s="56">
        <v>140.68</v>
      </c>
      <c r="U36" s="12">
        <v>1</v>
      </c>
      <c r="V36" s="12">
        <v>0</v>
      </c>
      <c r="W36" s="12">
        <v>0</v>
      </c>
      <c r="X36" s="12">
        <v>0</v>
      </c>
      <c r="Y36" s="12">
        <v>0</v>
      </c>
      <c r="Z36" s="12">
        <v>2</v>
      </c>
      <c r="AA36" s="12">
        <v>90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4.8954000000000004</v>
      </c>
      <c r="AK36" s="12">
        <v>3.8399999999999997E-2</v>
      </c>
      <c r="AL36" s="14">
        <v>0.15079999999999999</v>
      </c>
      <c r="AM36" s="14">
        <v>1.1999999999999999E-3</v>
      </c>
      <c r="AN36" s="14">
        <v>3.3165</v>
      </c>
      <c r="AO36" s="14">
        <v>0.1123</v>
      </c>
      <c r="AP36" s="14">
        <v>0.24890000000000001</v>
      </c>
      <c r="AQ36" s="14">
        <v>8.3999999999999995E-3</v>
      </c>
      <c r="AR36" s="14">
        <v>9.3364999999999991</v>
      </c>
      <c r="AS36" s="14">
        <v>0.1971</v>
      </c>
      <c r="AT36" s="14">
        <v>0.15079999999999999</v>
      </c>
      <c r="AU36" s="14">
        <v>3.2000000000000002E-3</v>
      </c>
      <c r="AV36" s="14">
        <v>31.333100000000002</v>
      </c>
      <c r="AW36" s="14">
        <v>0.64480000000000004</v>
      </c>
      <c r="AX36" s="14">
        <v>0.3518</v>
      </c>
      <c r="AY36" s="14">
        <v>7.1999999999999998E-3</v>
      </c>
      <c r="AZ36" s="14">
        <v>0.17130014982520392</v>
      </c>
      <c r="BA36" s="14">
        <v>2.3328912466843503</v>
      </c>
      <c r="BB36" s="14">
        <v>0.39992041384799054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273</v>
      </c>
      <c r="C37" s="12">
        <v>10.582000000000001</v>
      </c>
      <c r="D37" s="12">
        <v>273.44092000000001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25</v>
      </c>
      <c r="Q37" s="56">
        <v>1.1000000000000001</v>
      </c>
      <c r="R37" s="56">
        <v>2.06</v>
      </c>
      <c r="S37" s="56">
        <v>43.41</v>
      </c>
      <c r="T37" s="56">
        <v>140.84</v>
      </c>
      <c r="U37" s="12">
        <v>1</v>
      </c>
      <c r="V37" s="12">
        <v>0</v>
      </c>
      <c r="W37" s="12">
        <v>0</v>
      </c>
      <c r="X37" s="12">
        <v>0</v>
      </c>
      <c r="Y37" s="12">
        <v>0</v>
      </c>
      <c r="Z37" s="12">
        <v>2</v>
      </c>
      <c r="AA37" s="12">
        <v>90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4.1689999999999996</v>
      </c>
      <c r="AK37" s="12">
        <v>0.33160000000000001</v>
      </c>
      <c r="AL37" s="14">
        <v>0.1283</v>
      </c>
      <c r="AM37" s="14">
        <v>1.0200000000000001E-2</v>
      </c>
      <c r="AN37" s="14">
        <v>2.9609000000000001</v>
      </c>
      <c r="AO37" s="14">
        <v>9.0700000000000003E-2</v>
      </c>
      <c r="AP37" s="14">
        <v>0.2218</v>
      </c>
      <c r="AQ37" s="14">
        <v>6.7999999999999996E-3</v>
      </c>
      <c r="AR37" s="14">
        <v>8.2606000000000002</v>
      </c>
      <c r="AS37" s="14">
        <v>0.61950000000000005</v>
      </c>
      <c r="AT37" s="14">
        <v>0.13320000000000001</v>
      </c>
      <c r="AU37" s="14">
        <v>0.01</v>
      </c>
      <c r="AV37" s="14">
        <v>29.7544</v>
      </c>
      <c r="AW37" s="14">
        <v>0.81740000000000002</v>
      </c>
      <c r="AX37" s="14">
        <v>0.3337</v>
      </c>
      <c r="AY37" s="14">
        <v>9.1999999999999998E-3</v>
      </c>
      <c r="AZ37" s="14">
        <v>0.20144014401440144</v>
      </c>
      <c r="BA37" s="14">
        <v>2.5052552552552552</v>
      </c>
      <c r="BB37" s="14">
        <v>0.42942814307132149</v>
      </c>
      <c r="BC37" s="15"/>
      <c r="BD37" s="28"/>
      <c r="BG37" s="30">
        <v>2</v>
      </c>
    </row>
    <row r="38" spans="2:64" ht="13.5" customHeight="1" x14ac:dyDescent="0.2">
      <c r="B38" s="12">
        <v>273</v>
      </c>
      <c r="C38" s="12">
        <v>10.590999999999999</v>
      </c>
      <c r="D38" s="12">
        <v>273.44128999999998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25</v>
      </c>
      <c r="Q38" s="56">
        <v>1.1000000000000001</v>
      </c>
      <c r="R38" s="56">
        <v>2.06</v>
      </c>
      <c r="S38" s="56">
        <v>43.34</v>
      </c>
      <c r="T38" s="56">
        <v>141.01</v>
      </c>
      <c r="U38" s="12">
        <v>1</v>
      </c>
      <c r="V38" s="12">
        <v>0</v>
      </c>
      <c r="W38" s="12">
        <v>0</v>
      </c>
      <c r="X38" s="12">
        <v>0</v>
      </c>
      <c r="Y38" s="12">
        <v>0</v>
      </c>
      <c r="Z38" s="12">
        <v>2</v>
      </c>
      <c r="AA38" s="12">
        <v>90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5.2499000000000002</v>
      </c>
      <c r="AK38" s="12">
        <v>6.6299999999999998E-2</v>
      </c>
      <c r="AL38" s="14">
        <v>0.1613</v>
      </c>
      <c r="AM38" s="14">
        <v>2E-3</v>
      </c>
      <c r="AN38" s="14">
        <v>3.3816000000000002</v>
      </c>
      <c r="AO38" s="14">
        <v>0.01</v>
      </c>
      <c r="AP38" s="14">
        <v>0.253</v>
      </c>
      <c r="AQ38" s="14">
        <v>6.9999999999999999E-4</v>
      </c>
      <c r="AR38" s="14">
        <v>10.1053</v>
      </c>
      <c r="AS38" s="14">
        <v>0.17480000000000001</v>
      </c>
      <c r="AT38" s="14">
        <v>0.16270000000000001</v>
      </c>
      <c r="AU38" s="14">
        <v>2.8E-3</v>
      </c>
      <c r="AV38" s="14">
        <v>31.021100000000001</v>
      </c>
      <c r="AW38" s="14">
        <v>0.1082</v>
      </c>
      <c r="AX38" s="14">
        <v>0.34739999999999999</v>
      </c>
      <c r="AY38" s="14">
        <v>1.1999999999999999E-3</v>
      </c>
      <c r="AZ38" s="14">
        <v>0.1572285143237841</v>
      </c>
      <c r="BA38" s="14">
        <v>2.1352181929932388</v>
      </c>
      <c r="BB38" s="14">
        <v>0.36208586551656535</v>
      </c>
      <c r="BC38" s="15"/>
      <c r="BD38" s="28"/>
      <c r="BG38" s="30">
        <v>3</v>
      </c>
      <c r="BH38" s="34"/>
    </row>
    <row r="39" spans="2:64" ht="13.5" customHeight="1" x14ac:dyDescent="0.2">
      <c r="B39" s="12">
        <v>273</v>
      </c>
      <c r="C39" s="12">
        <v>10.599</v>
      </c>
      <c r="D39" s="12">
        <v>273.44162999999998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25</v>
      </c>
      <c r="Q39" s="56">
        <v>1.1000000000000001</v>
      </c>
      <c r="R39" s="56">
        <v>2.06</v>
      </c>
      <c r="S39" s="56">
        <v>43.28</v>
      </c>
      <c r="T39" s="56">
        <v>141.16</v>
      </c>
      <c r="U39" s="12">
        <v>1</v>
      </c>
      <c r="V39" s="12">
        <v>0</v>
      </c>
      <c r="W39" s="12">
        <v>0</v>
      </c>
      <c r="X39" s="12">
        <v>0</v>
      </c>
      <c r="Y39" s="12">
        <v>0</v>
      </c>
      <c r="Z39" s="12">
        <v>2</v>
      </c>
      <c r="AA39" s="12">
        <v>90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4.0418000000000003</v>
      </c>
      <c r="AK39" s="12">
        <v>0.22939999999999999</v>
      </c>
      <c r="AL39" s="14">
        <v>0.124</v>
      </c>
      <c r="AM39" s="14">
        <v>7.0000000000000001E-3</v>
      </c>
      <c r="AN39" s="14">
        <v>2.8523000000000001</v>
      </c>
      <c r="AO39" s="14">
        <v>0.1082</v>
      </c>
      <c r="AP39" s="14">
        <v>0.21310000000000001</v>
      </c>
      <c r="AQ39" s="14">
        <v>8.0999999999999996E-3</v>
      </c>
      <c r="AR39" s="14">
        <v>7.8310000000000004</v>
      </c>
      <c r="AS39" s="14">
        <v>0.74780000000000002</v>
      </c>
      <c r="AT39" s="14">
        <v>0.126</v>
      </c>
      <c r="AU39" s="14">
        <v>1.2E-2</v>
      </c>
      <c r="AV39" s="14">
        <v>28.105</v>
      </c>
      <c r="AW39" s="14">
        <v>1.0108999999999999</v>
      </c>
      <c r="AX39" s="14">
        <v>0.31440000000000001</v>
      </c>
      <c r="AY39" s="14">
        <v>1.1299999999999999E-2</v>
      </c>
      <c r="AZ39" s="14">
        <v>0.19203791469194309</v>
      </c>
      <c r="BA39" s="14">
        <v>2.4952380952380953</v>
      </c>
      <c r="BB39" s="14">
        <v>0.42779291553133514</v>
      </c>
      <c r="BC39" s="15"/>
      <c r="BD39" s="28"/>
    </row>
    <row r="40" spans="2:64" ht="13.5" customHeight="1" x14ac:dyDescent="0.2">
      <c r="B40" s="12">
        <v>273</v>
      </c>
      <c r="C40" s="12">
        <v>10.606999999999999</v>
      </c>
      <c r="D40" s="12">
        <v>273.44195999999999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25</v>
      </c>
      <c r="Q40" s="56">
        <v>1.1000000000000001</v>
      </c>
      <c r="R40" s="56">
        <v>2.06</v>
      </c>
      <c r="S40" s="56">
        <v>43.22</v>
      </c>
      <c r="T40" s="56">
        <v>141.31</v>
      </c>
      <c r="U40" s="12">
        <v>1</v>
      </c>
      <c r="V40" s="12">
        <v>0</v>
      </c>
      <c r="W40" s="12">
        <v>0</v>
      </c>
      <c r="X40" s="12">
        <v>0</v>
      </c>
      <c r="Y40" s="12">
        <v>0</v>
      </c>
      <c r="Z40" s="12">
        <v>2</v>
      </c>
      <c r="AA40" s="12">
        <v>90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5.0614999999999997</v>
      </c>
      <c r="AK40" s="12">
        <v>0.2944</v>
      </c>
      <c r="AL40" s="14">
        <v>0.1552</v>
      </c>
      <c r="AM40" s="14">
        <v>8.9999999999999993E-3</v>
      </c>
      <c r="AN40" s="14">
        <v>3.3077000000000001</v>
      </c>
      <c r="AO40" s="14">
        <v>9.2399999999999996E-2</v>
      </c>
      <c r="AP40" s="14">
        <v>0.24679999999999999</v>
      </c>
      <c r="AQ40" s="14">
        <v>6.8999999999999999E-3</v>
      </c>
      <c r="AR40" s="14">
        <v>9.7432999999999996</v>
      </c>
      <c r="AS40" s="14">
        <v>0.66290000000000004</v>
      </c>
      <c r="AT40" s="14">
        <v>0.1565</v>
      </c>
      <c r="AU40" s="14">
        <v>1.0699999999999999E-2</v>
      </c>
      <c r="AV40" s="14">
        <v>31.549399999999999</v>
      </c>
      <c r="AW40" s="14">
        <v>0.624</v>
      </c>
      <c r="AX40" s="14">
        <v>0.35249999999999998</v>
      </c>
      <c r="AY40" s="14">
        <v>7.0000000000000001E-3</v>
      </c>
      <c r="AZ40" s="14">
        <v>0.17637243450692475</v>
      </c>
      <c r="BA40" s="14">
        <v>2.2523961661341851</v>
      </c>
      <c r="BB40" s="14">
        <v>0.38506876227897835</v>
      </c>
      <c r="BC40" s="15"/>
      <c r="BD40" s="28"/>
    </row>
    <row r="41" spans="2:64" ht="13.5" customHeight="1" x14ac:dyDescent="0.2">
      <c r="B41" s="12">
        <v>273</v>
      </c>
      <c r="C41" s="12">
        <v>10.622</v>
      </c>
      <c r="D41" s="12">
        <v>273.44258000000002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25</v>
      </c>
      <c r="Q41" s="56">
        <v>1.1000000000000001</v>
      </c>
      <c r="R41" s="56">
        <v>2.06</v>
      </c>
      <c r="S41" s="56">
        <v>43.1</v>
      </c>
      <c r="T41" s="56">
        <v>141.59</v>
      </c>
      <c r="U41" s="12">
        <v>1</v>
      </c>
      <c r="V41" s="12">
        <v>0</v>
      </c>
      <c r="W41" s="12">
        <v>0</v>
      </c>
      <c r="X41" s="12">
        <v>0</v>
      </c>
      <c r="Y41" s="12">
        <v>0</v>
      </c>
      <c r="Z41" s="12">
        <v>2</v>
      </c>
      <c r="AA41" s="12">
        <v>90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5.1044999999999998</v>
      </c>
      <c r="AK41" s="12">
        <v>0.49380000000000002</v>
      </c>
      <c r="AL41" s="14">
        <v>0.15609999999999999</v>
      </c>
      <c r="AM41" s="14">
        <v>1.5100000000000001E-2</v>
      </c>
      <c r="AN41" s="14">
        <v>3.1981000000000002</v>
      </c>
      <c r="AO41" s="14">
        <v>0.1827</v>
      </c>
      <c r="AP41" s="14">
        <v>0.23799999999999999</v>
      </c>
      <c r="AQ41" s="14">
        <v>1.3599999999999999E-2</v>
      </c>
      <c r="AR41" s="14">
        <v>9.8987999999999996</v>
      </c>
      <c r="AS41" s="14">
        <v>1.075</v>
      </c>
      <c r="AT41" s="14">
        <v>0.15870000000000001</v>
      </c>
      <c r="AU41" s="14">
        <v>1.72E-2</v>
      </c>
      <c r="AV41" s="14">
        <v>30.1038</v>
      </c>
      <c r="AW41" s="14">
        <v>1.6910000000000001</v>
      </c>
      <c r="AX41" s="14">
        <v>0.3357</v>
      </c>
      <c r="AY41" s="14">
        <v>1.89E-2</v>
      </c>
      <c r="AZ41" s="14">
        <v>0.17029806519086632</v>
      </c>
      <c r="BA41" s="14">
        <v>2.1153119092627599</v>
      </c>
      <c r="BB41" s="14">
        <v>0.35800970873786403</v>
      </c>
      <c r="BC41" s="15"/>
      <c r="BD41" s="28"/>
    </row>
    <row r="42" spans="2:64" ht="13.5" customHeight="1" x14ac:dyDescent="0.2">
      <c r="B42" s="12">
        <v>273</v>
      </c>
      <c r="C42" s="12">
        <v>10.398999999999999</v>
      </c>
      <c r="D42" s="12">
        <v>273.43329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25</v>
      </c>
      <c r="Q42" s="56">
        <v>1.1000000000000001</v>
      </c>
      <c r="R42" s="56">
        <v>2.06</v>
      </c>
      <c r="S42" s="56">
        <v>44.91</v>
      </c>
      <c r="T42" s="56">
        <v>137.55000000000001</v>
      </c>
      <c r="U42" s="12">
        <v>1</v>
      </c>
      <c r="V42" s="12">
        <v>0</v>
      </c>
      <c r="W42" s="12">
        <v>0</v>
      </c>
      <c r="X42" s="12">
        <v>0</v>
      </c>
      <c r="Y42" s="12">
        <v>0</v>
      </c>
      <c r="Z42" s="12">
        <v>2</v>
      </c>
      <c r="AA42" s="12">
        <v>90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5.2275999999999998</v>
      </c>
      <c r="AK42" s="12">
        <v>0.12790000000000001</v>
      </c>
      <c r="AL42" s="14">
        <v>0.16539999999999999</v>
      </c>
      <c r="AM42" s="14">
        <v>4.0000000000000001E-3</v>
      </c>
      <c r="AN42" s="14">
        <v>2.4430999999999998</v>
      </c>
      <c r="AO42" s="14">
        <v>8.3599999999999994E-2</v>
      </c>
      <c r="AP42" s="14">
        <v>0.189</v>
      </c>
      <c r="AQ42" s="14">
        <v>6.4999999999999997E-3</v>
      </c>
      <c r="AR42" s="14">
        <v>9.8178999999999998</v>
      </c>
      <c r="AS42" s="14">
        <v>0.30309999999999998</v>
      </c>
      <c r="AT42" s="14">
        <v>0.1628</v>
      </c>
      <c r="AU42" s="14">
        <v>5.0000000000000001E-3</v>
      </c>
      <c r="AV42" s="14">
        <v>18.4163</v>
      </c>
      <c r="AW42" s="14">
        <v>0.58240000000000003</v>
      </c>
      <c r="AX42" s="14">
        <v>0.21199999999999999</v>
      </c>
      <c r="AY42" s="14">
        <v>6.7000000000000002E-3</v>
      </c>
      <c r="AZ42" s="14">
        <v>5.7356608478802973E-2</v>
      </c>
      <c r="BA42" s="14">
        <v>1.3022113022113022</v>
      </c>
      <c r="BB42" s="14">
        <v>0.13127001067235858</v>
      </c>
      <c r="BC42" s="37"/>
      <c r="BD42" s="28"/>
    </row>
    <row r="43" spans="2:64" ht="13.5" customHeight="1" x14ac:dyDescent="0.2">
      <c r="B43" s="12">
        <v>273</v>
      </c>
      <c r="C43" s="12">
        <v>10.407</v>
      </c>
      <c r="D43" s="12">
        <v>273.43362000000002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25</v>
      </c>
      <c r="Q43" s="56">
        <v>1.1000000000000001</v>
      </c>
      <c r="R43" s="56">
        <v>2.06</v>
      </c>
      <c r="S43" s="56">
        <v>44.85</v>
      </c>
      <c r="T43" s="56">
        <v>137.69</v>
      </c>
      <c r="U43" s="12">
        <v>1</v>
      </c>
      <c r="V43" s="12">
        <v>0</v>
      </c>
      <c r="W43" s="12">
        <v>0</v>
      </c>
      <c r="X43" s="12">
        <v>0</v>
      </c>
      <c r="Y43" s="12">
        <v>0</v>
      </c>
      <c r="Z43" s="12">
        <v>2</v>
      </c>
      <c r="AA43" s="12">
        <v>90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5.0343</v>
      </c>
      <c r="AK43" s="12">
        <v>0.31730000000000003</v>
      </c>
      <c r="AL43" s="14">
        <v>0.15909999999999999</v>
      </c>
      <c r="AM43" s="14">
        <v>0.01</v>
      </c>
      <c r="AN43" s="14">
        <v>3.2951000000000001</v>
      </c>
      <c r="AO43" s="14">
        <v>0.1193</v>
      </c>
      <c r="AP43" s="14">
        <v>0.25459999999999999</v>
      </c>
      <c r="AQ43" s="14">
        <v>9.1999999999999998E-3</v>
      </c>
      <c r="AR43" s="14">
        <v>9.5313999999999997</v>
      </c>
      <c r="AS43" s="14">
        <v>0.45729999999999998</v>
      </c>
      <c r="AT43" s="14">
        <v>0.15790000000000001</v>
      </c>
      <c r="AU43" s="14">
        <v>7.6E-3</v>
      </c>
      <c r="AV43" s="14">
        <v>32.337800000000001</v>
      </c>
      <c r="AW43" s="14">
        <v>0.84660000000000002</v>
      </c>
      <c r="AX43" s="14">
        <v>0.37190000000000001</v>
      </c>
      <c r="AY43" s="14">
        <v>9.7000000000000003E-3</v>
      </c>
      <c r="AZ43" s="14">
        <v>0.18723064644852355</v>
      </c>
      <c r="BA43" s="14">
        <v>2.3552881570614312</v>
      </c>
      <c r="BB43" s="14">
        <v>0.40392600981502447</v>
      </c>
      <c r="BC43" s="37"/>
      <c r="BD43" s="28"/>
    </row>
    <row r="44" spans="2:64" ht="13.5" customHeight="1" x14ac:dyDescent="0.2">
      <c r="B44" s="12">
        <v>273</v>
      </c>
      <c r="C44" s="12">
        <v>10.414999999999999</v>
      </c>
      <c r="D44" s="12">
        <v>273.43396000000001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25</v>
      </c>
      <c r="Q44" s="56">
        <v>1.1000000000000001</v>
      </c>
      <c r="R44" s="56">
        <v>2.06</v>
      </c>
      <c r="S44" s="56">
        <v>44.78</v>
      </c>
      <c r="T44" s="56">
        <v>137.83000000000001</v>
      </c>
      <c r="U44" s="12">
        <v>1</v>
      </c>
      <c r="V44" s="12">
        <v>0</v>
      </c>
      <c r="W44" s="12">
        <v>0</v>
      </c>
      <c r="X44" s="12">
        <v>0</v>
      </c>
      <c r="Y44" s="12">
        <v>0</v>
      </c>
      <c r="Z44" s="12">
        <v>2</v>
      </c>
      <c r="AA44" s="12">
        <v>90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10.687900000000001</v>
      </c>
      <c r="AK44" s="12">
        <v>9.2200000000000004E-2</v>
      </c>
      <c r="AL44" s="14">
        <v>0.33739999999999998</v>
      </c>
      <c r="AM44" s="14">
        <v>2.8999999999999998E-3</v>
      </c>
      <c r="AN44" s="14">
        <v>4.6810999999999998</v>
      </c>
      <c r="AO44" s="14">
        <v>4.82E-2</v>
      </c>
      <c r="AP44" s="14">
        <v>0.36109999999999998</v>
      </c>
      <c r="AQ44" s="14">
        <v>3.7000000000000002E-3</v>
      </c>
      <c r="AR44" s="14">
        <v>20.014399999999998</v>
      </c>
      <c r="AS44" s="14">
        <v>4.5999999999999999E-2</v>
      </c>
      <c r="AT44" s="14">
        <v>0.33110000000000001</v>
      </c>
      <c r="AU44" s="14">
        <v>8.0000000000000004E-4</v>
      </c>
      <c r="AV44" s="14">
        <v>34.509300000000003</v>
      </c>
      <c r="AW44" s="14">
        <v>6.8599999999999994E-2</v>
      </c>
      <c r="AX44" s="14">
        <v>0.39639999999999997</v>
      </c>
      <c r="AY44" s="14">
        <v>8.0000000000000004E-4</v>
      </c>
      <c r="AZ44" s="14">
        <v>4.6600660066006598E-2</v>
      </c>
      <c r="BA44" s="14">
        <v>1.1972213832678948</v>
      </c>
      <c r="BB44" s="14">
        <v>8.9759450171821256E-2</v>
      </c>
      <c r="BC44" s="37"/>
      <c r="BD44" s="28"/>
    </row>
    <row r="45" spans="2:64" ht="13.5" customHeight="1" x14ac:dyDescent="0.2">
      <c r="B45" s="12">
        <v>273</v>
      </c>
      <c r="C45" s="12">
        <v>10.423</v>
      </c>
      <c r="D45" s="12">
        <v>273.43428999999998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25</v>
      </c>
      <c r="Q45" s="56">
        <v>1.1000000000000001</v>
      </c>
      <c r="R45" s="56">
        <v>2.06</v>
      </c>
      <c r="S45" s="56">
        <v>44.71</v>
      </c>
      <c r="T45" s="56">
        <v>137.97</v>
      </c>
      <c r="U45" s="12">
        <v>1</v>
      </c>
      <c r="V45" s="12">
        <v>0</v>
      </c>
      <c r="W45" s="12">
        <v>0</v>
      </c>
      <c r="X45" s="12">
        <v>0</v>
      </c>
      <c r="Y45" s="12">
        <v>0</v>
      </c>
      <c r="Z45" s="12">
        <v>2</v>
      </c>
      <c r="AA45" s="12">
        <v>90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8.1183999999999994</v>
      </c>
      <c r="AK45" s="12">
        <v>0.2054</v>
      </c>
      <c r="AL45" s="14">
        <v>0.25600000000000001</v>
      </c>
      <c r="AM45" s="14">
        <v>6.4999999999999997E-3</v>
      </c>
      <c r="AN45" s="14">
        <v>4.2751000000000001</v>
      </c>
      <c r="AO45" s="14">
        <v>6.7900000000000002E-2</v>
      </c>
      <c r="AP45" s="14">
        <v>0.32940000000000003</v>
      </c>
      <c r="AQ45" s="14">
        <v>5.1999999999999998E-3</v>
      </c>
      <c r="AR45" s="14">
        <v>15.405900000000001</v>
      </c>
      <c r="AS45" s="14">
        <v>0.41710000000000003</v>
      </c>
      <c r="AT45" s="14">
        <v>0.2545</v>
      </c>
      <c r="AU45" s="14">
        <v>6.8999999999999999E-3</v>
      </c>
      <c r="AV45" s="14">
        <v>36.454099999999997</v>
      </c>
      <c r="AW45" s="14">
        <v>0.20380000000000001</v>
      </c>
      <c r="AX45" s="14">
        <v>0.41820000000000002</v>
      </c>
      <c r="AY45" s="14">
        <v>2.3E-3</v>
      </c>
      <c r="AZ45" s="14">
        <v>0.11878009630818617</v>
      </c>
      <c r="BA45" s="14">
        <v>1.6432220039292731</v>
      </c>
      <c r="BB45" s="14">
        <v>0.24334770328526831</v>
      </c>
      <c r="BC45" s="37"/>
      <c r="BD45" s="28"/>
    </row>
    <row r="46" spans="2:64" ht="13.5" customHeight="1" x14ac:dyDescent="0.2">
      <c r="B46" s="12">
        <v>273</v>
      </c>
      <c r="C46" s="12">
        <v>10.433999999999999</v>
      </c>
      <c r="D46" s="12">
        <v>273.43475000000001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25</v>
      </c>
      <c r="Q46" s="56">
        <v>1.1000000000000001</v>
      </c>
      <c r="R46" s="56">
        <v>2.06</v>
      </c>
      <c r="S46" s="56">
        <v>44.62</v>
      </c>
      <c r="T46" s="56">
        <v>138.16</v>
      </c>
      <c r="U46" s="12">
        <v>1</v>
      </c>
      <c r="V46" s="12">
        <v>0</v>
      </c>
      <c r="W46" s="12">
        <v>0</v>
      </c>
      <c r="X46" s="12">
        <v>0</v>
      </c>
      <c r="Y46" s="12">
        <v>0</v>
      </c>
      <c r="Z46" s="12">
        <v>2</v>
      </c>
      <c r="AA46" s="12">
        <v>90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4.3940999999999999</v>
      </c>
      <c r="AK46" s="12">
        <v>3.4299999999999997E-2</v>
      </c>
      <c r="AL46" s="14">
        <v>0.13830000000000001</v>
      </c>
      <c r="AM46" s="14">
        <v>1.1000000000000001E-3</v>
      </c>
      <c r="AN46" s="14">
        <v>1.8789</v>
      </c>
      <c r="AO46" s="14">
        <v>2.86E-2</v>
      </c>
      <c r="AP46" s="14">
        <v>0.14449999999999999</v>
      </c>
      <c r="AQ46" s="14">
        <v>2.2000000000000001E-3</v>
      </c>
      <c r="AR46" s="14">
        <v>8.3798999999999992</v>
      </c>
      <c r="AS46" s="14">
        <v>6.0299999999999999E-2</v>
      </c>
      <c r="AT46" s="14">
        <v>0.13819999999999999</v>
      </c>
      <c r="AU46" s="14">
        <v>1E-3</v>
      </c>
      <c r="AV46" s="14">
        <v>10.187799999999999</v>
      </c>
      <c r="AW46" s="14">
        <v>0.1706</v>
      </c>
      <c r="AX46" s="14">
        <v>0.1167</v>
      </c>
      <c r="AY46" s="14">
        <v>2E-3</v>
      </c>
      <c r="AZ46" s="14">
        <v>-0.10643185298621743</v>
      </c>
      <c r="BA46" s="14">
        <v>0.84442836468885674</v>
      </c>
      <c r="BB46" s="14">
        <v>-8.4346802667712786E-2</v>
      </c>
      <c r="BC46" s="37"/>
      <c r="BD46" s="28"/>
    </row>
    <row r="47" spans="2:64" ht="13.5" customHeight="1" x14ac:dyDescent="0.2">
      <c r="B47" s="12">
        <v>273</v>
      </c>
      <c r="C47" s="12">
        <v>10.442</v>
      </c>
      <c r="D47" s="12">
        <v>273.43508000000003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25</v>
      </c>
      <c r="Q47" s="56">
        <v>1.1000000000000001</v>
      </c>
      <c r="R47" s="56">
        <v>2.06</v>
      </c>
      <c r="S47" s="56">
        <v>44.55</v>
      </c>
      <c r="T47" s="56">
        <v>138.31</v>
      </c>
      <c r="U47" s="12">
        <v>1</v>
      </c>
      <c r="V47" s="12">
        <v>0</v>
      </c>
      <c r="W47" s="12">
        <v>0</v>
      </c>
      <c r="X47" s="12">
        <v>0</v>
      </c>
      <c r="Y47" s="12">
        <v>0</v>
      </c>
      <c r="Z47" s="12">
        <v>2</v>
      </c>
      <c r="AA47" s="12">
        <v>90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5.4309000000000003</v>
      </c>
      <c r="AK47" s="12">
        <v>0.12590000000000001</v>
      </c>
      <c r="AL47" s="14">
        <v>0.17069999999999999</v>
      </c>
      <c r="AM47" s="14">
        <v>4.0000000000000001E-3</v>
      </c>
      <c r="AN47" s="14">
        <v>3.2334999999999998</v>
      </c>
      <c r="AO47" s="14">
        <v>2.7000000000000001E-3</v>
      </c>
      <c r="AP47" s="14">
        <v>0.24829999999999999</v>
      </c>
      <c r="AQ47" s="14">
        <v>2.0000000000000001E-4</v>
      </c>
      <c r="AR47" s="14">
        <v>10.2372</v>
      </c>
      <c r="AS47" s="14">
        <v>0.10100000000000001</v>
      </c>
      <c r="AT47" s="14">
        <v>0.1686</v>
      </c>
      <c r="AU47" s="14">
        <v>1.6999999999999999E-3</v>
      </c>
      <c r="AV47" s="14">
        <v>30.230699999999999</v>
      </c>
      <c r="AW47" s="14">
        <v>0.3952</v>
      </c>
      <c r="AX47" s="14">
        <v>0.34589999999999999</v>
      </c>
      <c r="AY47" s="14">
        <v>4.4999999999999997E-3</v>
      </c>
      <c r="AZ47" s="14">
        <v>0.16425445977785258</v>
      </c>
      <c r="BA47" s="14">
        <v>2.0516014234875444</v>
      </c>
      <c r="BB47" s="14">
        <v>0.34460641399416908</v>
      </c>
      <c r="BC47" s="37"/>
      <c r="BD47" s="28"/>
    </row>
    <row r="48" spans="2:64" ht="13.5" customHeight="1" x14ac:dyDescent="0.2">
      <c r="B48" s="12">
        <v>273</v>
      </c>
      <c r="C48" s="12">
        <v>10.45</v>
      </c>
      <c r="D48" s="12">
        <v>273.43542000000002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25</v>
      </c>
      <c r="Q48" s="56">
        <v>1.1000000000000001</v>
      </c>
      <c r="R48" s="56">
        <v>2.06</v>
      </c>
      <c r="S48" s="56">
        <v>44.49</v>
      </c>
      <c r="T48" s="56">
        <v>138.44999999999999</v>
      </c>
      <c r="U48" s="12">
        <v>1</v>
      </c>
      <c r="V48" s="12">
        <v>0</v>
      </c>
      <c r="W48" s="12">
        <v>0</v>
      </c>
      <c r="X48" s="12">
        <v>0</v>
      </c>
      <c r="Y48" s="12">
        <v>0</v>
      </c>
      <c r="Z48" s="12">
        <v>2</v>
      </c>
      <c r="AA48" s="12">
        <v>90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10.912100000000001</v>
      </c>
      <c r="AK48" s="12">
        <v>0.1341</v>
      </c>
      <c r="AL48" s="14">
        <v>0.34260000000000002</v>
      </c>
      <c r="AM48" s="14">
        <v>4.1999999999999997E-3</v>
      </c>
      <c r="AN48" s="14">
        <v>4.7796000000000003</v>
      </c>
      <c r="AO48" s="14">
        <v>6.1100000000000002E-2</v>
      </c>
      <c r="AP48" s="14">
        <v>0.36649999999999999</v>
      </c>
      <c r="AQ48" s="14">
        <v>4.7000000000000002E-3</v>
      </c>
      <c r="AR48" s="14">
        <v>20.587900000000001</v>
      </c>
      <c r="AS48" s="14">
        <v>0.30659999999999998</v>
      </c>
      <c r="AT48" s="14">
        <v>0.3387</v>
      </c>
      <c r="AU48" s="14">
        <v>5.0000000000000001E-3</v>
      </c>
      <c r="AV48" s="14">
        <v>35.312199999999997</v>
      </c>
      <c r="AW48" s="14">
        <v>0.57620000000000005</v>
      </c>
      <c r="AX48" s="14">
        <v>0.40360000000000001</v>
      </c>
      <c r="AY48" s="14">
        <v>6.6E-3</v>
      </c>
      <c r="AZ48" s="14">
        <v>4.8175561615374653E-2</v>
      </c>
      <c r="BA48" s="14">
        <v>1.1916149985237674</v>
      </c>
      <c r="BB48" s="14">
        <v>8.7430957833759954E-2</v>
      </c>
      <c r="BC48" s="37"/>
      <c r="BD48" s="28"/>
    </row>
    <row r="49" spans="2:54" ht="13.5" customHeight="1" x14ac:dyDescent="0.2">
      <c r="B49" s="12">
        <v>273</v>
      </c>
      <c r="C49" s="12">
        <v>10.461</v>
      </c>
      <c r="D49" s="12">
        <v>273.43587000000002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25</v>
      </c>
      <c r="Q49" s="56">
        <v>1.1000000000000001</v>
      </c>
      <c r="R49" s="56">
        <v>2.06</v>
      </c>
      <c r="S49" s="56">
        <v>44.39</v>
      </c>
      <c r="T49" s="56">
        <v>138.63999999999999</v>
      </c>
      <c r="U49" s="12">
        <v>1</v>
      </c>
      <c r="V49" s="12">
        <v>0</v>
      </c>
      <c r="W49" s="12">
        <v>0</v>
      </c>
      <c r="X49" s="12">
        <v>0</v>
      </c>
      <c r="Y49" s="12">
        <v>0</v>
      </c>
      <c r="Z49" s="12">
        <v>2</v>
      </c>
      <c r="AA49" s="12">
        <v>90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7.3404999999999996</v>
      </c>
      <c r="AK49" s="12">
        <v>0.14899999999999999</v>
      </c>
      <c r="AL49" s="14">
        <v>0.2301</v>
      </c>
      <c r="AM49" s="14">
        <v>4.7000000000000002E-3</v>
      </c>
      <c r="AN49" s="14">
        <v>3.9702999999999999</v>
      </c>
      <c r="AO49" s="14">
        <v>5.67E-2</v>
      </c>
      <c r="AP49" s="14">
        <v>0.30380000000000001</v>
      </c>
      <c r="AQ49" s="14">
        <v>4.3E-3</v>
      </c>
      <c r="AR49" s="14">
        <v>13.973699999999999</v>
      </c>
      <c r="AS49" s="14">
        <v>3.1699999999999999E-2</v>
      </c>
      <c r="AT49" s="14">
        <v>0.22950000000000001</v>
      </c>
      <c r="AU49" s="14">
        <v>5.0000000000000001E-4</v>
      </c>
      <c r="AV49" s="14">
        <v>35.235199999999999</v>
      </c>
      <c r="AW49" s="14">
        <v>0.9194</v>
      </c>
      <c r="AX49" s="14">
        <v>0.40200000000000002</v>
      </c>
      <c r="AY49" s="14">
        <v>1.0500000000000001E-2</v>
      </c>
      <c r="AZ49" s="14">
        <v>0.13913289883819779</v>
      </c>
      <c r="BA49" s="14">
        <v>1.7516339869281046</v>
      </c>
      <c r="BB49" s="14">
        <v>0.27315914489311166</v>
      </c>
    </row>
    <row r="50" spans="2:54" ht="13.5" customHeight="1" x14ac:dyDescent="0.2">
      <c r="B50" s="12">
        <v>273</v>
      </c>
      <c r="C50" s="12">
        <v>10.356</v>
      </c>
      <c r="D50" s="12">
        <v>273.43150000000003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25</v>
      </c>
      <c r="Q50" s="56">
        <v>1.1000000000000001</v>
      </c>
      <c r="R50" s="56">
        <v>2.06</v>
      </c>
      <c r="S50" s="56">
        <v>45.28</v>
      </c>
      <c r="T50" s="56">
        <v>136.80000000000001</v>
      </c>
      <c r="U50" s="12">
        <v>1</v>
      </c>
      <c r="V50" s="12">
        <v>0</v>
      </c>
      <c r="W50" s="12">
        <v>0</v>
      </c>
      <c r="X50" s="12">
        <v>0</v>
      </c>
      <c r="Y50" s="12">
        <v>0</v>
      </c>
      <c r="Z50" s="12">
        <v>2</v>
      </c>
      <c r="AA50" s="12">
        <v>90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7.5351999999999997</v>
      </c>
      <c r="AK50" s="12">
        <v>1.3599999999999999E-2</v>
      </c>
      <c r="AL50" s="14">
        <v>0.24010000000000001</v>
      </c>
      <c r="AM50" s="14">
        <v>4.0000000000000002E-4</v>
      </c>
      <c r="AN50" s="14">
        <v>3.3967000000000001</v>
      </c>
      <c r="AO50" s="14">
        <v>2.5999999999999999E-2</v>
      </c>
      <c r="AP50" s="14">
        <v>0.26479999999999998</v>
      </c>
      <c r="AQ50" s="14">
        <v>2E-3</v>
      </c>
      <c r="AR50" s="14">
        <v>14.227600000000001</v>
      </c>
      <c r="AS50" s="14">
        <v>5.2299999999999999E-2</v>
      </c>
      <c r="AT50" s="14">
        <v>0.23749999999999999</v>
      </c>
      <c r="AU50" s="14">
        <v>8.9999999999999998E-4</v>
      </c>
      <c r="AV50" s="14">
        <v>26.266200000000001</v>
      </c>
      <c r="AW50" s="14">
        <v>0.2205</v>
      </c>
      <c r="AX50" s="14">
        <v>0.30430000000000001</v>
      </c>
      <c r="AY50" s="14">
        <v>2.5999999999999999E-3</v>
      </c>
      <c r="AZ50" s="14">
        <v>6.9407836935512279E-2</v>
      </c>
      <c r="BA50" s="14">
        <v>1.2812631578947369</v>
      </c>
      <c r="BB50" s="14">
        <v>0.12329272794389078</v>
      </c>
    </row>
    <row r="51" spans="2:54" ht="13.5" customHeight="1" x14ac:dyDescent="0.2">
      <c r="B51" s="12">
        <v>273</v>
      </c>
      <c r="C51" s="12">
        <v>10.141</v>
      </c>
      <c r="D51" s="12">
        <v>273.42254000000003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25</v>
      </c>
      <c r="Q51" s="56">
        <v>1.1000000000000001</v>
      </c>
      <c r="R51" s="56">
        <v>2.06</v>
      </c>
      <c r="S51" s="56">
        <v>47.19</v>
      </c>
      <c r="T51" s="56">
        <v>133.21</v>
      </c>
      <c r="U51" s="12">
        <v>1</v>
      </c>
      <c r="V51" s="12">
        <v>0</v>
      </c>
      <c r="W51" s="12">
        <v>0</v>
      </c>
      <c r="X51" s="12">
        <v>0</v>
      </c>
      <c r="Y51" s="12">
        <v>0</v>
      </c>
      <c r="Z51" s="12">
        <v>2</v>
      </c>
      <c r="AA51" s="12">
        <v>90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21.13</v>
      </c>
      <c r="AK51" s="55">
        <v>2.9999999999999996E-3</v>
      </c>
      <c r="AL51" s="55">
        <v>0.69599999999999995</v>
      </c>
      <c r="AM51" s="55">
        <v>0</v>
      </c>
      <c r="AN51" s="55">
        <v>8.5165000000000006</v>
      </c>
      <c r="AO51" s="55">
        <v>0</v>
      </c>
      <c r="AP51" s="55">
        <v>0.6845</v>
      </c>
      <c r="AQ51" s="55">
        <v>0</v>
      </c>
      <c r="AR51" s="55">
        <v>40.126999999999995</v>
      </c>
      <c r="AS51" s="55">
        <v>0</v>
      </c>
      <c r="AT51" s="55">
        <v>0.69500000000000006</v>
      </c>
      <c r="AU51" s="55">
        <v>0</v>
      </c>
      <c r="AV51" s="55">
        <v>55.893799999999999</v>
      </c>
      <c r="AW51" s="55">
        <v>2.5000000000000001E-2</v>
      </c>
      <c r="AX51" s="55">
        <v>0.66449999999999998</v>
      </c>
      <c r="AY51" s="55">
        <v>2.9999999999999997E-4</v>
      </c>
      <c r="AZ51" s="14">
        <v>-1.4825796886582667E-2</v>
      </c>
      <c r="BA51" s="14">
        <v>23.902877697841724</v>
      </c>
      <c r="BB51" s="14">
        <v>-2.2434718646561293E-2</v>
      </c>
    </row>
    <row r="52" spans="2:54" ht="13.5" customHeight="1" x14ac:dyDescent="0.2">
      <c r="B52" s="12">
        <v>273</v>
      </c>
      <c r="C52" s="12">
        <v>10.132</v>
      </c>
      <c r="D52" s="12">
        <v>273.42216999999999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25</v>
      </c>
      <c r="Q52" s="56">
        <v>1.1000000000000001</v>
      </c>
      <c r="R52" s="56">
        <v>2.06</v>
      </c>
      <c r="S52" s="56">
        <v>47.27</v>
      </c>
      <c r="T52" s="56">
        <v>133.06</v>
      </c>
      <c r="U52" s="12">
        <v>1</v>
      </c>
      <c r="V52" s="12">
        <v>0</v>
      </c>
      <c r="W52" s="12">
        <v>0</v>
      </c>
      <c r="X52" s="12">
        <v>0</v>
      </c>
      <c r="Y52" s="12">
        <v>0</v>
      </c>
      <c r="Z52" s="12">
        <v>2</v>
      </c>
      <c r="AA52" s="12">
        <v>90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30.249700000000001</v>
      </c>
      <c r="AK52" s="12">
        <v>1.1000000000000001E-3</v>
      </c>
      <c r="AL52" s="14">
        <v>0.99770000000000003</v>
      </c>
      <c r="AM52" s="14">
        <v>0</v>
      </c>
      <c r="AN52" s="14">
        <v>12.391299999999999</v>
      </c>
      <c r="AO52" s="14">
        <v>3.2000000000000002E-3</v>
      </c>
      <c r="AP52" s="14">
        <v>0.99750000000000005</v>
      </c>
      <c r="AQ52" s="14">
        <v>2.9999999999999997E-4</v>
      </c>
      <c r="AR52" s="14">
        <v>57.504300000000001</v>
      </c>
      <c r="AS52" s="14">
        <v>1.12E-2</v>
      </c>
      <c r="AT52" s="14">
        <v>0.99770000000000003</v>
      </c>
      <c r="AU52" s="14">
        <v>2.0000000000000001E-4</v>
      </c>
      <c r="AV52" s="14">
        <v>83.815700000000007</v>
      </c>
      <c r="AW52" s="14">
        <v>4.5900000000000003E-2</v>
      </c>
      <c r="AX52" s="14">
        <v>0.99750000000000005</v>
      </c>
      <c r="AY52" s="14">
        <v>5.0000000000000001E-4</v>
      </c>
      <c r="AZ52" s="38">
        <v>0.74240335942291102</v>
      </c>
      <c r="BA52" s="38">
        <v>1.4575553480348427</v>
      </c>
      <c r="BB52" s="38">
        <v>0.18618313048400797</v>
      </c>
    </row>
    <row r="53" spans="2:54" ht="13.5" customHeight="1" x14ac:dyDescent="0.2">
      <c r="B53" s="12">
        <v>273</v>
      </c>
      <c r="C53" s="12">
        <v>10.349</v>
      </c>
      <c r="D53" s="12">
        <v>273.43121000000002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25</v>
      </c>
      <c r="Q53" s="56">
        <v>1.1000000000000001</v>
      </c>
      <c r="R53" s="56">
        <v>2.06</v>
      </c>
      <c r="S53" s="56">
        <v>45.34</v>
      </c>
      <c r="T53" s="56">
        <v>136.68</v>
      </c>
      <c r="U53" s="12">
        <v>1</v>
      </c>
      <c r="V53" s="12">
        <v>0</v>
      </c>
      <c r="W53" s="12">
        <v>0</v>
      </c>
      <c r="X53" s="12">
        <v>0</v>
      </c>
      <c r="Y53" s="12">
        <v>0</v>
      </c>
      <c r="Z53" s="12">
        <v>2</v>
      </c>
      <c r="AA53" s="12">
        <v>90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31.422599999999999</v>
      </c>
      <c r="AK53" s="12">
        <v>9.7000000000000003E-3</v>
      </c>
      <c r="AL53" s="14">
        <v>1.0022</v>
      </c>
      <c r="AM53" s="14">
        <v>2.9999999999999997E-4</v>
      </c>
      <c r="AN53" s="14">
        <v>12.8353</v>
      </c>
      <c r="AO53" s="14">
        <v>3.7000000000000002E-3</v>
      </c>
      <c r="AP53" s="14">
        <v>1.002</v>
      </c>
      <c r="AQ53" s="14">
        <v>2.9999999999999997E-4</v>
      </c>
      <c r="AR53" s="14">
        <v>59.969499999999996</v>
      </c>
      <c r="AS53" s="14">
        <v>2.23E-2</v>
      </c>
      <c r="AT53" s="14">
        <v>1.0022</v>
      </c>
      <c r="AU53" s="14">
        <v>4.0000000000000002E-4</v>
      </c>
      <c r="AV53" s="14">
        <v>86.397000000000006</v>
      </c>
      <c r="AW53" s="14">
        <v>6.4399999999999999E-2</v>
      </c>
      <c r="AX53" s="14">
        <v>1.002</v>
      </c>
      <c r="AY53" s="14">
        <v>6.9999999999999999E-4</v>
      </c>
      <c r="AZ53" s="38">
        <v>0.74130802168245613</v>
      </c>
      <c r="BA53" s="38">
        <v>1.4406823468596539</v>
      </c>
      <c r="BB53" s="38">
        <v>0.1805570263687388</v>
      </c>
    </row>
    <row r="54" spans="2:54" ht="13.5" customHeight="1" x14ac:dyDescent="0.2">
      <c r="B54" s="12">
        <v>273</v>
      </c>
      <c r="C54" s="12">
        <v>10.648</v>
      </c>
      <c r="D54" s="12">
        <v>273.44367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25</v>
      </c>
      <c r="Q54" s="56">
        <v>1.1000000000000001</v>
      </c>
      <c r="R54" s="56">
        <v>2.06</v>
      </c>
      <c r="S54" s="56">
        <v>42.9</v>
      </c>
      <c r="T54" s="56">
        <v>142.08000000000001</v>
      </c>
      <c r="U54" s="12">
        <v>1</v>
      </c>
      <c r="V54" s="12">
        <v>0</v>
      </c>
      <c r="W54" s="12">
        <v>0</v>
      </c>
      <c r="X54" s="12">
        <v>0</v>
      </c>
      <c r="Y54" s="12">
        <v>0</v>
      </c>
      <c r="Z54" s="12">
        <v>2</v>
      </c>
      <c r="AA54" s="12">
        <v>90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33.073900000000002</v>
      </c>
      <c r="AK54" s="12">
        <v>1.0699999999999999E-2</v>
      </c>
      <c r="AL54" s="14">
        <v>1.0076000000000001</v>
      </c>
      <c r="AM54" s="14">
        <v>2.9999999999999997E-4</v>
      </c>
      <c r="AN54" s="14">
        <v>13.5997</v>
      </c>
      <c r="AO54" s="14">
        <v>2.3E-3</v>
      </c>
      <c r="AP54" s="14">
        <v>1.0074000000000001</v>
      </c>
      <c r="AQ54" s="14">
        <v>2.0000000000000001E-4</v>
      </c>
      <c r="AR54" s="14">
        <v>63.103000000000002</v>
      </c>
      <c r="AS54" s="14">
        <v>3.5499999999999997E-2</v>
      </c>
      <c r="AT54" s="14">
        <v>1.0076000000000001</v>
      </c>
      <c r="AU54" s="14">
        <v>5.9999999999999995E-4</v>
      </c>
      <c r="AV54" s="14">
        <v>90.681799999999996</v>
      </c>
      <c r="AW54" s="14">
        <v>5.57E-2</v>
      </c>
      <c r="AX54" s="14">
        <v>1.0074000000000001</v>
      </c>
      <c r="AY54" s="14">
        <v>5.9999999999999995E-4</v>
      </c>
      <c r="AZ54" s="38">
        <v>0.73917329535919607</v>
      </c>
      <c r="BA54" s="38">
        <v>1.4370441975817314</v>
      </c>
      <c r="BB54" s="38">
        <v>0.17933371828685277</v>
      </c>
    </row>
  </sheetData>
  <autoFilter ref="B9:BB54" xr:uid="{5F9F52E2-0705-4D75-8E79-F3D82F2B6DD9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A14A-B3E3-4BA3-B6D0-228EFA3C120B}">
  <sheetPr codeName="Sheet60"/>
  <dimension ref="A1:BT54"/>
  <sheetViews>
    <sheetView workbookViewId="0">
      <selection activeCell="A43" sqref="A43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277</v>
      </c>
      <c r="C10" s="12">
        <v>10.163</v>
      </c>
      <c r="D10" s="12">
        <v>277.42345999999998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21.5</v>
      </c>
      <c r="Q10" s="56">
        <v>0.53</v>
      </c>
      <c r="R10" s="56">
        <v>2.04</v>
      </c>
      <c r="S10" s="56">
        <v>48.04</v>
      </c>
      <c r="T10" s="56">
        <v>135.16999999999999</v>
      </c>
      <c r="U10" s="12">
        <v>1</v>
      </c>
      <c r="V10" s="12">
        <v>0</v>
      </c>
      <c r="W10" s="12">
        <v>1</v>
      </c>
      <c r="X10" s="12">
        <v>0</v>
      </c>
      <c r="Y10" s="12">
        <v>0</v>
      </c>
      <c r="Z10" s="12">
        <v>1</v>
      </c>
      <c r="AA10" s="12">
        <v>90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4.4279999999999999</v>
      </c>
      <c r="AK10" s="12">
        <v>0.23569999999999999</v>
      </c>
      <c r="AL10" s="14">
        <v>0.1492</v>
      </c>
      <c r="AM10" s="14">
        <v>7.9000000000000008E-3</v>
      </c>
      <c r="AN10" s="14">
        <v>2.9624999999999999</v>
      </c>
      <c r="AO10" s="14">
        <v>0.16109999999999999</v>
      </c>
      <c r="AP10" s="14">
        <v>0.23910000000000001</v>
      </c>
      <c r="AQ10" s="14">
        <v>1.2999999999999999E-2</v>
      </c>
      <c r="AR10" s="14">
        <v>8.4133999999999993</v>
      </c>
      <c r="AS10" s="14">
        <v>0.46</v>
      </c>
      <c r="AT10" s="14">
        <v>0.14910000000000001</v>
      </c>
      <c r="AU10" s="14">
        <v>8.2000000000000007E-3</v>
      </c>
      <c r="AV10" s="14">
        <v>27.1586</v>
      </c>
      <c r="AW10" s="14">
        <v>1.5454000000000001</v>
      </c>
      <c r="AX10" s="14">
        <v>0.33100000000000002</v>
      </c>
      <c r="AY10" s="14">
        <v>1.8800000000000001E-2</v>
      </c>
      <c r="AZ10" s="14">
        <v>0.16119978951061217</v>
      </c>
      <c r="BA10" s="14">
        <v>2.2199865861837691</v>
      </c>
      <c r="BB10" s="14">
        <v>0.37887940012497395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0.14160000000000003</v>
      </c>
      <c r="BH10" s="16">
        <f>DSTDEV(PlotSort,"PhxRed",$BG$35:$BG$38)/SQRT($BF10)</f>
        <v>4.8494761938624236E-3</v>
      </c>
      <c r="BI10" s="16">
        <f>DAVERAGE(PlotSort,"PhxRedEdge",$BG$35:$BG$38)</f>
        <v>0.23032500000000003</v>
      </c>
      <c r="BJ10" s="16">
        <f>DSTDEV(PlotSort,"PhxRedEdge",$BG$35:$BG$38)/SQRT($BF10)</f>
        <v>3.14636246707107E-3</v>
      </c>
      <c r="BK10" s="16">
        <f>DAVERAGE(PlotSort,"TMRed",$BG$35:$BG$38)</f>
        <v>0.14220937500000003</v>
      </c>
      <c r="BL10" s="16">
        <f>DSTDEV(PlotSort,"TMRed",$BG$35:$BG$38)/SQRT($BF10)</f>
        <v>4.8344391195155323E-3</v>
      </c>
      <c r="BM10" s="16">
        <f>DAVERAGE(PlotSort,"TMNIR",$BG$35:$BG$38)</f>
        <v>0.33595937500000006</v>
      </c>
      <c r="BN10" s="16">
        <f>DSTDEV(PlotSort,"TMNIR",$BG$35:$BG$38)/SQRT($BF10)</f>
        <v>4.7051251641141113E-3</v>
      </c>
      <c r="BO10" s="16">
        <f>DAVERAGE(PlotSort,"NRR",$BG$35:$BG$38)</f>
        <v>0.18635618527504474</v>
      </c>
      <c r="BP10" s="16">
        <f>DSTDEV(PlotSort,"NRR",$BG$35:$BG$38)/SQRT($BF10)</f>
        <v>5.1531786752433339E-3</v>
      </c>
      <c r="BQ10" s="16">
        <f>DAVERAGE(PlotSort,"rvi",$BG$35:$BG$38)</f>
        <v>2.4862600173813991</v>
      </c>
      <c r="BR10" s="16">
        <f>DSTDEV(PlotSort,"rvi",$BG$35:$BG$38)/SQRT($BF10)</f>
        <v>0.12854905880892289</v>
      </c>
      <c r="BS10" s="17">
        <f>DAVERAGE(PlotSort,"ndvi",$BG$35:$BG$38)</f>
        <v>0.40840617646897637</v>
      </c>
      <c r="BT10" s="16">
        <f>DSTDEV(PlotSort,"ndvi",$BG$35:$BG$38)/SQRT($BF10)</f>
        <v>1.5845709319986617E-2</v>
      </c>
    </row>
    <row r="11" spans="1:72" ht="13.5" customHeight="1" x14ac:dyDescent="0.2">
      <c r="B11" s="12">
        <v>277</v>
      </c>
      <c r="C11" s="12">
        <v>10.154999999999999</v>
      </c>
      <c r="D11" s="12">
        <v>277.42313000000001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21.5</v>
      </c>
      <c r="Q11" s="56">
        <v>0.53</v>
      </c>
      <c r="R11" s="56">
        <v>2.04</v>
      </c>
      <c r="S11" s="56">
        <v>48.11</v>
      </c>
      <c r="T11" s="56">
        <v>135.04</v>
      </c>
      <c r="U11" s="12">
        <v>1</v>
      </c>
      <c r="V11" s="12">
        <v>0</v>
      </c>
      <c r="W11" s="12">
        <v>1</v>
      </c>
      <c r="X11" s="12">
        <v>0</v>
      </c>
      <c r="Y11" s="12">
        <v>0</v>
      </c>
      <c r="Z11" s="12">
        <v>1</v>
      </c>
      <c r="AA11" s="12">
        <v>90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4.1707000000000001</v>
      </c>
      <c r="AK11" s="12">
        <v>0.24879999999999999</v>
      </c>
      <c r="AL11" s="14">
        <v>0.14069999999999999</v>
      </c>
      <c r="AM11" s="14">
        <v>8.3999999999999995E-3</v>
      </c>
      <c r="AN11" s="14">
        <v>2.8273999999999999</v>
      </c>
      <c r="AO11" s="14">
        <v>7.6999999999999999E-2</v>
      </c>
      <c r="AP11" s="14">
        <v>0.22850000000000001</v>
      </c>
      <c r="AQ11" s="14">
        <v>6.1999999999999998E-3</v>
      </c>
      <c r="AR11" s="14">
        <v>7.8569000000000004</v>
      </c>
      <c r="AS11" s="14">
        <v>0.53280000000000005</v>
      </c>
      <c r="AT11" s="14">
        <v>0.1394</v>
      </c>
      <c r="AU11" s="14">
        <v>9.4999999999999998E-3</v>
      </c>
      <c r="AV11" s="14">
        <v>26.547000000000001</v>
      </c>
      <c r="AW11" s="14">
        <v>1.4123000000000001</v>
      </c>
      <c r="AX11" s="14">
        <v>0.32379999999999998</v>
      </c>
      <c r="AY11" s="14">
        <v>1.72E-2</v>
      </c>
      <c r="AZ11" s="14">
        <v>0.17255114973746147</v>
      </c>
      <c r="BA11" s="14">
        <v>2.3228120516499282</v>
      </c>
      <c r="BB11" s="14">
        <v>0.39810017271157166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0.13624999999999998</v>
      </c>
      <c r="BH11" s="16">
        <f>DSTDEV(PlotSort,"PhxRed",$BG$31:$BG$32)/SQRT($BF11)</f>
        <v>7.4880460290608067E-3</v>
      </c>
      <c r="BI11" s="16">
        <f>DAVERAGE(PlotSort,"PhxRedEdge",$BG$31:$BG$32)</f>
        <v>0.23199375</v>
      </c>
      <c r="BJ11" s="16">
        <f>DSTDEV(PlotSort,"PhxRedEdge",$BG$31:$BG$32)/SQRT($BF11)</f>
        <v>3.9315653026710199E-3</v>
      </c>
      <c r="BK11" s="16">
        <f>DAVERAGE(PlotSort,"TMRed",$BG$31:$BG$32)</f>
        <v>0.13689999999999999</v>
      </c>
      <c r="BL11" s="16">
        <f>DSTDEV(PlotSort,"TMRed",$BG$31:$BG$32)/SQRT($BF11)</f>
        <v>7.2548776695406918E-3</v>
      </c>
      <c r="BM11" s="16">
        <f>DAVERAGE(PlotSort,"TMNIR",$BG$31:$BG$32)</f>
        <v>0.34221250000000003</v>
      </c>
      <c r="BN11" s="16">
        <f>DSTDEV(PlotSort,"TMNIR",$BG$31:$BG$32)/SQRT($BF11)</f>
        <v>6.0473401522211966E-3</v>
      </c>
      <c r="BO11" s="16">
        <f>DAVERAGE(PlotSort,"NRR",$BG$31:$BG$32)</f>
        <v>0.19177042902726613</v>
      </c>
      <c r="BP11" s="16">
        <f>DSTDEV(PlotSort,"NRR",$BG$31:$BG$32)/SQRT($BF11)</f>
        <v>7.7291448854233131E-3</v>
      </c>
      <c r="BQ11" s="16">
        <f>DAVERAGE(PlotSort,"rvi",$BG$31:$BG$32)</f>
        <v>2.6572783758053733</v>
      </c>
      <c r="BR11" s="16">
        <f>DSTDEV(PlotSort,"rvi",$BG$31:$BG$32)/SQRT($BF11)</f>
        <v>0.20911522402480606</v>
      </c>
      <c r="BS11" s="17">
        <f>DAVERAGE(PlotSort,"ndvi",$BG$31:$BG$32)</f>
        <v>0.43234213118385101</v>
      </c>
      <c r="BT11" s="16">
        <f>DSTDEV(PlotSort,"ndvi",$BG$31:$BG$32)/SQRT($BF11)</f>
        <v>2.4354086718532255E-2</v>
      </c>
    </row>
    <row r="12" spans="1:72" ht="13.5" customHeight="1" x14ac:dyDescent="0.2">
      <c r="B12" s="12">
        <v>277</v>
      </c>
      <c r="C12" s="12">
        <v>10.135999999999999</v>
      </c>
      <c r="D12" s="12">
        <v>277.42232999999999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21.5</v>
      </c>
      <c r="Q12" s="56">
        <v>0.53</v>
      </c>
      <c r="R12" s="56">
        <v>2.04</v>
      </c>
      <c r="S12" s="56">
        <v>48.28</v>
      </c>
      <c r="T12" s="56">
        <v>134.72999999999999</v>
      </c>
      <c r="U12" s="12">
        <v>1</v>
      </c>
      <c r="V12" s="12">
        <v>0</v>
      </c>
      <c r="W12" s="12">
        <v>1</v>
      </c>
      <c r="X12" s="12">
        <v>0</v>
      </c>
      <c r="Y12" s="12">
        <v>0</v>
      </c>
      <c r="Z12" s="12">
        <v>1</v>
      </c>
      <c r="AA12" s="12">
        <v>90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4.0265000000000004</v>
      </c>
      <c r="AK12" s="12">
        <v>6.3100000000000003E-2</v>
      </c>
      <c r="AL12" s="14">
        <v>0.1363</v>
      </c>
      <c r="AM12" s="14">
        <v>2.0999999999999999E-3</v>
      </c>
      <c r="AN12" s="14">
        <v>2.6825999999999999</v>
      </c>
      <c r="AO12" s="14">
        <v>2.6700000000000002E-2</v>
      </c>
      <c r="AP12" s="14">
        <v>0.21740000000000001</v>
      </c>
      <c r="AQ12" s="14">
        <v>2.2000000000000001E-3</v>
      </c>
      <c r="AR12" s="14">
        <v>7.5877999999999997</v>
      </c>
      <c r="AS12" s="14">
        <v>0.95030000000000003</v>
      </c>
      <c r="AT12" s="14">
        <v>0.1351</v>
      </c>
      <c r="AU12" s="14">
        <v>1.6899999999999998E-2</v>
      </c>
      <c r="AV12" s="14">
        <v>26.9422</v>
      </c>
      <c r="AW12" s="14">
        <v>0.54700000000000004</v>
      </c>
      <c r="AX12" s="14">
        <v>0.32929999999999998</v>
      </c>
      <c r="AY12" s="14">
        <v>6.7000000000000002E-3</v>
      </c>
      <c r="AZ12" s="14">
        <v>0.20468264130235958</v>
      </c>
      <c r="BA12" s="14">
        <v>2.4374537379718726</v>
      </c>
      <c r="BB12" s="14">
        <v>0.41817398794142979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0.14695</v>
      </c>
      <c r="BH12" s="16">
        <f>DSTDEV(PlotSort,"PhxRed",$BH$31:$BH$32)/SQRT($BF12)</f>
        <v>6.108859686280773E-3</v>
      </c>
      <c r="BI12" s="16">
        <f>DAVERAGE(PlotSort,"PhxRedEdge",$BH$31:$BH$32)</f>
        <v>0.22865624999999998</v>
      </c>
      <c r="BJ12" s="16">
        <f>DSTDEV(PlotSort,"PhxRedEdge",$BH$31:$BH$32)/SQRT($BF12)</f>
        <v>5.0089750178221766E-3</v>
      </c>
      <c r="BK12" s="16">
        <f>DAVERAGE(PlotSort,"TMRed",$BH$31:$BH$32)</f>
        <v>0.14751874999999998</v>
      </c>
      <c r="BL12" s="16">
        <f>DSTDEV(PlotSort,"TMRed",$BH$31:$BH$32)/SQRT($BF12)</f>
        <v>6.3412618273101179E-3</v>
      </c>
      <c r="BM12" s="16">
        <f>DAVERAGE(PlotSort,"TMNIR",$BH$31:$BH$32)</f>
        <v>0.32970624999999998</v>
      </c>
      <c r="BN12" s="16">
        <f>DSTDEV(PlotSort,"TMNIR",$BH$31:$BH$32)/SQRT($BF12)</f>
        <v>7.0512910682488973E-3</v>
      </c>
      <c r="BO12" s="16">
        <f>DAVERAGE(PlotSort,"NRR",$BH$31:$BH$32)</f>
        <v>0.18094194152282322</v>
      </c>
      <c r="BP12" s="16">
        <f>DSTDEV(PlotSort,"NRR",$BH$31:$BH$32)/SQRT($BF12)</f>
        <v>6.7906909208713334E-3</v>
      </c>
      <c r="BQ12" s="16">
        <f>DAVERAGE(PlotSort,"rvi",$BH$31:$BH$32)</f>
        <v>2.3152416589574245</v>
      </c>
      <c r="BR12" s="16">
        <f>DSTDEV(PlotSort,"rvi",$BH$31:$BH$32)/SQRT($BF12)</f>
        <v>0.14378436184339569</v>
      </c>
      <c r="BS12" s="17">
        <f>DAVERAGE(PlotSort,"ndvi",$BH$31:$BH$32)</f>
        <v>0.38447022175410189</v>
      </c>
      <c r="BT12" s="16">
        <f>DSTDEV(PlotSort,"ndvi",$BH$31:$BH$32)/SQRT($BF12)</f>
        <v>1.9191456926256834E-2</v>
      </c>
    </row>
    <row r="13" spans="1:72" ht="13.5" customHeight="1" x14ac:dyDescent="0.2">
      <c r="B13" s="12">
        <v>277</v>
      </c>
      <c r="C13" s="12">
        <v>10.128</v>
      </c>
      <c r="D13" s="12">
        <v>277.42200000000003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21.5</v>
      </c>
      <c r="Q13" s="56">
        <v>0.53</v>
      </c>
      <c r="R13" s="56">
        <v>2.04</v>
      </c>
      <c r="S13" s="56">
        <v>48.35</v>
      </c>
      <c r="T13" s="56">
        <v>134.6</v>
      </c>
      <c r="U13" s="12">
        <v>1</v>
      </c>
      <c r="V13" s="12">
        <v>0</v>
      </c>
      <c r="W13" s="12">
        <v>1</v>
      </c>
      <c r="X13" s="12">
        <v>0</v>
      </c>
      <c r="Y13" s="12">
        <v>0</v>
      </c>
      <c r="Z13" s="12">
        <v>1</v>
      </c>
      <c r="AA13" s="12">
        <v>90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4.7286999999999999</v>
      </c>
      <c r="AK13" s="12">
        <v>0.1203</v>
      </c>
      <c r="AL13" s="14">
        <v>0.1603</v>
      </c>
      <c r="AM13" s="14">
        <v>4.1000000000000003E-3</v>
      </c>
      <c r="AN13" s="14">
        <v>2.9276</v>
      </c>
      <c r="AO13" s="14">
        <v>8.5000000000000006E-3</v>
      </c>
      <c r="AP13" s="14">
        <v>0.23760000000000001</v>
      </c>
      <c r="AQ13" s="14">
        <v>6.9999999999999999E-4</v>
      </c>
      <c r="AR13" s="14">
        <v>9.1084999999999994</v>
      </c>
      <c r="AS13" s="14">
        <v>0.2011</v>
      </c>
      <c r="AT13" s="14">
        <v>0.16239999999999999</v>
      </c>
      <c r="AU13" s="14">
        <v>3.5999999999999999E-3</v>
      </c>
      <c r="AV13" s="14">
        <v>26.486699999999999</v>
      </c>
      <c r="AW13" s="14">
        <v>0.24959999999999999</v>
      </c>
      <c r="AX13" s="14">
        <v>0.32400000000000001</v>
      </c>
      <c r="AY13" s="14">
        <v>3.0999999999999999E-3</v>
      </c>
      <c r="AZ13" s="14">
        <v>0.15384615384615385</v>
      </c>
      <c r="BA13" s="14">
        <v>1.9950738916256159</v>
      </c>
      <c r="BB13" s="14">
        <v>0.33223684210526322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0.14382500000000001</v>
      </c>
      <c r="BH13" s="16">
        <f>DSTDEV(PlotSort,"PhxRed",$BJ$35:$BJ$36)/SQRT($BF13)</f>
        <v>1.1023282989071004E-2</v>
      </c>
      <c r="BI13" s="16">
        <f>DAVERAGE(PlotSort,"PhxRedEdge",$BJ$35:$BJ$36)</f>
        <v>0.232325</v>
      </c>
      <c r="BJ13" s="16">
        <f>DSTDEV(PlotSort,"PhxRedEdge",$BJ$35:$BJ$36)/SQRT($BF13)</f>
        <v>6.9857955370676485E-3</v>
      </c>
      <c r="BK13" s="16">
        <f>DAVERAGE(PlotSort,"TMRed",$BJ$35:$BJ$36)</f>
        <v>0.14405000000000001</v>
      </c>
      <c r="BL13" s="16">
        <f>DSTDEV(PlotSort,"TMRed",$BJ$35:$BJ$36)/SQRT($BF13)</f>
        <v>1.1006524039340066E-2</v>
      </c>
      <c r="BM13" s="16">
        <f>DAVERAGE(PlotSort,"TMNIR",$BJ$35:$BJ$36)</f>
        <v>0.33592499999999997</v>
      </c>
      <c r="BN13" s="16">
        <f>DSTDEV(PlotSort,"TMNIR",$BJ$35:$BJ$36)/SQRT($BF13)</f>
        <v>7.1872841582498025E-3</v>
      </c>
      <c r="BO13" s="16">
        <f>DAVERAGE(PlotSort,"NRR",$BJ$35:$BJ$36)</f>
        <v>0.18300479948979131</v>
      </c>
      <c r="BP13" s="16">
        <f>DSTDEV(PlotSort,"NRR",$BJ$35:$BJ$36)/SQRT($BF13)</f>
        <v>1.0915043812811312E-2</v>
      </c>
      <c r="BQ13" s="16">
        <f>DAVERAGE(PlotSort,"rvi",$BJ$35:$BJ$36)</f>
        <v>2.4826628719177077</v>
      </c>
      <c r="BR13" s="16">
        <f>DSTDEV(PlotSort,"rvi",$BJ$35:$BJ$36)/SQRT($BF13)</f>
        <v>0.29236441975539657</v>
      </c>
      <c r="BS13" s="17">
        <f>DAVERAGE(PlotSort,"ndvi",$BJ$35:$BJ$36)</f>
        <v>0.40544702031930546</v>
      </c>
      <c r="BT13" s="16">
        <f>DSTDEV(PlotSort,"ndvi",$BJ$35:$BJ$36)/SQRT($BF13)</f>
        <v>3.4836888012302662E-2</v>
      </c>
    </row>
    <row r="14" spans="1:72" ht="13.5" customHeight="1" x14ac:dyDescent="0.2">
      <c r="B14" s="12">
        <v>277</v>
      </c>
      <c r="C14" s="12">
        <v>10.119999999999999</v>
      </c>
      <c r="D14" s="12">
        <v>277.42167000000001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21.5</v>
      </c>
      <c r="Q14" s="56">
        <v>0.53</v>
      </c>
      <c r="R14" s="56">
        <v>2.04</v>
      </c>
      <c r="S14" s="56">
        <v>48.42</v>
      </c>
      <c r="T14" s="56">
        <v>134.47</v>
      </c>
      <c r="U14" s="12">
        <v>1</v>
      </c>
      <c r="V14" s="12">
        <v>0</v>
      </c>
      <c r="W14" s="12">
        <v>1</v>
      </c>
      <c r="X14" s="12">
        <v>0</v>
      </c>
      <c r="Y14" s="12">
        <v>0</v>
      </c>
      <c r="Z14" s="12">
        <v>1</v>
      </c>
      <c r="AA14" s="12">
        <v>90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4.4142000000000001</v>
      </c>
      <c r="AK14" s="12">
        <v>0.23519999999999999</v>
      </c>
      <c r="AL14" s="14">
        <v>0.14979999999999999</v>
      </c>
      <c r="AM14" s="14">
        <v>8.0000000000000002E-3</v>
      </c>
      <c r="AN14" s="14">
        <v>2.6757</v>
      </c>
      <c r="AO14" s="14">
        <v>3.5999999999999999E-3</v>
      </c>
      <c r="AP14" s="14">
        <v>0.21740000000000001</v>
      </c>
      <c r="AQ14" s="14">
        <v>2.9999999999999997E-4</v>
      </c>
      <c r="AR14" s="14">
        <v>8.48</v>
      </c>
      <c r="AS14" s="14">
        <v>2.5000000000000001E-2</v>
      </c>
      <c r="AT14" s="14">
        <v>0.15140000000000001</v>
      </c>
      <c r="AU14" s="14">
        <v>4.0000000000000002E-4</v>
      </c>
      <c r="AV14" s="14">
        <v>24.0198</v>
      </c>
      <c r="AW14" s="14">
        <v>0.91520000000000001</v>
      </c>
      <c r="AX14" s="14">
        <v>0.29409999999999997</v>
      </c>
      <c r="AY14" s="14">
        <v>1.12E-2</v>
      </c>
      <c r="AZ14" s="14">
        <v>0.14995112414467246</v>
      </c>
      <c r="BA14" s="14">
        <v>1.9425363276089826</v>
      </c>
      <c r="BB14" s="14">
        <v>0.32031425364758692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0.13961874999999996</v>
      </c>
      <c r="BH14" s="16">
        <f>DSTDEV(PlotSort,"PhxRed",$BK$35:$BK$36)/SQRT($BF14)</f>
        <v>7.2962731282827419E-3</v>
      </c>
      <c r="BI14" s="16">
        <f>DAVERAGE(PlotSort,"PhxRedEdge",$BK$35:$BK$36)</f>
        <v>0.23025000000000001</v>
      </c>
      <c r="BJ14" s="16">
        <f>DSTDEV(PlotSort,"PhxRedEdge",$BK$35:$BK$36)/SQRT($BF14)</f>
        <v>4.4517880302937466E-3</v>
      </c>
      <c r="BK14" s="16">
        <f>DAVERAGE(PlotSort,"TMRed",$BK$35:$BK$36)</f>
        <v>0.14073750000000002</v>
      </c>
      <c r="BL14" s="16">
        <f>DSTDEV(PlotSort,"TMRed",$BK$35:$BK$36)/SQRT($BF14)</f>
        <v>7.1842934876483354E-3</v>
      </c>
      <c r="BM14" s="16">
        <f>DAVERAGE(PlotSort,"TMNIR",$BK$35:$BK$36)</f>
        <v>0.33648749999999994</v>
      </c>
      <c r="BN14" s="16">
        <f>DSTDEV(PlotSort,"TMNIR",$BK$35:$BK$36)/SQRT($BF14)</f>
        <v>5.9047429735199601E-3</v>
      </c>
      <c r="BO14" s="16">
        <f>DAVERAGE(PlotSort,"NRR",$BK$35:$BK$36)</f>
        <v>0.18755580132950381</v>
      </c>
      <c r="BP14" s="16">
        <f>DSTDEV(PlotSort,"NRR",$BK$35:$BK$36)/SQRT($BF14)</f>
        <v>6.805384699867743E-3</v>
      </c>
      <c r="BQ14" s="16">
        <f>DAVERAGE(PlotSort,"rvi",$BK$35:$BK$36)</f>
        <v>2.5197372370088442</v>
      </c>
      <c r="BR14" s="16">
        <f>DSTDEV(PlotSort,"rvi",$BK$35:$BK$36)/SQRT($BF14)</f>
        <v>0.18369864477360198</v>
      </c>
      <c r="BS14" s="17">
        <f>DAVERAGE(PlotSort,"ndvi",$BK$35:$BK$36)</f>
        <v>0.41439714250458132</v>
      </c>
      <c r="BT14" s="16">
        <f>DSTDEV(PlotSort,"ndvi",$BK$35:$BK$36)/SQRT($BF14)</f>
        <v>2.2446561732820367E-2</v>
      </c>
    </row>
    <row r="15" spans="1:72" ht="13.5" customHeight="1" x14ac:dyDescent="0.2">
      <c r="B15" s="12">
        <v>277</v>
      </c>
      <c r="C15" s="12">
        <v>10.113</v>
      </c>
      <c r="D15" s="12">
        <v>277.42137000000002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21.5</v>
      </c>
      <c r="Q15" s="56">
        <v>0.53</v>
      </c>
      <c r="R15" s="56">
        <v>2.04</v>
      </c>
      <c r="S15" s="56">
        <v>48.48</v>
      </c>
      <c r="T15" s="56">
        <v>134.36000000000001</v>
      </c>
      <c r="U15" s="12">
        <v>1</v>
      </c>
      <c r="V15" s="12">
        <v>0</v>
      </c>
      <c r="W15" s="12">
        <v>1</v>
      </c>
      <c r="X15" s="12">
        <v>0</v>
      </c>
      <c r="Y15" s="12">
        <v>0</v>
      </c>
      <c r="Z15" s="12">
        <v>1</v>
      </c>
      <c r="AA15" s="12">
        <v>90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3.8277000000000001</v>
      </c>
      <c r="AK15" s="12">
        <v>0.1948</v>
      </c>
      <c r="AL15" s="14">
        <v>0.13</v>
      </c>
      <c r="AM15" s="14">
        <v>6.6E-3</v>
      </c>
      <c r="AN15" s="14">
        <v>2.4430000000000001</v>
      </c>
      <c r="AO15" s="14">
        <v>0.12429999999999999</v>
      </c>
      <c r="AP15" s="14">
        <v>0.19869999999999999</v>
      </c>
      <c r="AQ15" s="14">
        <v>1.01E-2</v>
      </c>
      <c r="AR15" s="14">
        <v>7.2396000000000003</v>
      </c>
      <c r="AS15" s="14">
        <v>0.60570000000000002</v>
      </c>
      <c r="AT15" s="14">
        <v>0.12939999999999999</v>
      </c>
      <c r="AU15" s="14">
        <v>1.0800000000000001E-2</v>
      </c>
      <c r="AV15" s="14">
        <v>22.453600000000002</v>
      </c>
      <c r="AW15" s="14">
        <v>2.3483000000000001</v>
      </c>
      <c r="AX15" s="14">
        <v>0.27510000000000001</v>
      </c>
      <c r="AY15" s="14">
        <v>2.8799999999999999E-2</v>
      </c>
      <c r="AZ15" s="14">
        <v>0.1612494723512031</v>
      </c>
      <c r="BA15" s="14">
        <v>2.1259659969088101</v>
      </c>
      <c r="BB15" s="14">
        <v>0.36019777503090245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0.14333750000000001</v>
      </c>
      <c r="BH15" s="16">
        <f>DSTDEV(PlotSort,"PhxRed",$BL$35:$BL$36)/SQRT($BF15)</f>
        <v>8.0416979705780749E-3</v>
      </c>
      <c r="BI15" s="16">
        <f>DAVERAGE(PlotSort,"PhxRedEdge",$BL$35:$BL$36)</f>
        <v>0.22847500000000004</v>
      </c>
      <c r="BJ15" s="16">
        <f>DSTDEV(PlotSort,"PhxRedEdge",$BL$35:$BL$36)/SQRT($BF15)</f>
        <v>6.3690588562428669E-3</v>
      </c>
      <c r="BK15" s="16">
        <f>DAVERAGE(PlotSort,"TMRed",$BL$35:$BL$36)</f>
        <v>0.14331250000000001</v>
      </c>
      <c r="BL15" s="16">
        <f>DSTDEV(PlotSort,"TMRed",$BL$35:$BL$36)/SQRT($BF15)</f>
        <v>8.3899480140565193E-3</v>
      </c>
      <c r="BM15" s="16">
        <f>DAVERAGE(PlotSort,"TMNIR",$BL$35:$BL$36)</f>
        <v>0.3349375</v>
      </c>
      <c r="BN15" s="16">
        <f>DSTDEV(PlotSort,"TMNIR",$BL$35:$BL$36)/SQRT($BF15)</f>
        <v>1.3814872129856496E-2</v>
      </c>
      <c r="BO15" s="16">
        <f>DAVERAGE(PlotSort,"NRR",$BL$35:$BL$36)</f>
        <v>0.18730833895137972</v>
      </c>
      <c r="BP15" s="16">
        <f>DSTDEV(PlotSort,"NRR",$BL$35:$BL$36)/SQRT($BF15)</f>
        <v>1.2273487214362579E-2</v>
      </c>
      <c r="BQ15" s="16">
        <f>DAVERAGE(PlotSort,"rvi",$BL$35:$BL$36)</f>
        <v>2.4229027235902008</v>
      </c>
      <c r="BR15" s="16">
        <f>DSTDEV(PlotSort,"rvi",$BL$35:$BL$36)/SQRT($BF15)</f>
        <v>0.24845802452030627</v>
      </c>
      <c r="BS15" s="17">
        <f>DAVERAGE(PlotSort,"ndvi",$BL$35:$BL$36)</f>
        <v>0.39938340054743754</v>
      </c>
      <c r="BT15" s="16">
        <f>DSTDEV(PlotSort,"ndvi",$BL$35:$BL$36)/SQRT($BF15)</f>
        <v>3.2430300350742541E-2</v>
      </c>
    </row>
    <row r="16" spans="1:72" ht="13.5" customHeight="1" x14ac:dyDescent="0.2">
      <c r="B16" s="12">
        <v>277</v>
      </c>
      <c r="C16" s="12">
        <v>10.105</v>
      </c>
      <c r="D16" s="12">
        <v>277.42104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21.5</v>
      </c>
      <c r="Q16" s="56">
        <v>0.53</v>
      </c>
      <c r="R16" s="56">
        <v>2.04</v>
      </c>
      <c r="S16" s="56">
        <v>48.56</v>
      </c>
      <c r="T16" s="56">
        <v>134.22999999999999</v>
      </c>
      <c r="U16" s="12">
        <v>1</v>
      </c>
      <c r="V16" s="12">
        <v>0</v>
      </c>
      <c r="W16" s="12">
        <v>1</v>
      </c>
      <c r="X16" s="12">
        <v>0</v>
      </c>
      <c r="Y16" s="12">
        <v>0</v>
      </c>
      <c r="Z16" s="12">
        <v>1</v>
      </c>
      <c r="AA16" s="12">
        <v>90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2.2673999999999999</v>
      </c>
      <c r="AK16" s="12">
        <v>3.5000000000000001E-3</v>
      </c>
      <c r="AL16" s="14">
        <v>7.7100000000000002E-2</v>
      </c>
      <c r="AM16" s="14">
        <v>1E-4</v>
      </c>
      <c r="AN16" s="14">
        <v>2.3658000000000001</v>
      </c>
      <c r="AO16" s="14">
        <v>0.16120000000000001</v>
      </c>
      <c r="AP16" s="14">
        <v>0.19270000000000001</v>
      </c>
      <c r="AQ16" s="14">
        <v>1.3100000000000001E-2</v>
      </c>
      <c r="AR16" s="14">
        <v>4.3010000000000002</v>
      </c>
      <c r="AS16" s="14">
        <v>0.1167</v>
      </c>
      <c r="AT16" s="14">
        <v>7.6999999999999999E-2</v>
      </c>
      <c r="AU16" s="14">
        <v>2.0999999999999999E-3</v>
      </c>
      <c r="AV16" s="14">
        <v>26.9693</v>
      </c>
      <c r="AW16" s="14">
        <v>1.0690999999999999</v>
      </c>
      <c r="AX16" s="14">
        <v>0.33069999999999999</v>
      </c>
      <c r="AY16" s="14">
        <v>1.3100000000000001E-2</v>
      </c>
      <c r="AZ16" s="14">
        <v>0.26366068016813143</v>
      </c>
      <c r="BA16" s="14">
        <v>4.2948051948051944</v>
      </c>
      <c r="BB16" s="14">
        <v>0.62227127790041692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0.14594375000000001</v>
      </c>
      <c r="BH16" s="16">
        <f>DSTDEV(PlotSort,"PhxRed",$BI$31:$BI$32)/SQRT($BF16)</f>
        <v>7.5542535962087468E-3</v>
      </c>
      <c r="BI16" s="16">
        <f>DAVERAGE(PlotSort,"PhxRedEdge",$BI$31:$BI$32)</f>
        <v>0.23129374999999996</v>
      </c>
      <c r="BJ16" s="16">
        <f>DSTDEV(PlotSort,"PhxRedEdge",$BI$31:$BI$32)/SQRT($BF16)</f>
        <v>4.6048929479956431E-3</v>
      </c>
      <c r="BK16" s="16">
        <f>DAVERAGE(PlotSort,"TMRed",$BI$31:$BI$32)</f>
        <v>0.14760000000000001</v>
      </c>
      <c r="BL16" s="16">
        <f>DSTDEV(PlotSort,"TMRed",$BI$31:$BI$32)/SQRT($BF16)</f>
        <v>7.6883407399342806E-3</v>
      </c>
      <c r="BM16" s="16">
        <f>DAVERAGE(PlotSort,"TMNIR",$BI$31:$BI$32)</f>
        <v>0.33327500000000004</v>
      </c>
      <c r="BN16" s="16">
        <f>DSTDEV(PlotSort,"TMNIR",$BI$31:$BI$32)/SQRT($BF16)</f>
        <v>4.7012808538383121E-3</v>
      </c>
      <c r="BO16" s="16">
        <f>DAVERAGE(PlotSort,"NRR",$BI$31:$BI$32)</f>
        <v>0.18122651285890837</v>
      </c>
      <c r="BP16" s="16">
        <f>DSTDEV(PlotSort,"NRR",$BI$31:$BI$32)/SQRT($BF16)</f>
        <v>8.2618086791286707E-3</v>
      </c>
      <c r="BQ16" s="16">
        <f>DAVERAGE(PlotSort,"rvi",$BI$31:$BI$32)</f>
        <v>2.4065895265368069</v>
      </c>
      <c r="BR16" s="16">
        <f>DSTDEV(PlotSort,"rvi",$BI$31:$BI$32)/SQRT($BF16)</f>
        <v>0.1978860065372928</v>
      </c>
      <c r="BS16" s="17">
        <f>DAVERAGE(PlotSort,"ndvi",$BI$31:$BI$32)</f>
        <v>0.3917701172866388</v>
      </c>
      <c r="BT16" s="16">
        <f>DSTDEV(PlotSort,"ndvi",$BI$31:$BI$32)/SQRT($BF16)</f>
        <v>2.4456019552935051E-2</v>
      </c>
    </row>
    <row r="17" spans="2:72" ht="13.5" customHeight="1" x14ac:dyDescent="0.2">
      <c r="B17" s="12">
        <v>277</v>
      </c>
      <c r="C17" s="12">
        <v>10.097</v>
      </c>
      <c r="D17" s="12">
        <v>277.42070999999999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21.5</v>
      </c>
      <c r="Q17" s="56">
        <v>0.53</v>
      </c>
      <c r="R17" s="56">
        <v>2.04</v>
      </c>
      <c r="S17" s="56">
        <v>48.63</v>
      </c>
      <c r="T17" s="56">
        <v>134.11000000000001</v>
      </c>
      <c r="U17" s="12">
        <v>1</v>
      </c>
      <c r="V17" s="12">
        <v>0</v>
      </c>
      <c r="W17" s="12">
        <v>1</v>
      </c>
      <c r="X17" s="12">
        <v>0</v>
      </c>
      <c r="Y17" s="12">
        <v>0</v>
      </c>
      <c r="Z17" s="12">
        <v>1</v>
      </c>
      <c r="AA17" s="12">
        <v>90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2.1701999999999999</v>
      </c>
      <c r="AK17" s="12">
        <v>2.1999999999999999E-2</v>
      </c>
      <c r="AL17" s="14">
        <v>7.3899999999999993E-2</v>
      </c>
      <c r="AM17" s="14">
        <v>8.0000000000000004E-4</v>
      </c>
      <c r="AN17" s="14">
        <v>2.7484999999999999</v>
      </c>
      <c r="AO17" s="14">
        <v>0.14099999999999999</v>
      </c>
      <c r="AP17" s="14">
        <v>0.22409999999999999</v>
      </c>
      <c r="AQ17" s="14">
        <v>1.15E-2</v>
      </c>
      <c r="AR17" s="14">
        <v>4.4897</v>
      </c>
      <c r="AS17" s="14">
        <v>4.5100000000000001E-2</v>
      </c>
      <c r="AT17" s="14">
        <v>8.0500000000000002E-2</v>
      </c>
      <c r="AU17" s="14">
        <v>8.0000000000000004E-4</v>
      </c>
      <c r="AV17" s="14">
        <v>28.7102</v>
      </c>
      <c r="AW17" s="14">
        <v>2.1778</v>
      </c>
      <c r="AX17" s="14">
        <v>0.35239999999999999</v>
      </c>
      <c r="AY17" s="14">
        <v>2.6700000000000002E-2</v>
      </c>
      <c r="AZ17" s="14">
        <v>0.22254986990459669</v>
      </c>
      <c r="BA17" s="14">
        <v>4.3776397515527945</v>
      </c>
      <c r="BB17" s="14">
        <v>0.62808962808962798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0.13725624999999997</v>
      </c>
      <c r="BH17" s="16">
        <f>DSTDEV(PlotSort,"PhxRed",$BJ$31:$BJ$32)/SQRT($BF17)</f>
        <v>6.1337452448864812E-3</v>
      </c>
      <c r="BI17" s="16">
        <f>DAVERAGE(PlotSort,"PhxRedEdge",$BJ$31:$BJ$32)</f>
        <v>0.22935624999999998</v>
      </c>
      <c r="BJ17" s="16">
        <f>DSTDEV(PlotSort,"PhxRedEdge",$BJ$31:$BJ$32)/SQRT($BF17)</f>
        <v>4.4258517894864039E-3</v>
      </c>
      <c r="BK17" s="16">
        <f>DAVERAGE(PlotSort,"TMRed",$BJ$31:$BJ$32)</f>
        <v>0.13681875000000002</v>
      </c>
      <c r="BL17" s="16">
        <f>DSTDEV(PlotSort,"TMRed",$BJ$31:$BJ$32)/SQRT($BF17)</f>
        <v>5.7981334550439413E-3</v>
      </c>
      <c r="BM17" s="16">
        <f>DAVERAGE(PlotSort,"TMNIR",$BJ$31:$BJ$32)</f>
        <v>0.33864374999999997</v>
      </c>
      <c r="BN17" s="16">
        <f>DSTDEV(PlotSort,"TMNIR",$BJ$31:$BJ$32)/SQRT($BF17)</f>
        <v>8.2729527616101691E-3</v>
      </c>
      <c r="BO17" s="16">
        <f>DAVERAGE(PlotSort,"NRR",$BJ$31:$BJ$32)</f>
        <v>0.19148585769118098</v>
      </c>
      <c r="BP17" s="16">
        <f>DSTDEV(PlotSort,"NRR",$BJ$31:$BJ$32)/SQRT($BF17)</f>
        <v>6.1640690592354077E-3</v>
      </c>
      <c r="BQ17" s="16">
        <f>DAVERAGE(PlotSort,"rvi",$BJ$31:$BJ$32)</f>
        <v>2.5659305082259913</v>
      </c>
      <c r="BR17" s="16">
        <f>DSTDEV(PlotSort,"rvi",$BJ$31:$BJ$32)/SQRT($BF17)</f>
        <v>0.16821880677833895</v>
      </c>
      <c r="BS17" s="17">
        <f>DAVERAGE(PlotSort,"ndvi",$BJ$31:$BJ$32)</f>
        <v>0.4250422356513141</v>
      </c>
      <c r="BT17" s="16">
        <f>DSTDEV(PlotSort,"ndvi",$BJ$31:$BJ$32)/SQRT($BF17)</f>
        <v>2.0070530507982499E-2</v>
      </c>
    </row>
    <row r="18" spans="2:72" ht="13.5" customHeight="1" x14ac:dyDescent="0.2">
      <c r="B18" s="12">
        <v>277</v>
      </c>
      <c r="C18" s="12">
        <v>10.176</v>
      </c>
      <c r="D18" s="12">
        <v>277.42399999999998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21.5</v>
      </c>
      <c r="Q18" s="56">
        <v>0.53</v>
      </c>
      <c r="R18" s="56">
        <v>2.04</v>
      </c>
      <c r="S18" s="56">
        <v>47.92</v>
      </c>
      <c r="T18" s="56">
        <v>135.38</v>
      </c>
      <c r="U18" s="12">
        <v>1</v>
      </c>
      <c r="V18" s="12">
        <v>0</v>
      </c>
      <c r="W18" s="12">
        <v>1</v>
      </c>
      <c r="X18" s="12">
        <v>0</v>
      </c>
      <c r="Y18" s="12">
        <v>0</v>
      </c>
      <c r="Z18" s="12">
        <v>1</v>
      </c>
      <c r="AA18" s="12">
        <v>90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4.5852000000000004</v>
      </c>
      <c r="AK18" s="12">
        <v>0.122</v>
      </c>
      <c r="AL18" s="14">
        <v>0.1542</v>
      </c>
      <c r="AM18" s="14">
        <v>4.1000000000000003E-3</v>
      </c>
      <c r="AN18" s="14">
        <v>2.8028</v>
      </c>
      <c r="AO18" s="14">
        <v>5.7000000000000002E-3</v>
      </c>
      <c r="AP18" s="14">
        <v>0.2258</v>
      </c>
      <c r="AQ18" s="14">
        <v>5.0000000000000001E-4</v>
      </c>
      <c r="AR18" s="14">
        <v>9.0373999999999999</v>
      </c>
      <c r="AS18" s="14">
        <v>0.3679</v>
      </c>
      <c r="AT18" s="14">
        <v>0.1598</v>
      </c>
      <c r="AU18" s="14">
        <v>6.4999999999999997E-3</v>
      </c>
      <c r="AV18" s="14">
        <v>26.636500000000002</v>
      </c>
      <c r="AW18" s="14">
        <v>0.15390000000000001</v>
      </c>
      <c r="AX18" s="14">
        <v>0.32419999999999999</v>
      </c>
      <c r="AY18" s="14">
        <v>1.9E-3</v>
      </c>
      <c r="AZ18" s="14">
        <v>0.17890909090909088</v>
      </c>
      <c r="BA18" s="14">
        <v>2.0287859824780976</v>
      </c>
      <c r="BB18" s="14">
        <v>0.33966942148760332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0.13301874999999999</v>
      </c>
      <c r="BH18" s="16">
        <f>DSTDEV(PlotSort,"PhxRed",$BH$35:$BH$36)/SQRT($BF18)</f>
        <v>7.8995686525172599E-3</v>
      </c>
      <c r="BI18" s="16">
        <f>DAVERAGE(PlotSort,"PhxRedEdge",$BH$35:$BH$36)</f>
        <v>0.22105625000000001</v>
      </c>
      <c r="BJ18" s="16">
        <f>DSTDEV(PlotSort,"PhxRedEdge",$BH$35:$BH$36)/SQRT($BF18)</f>
        <v>4.0647259927125883E-3</v>
      </c>
      <c r="BK18" s="16">
        <f>DAVERAGE(PlotSort,"TMRed",$BH$35:$BH$36)</f>
        <v>0.13332499999999997</v>
      </c>
      <c r="BL18" s="16">
        <f>DSTDEV(PlotSort,"TMRed",$BH$35:$BH$36)/SQRT($BF18)</f>
        <v>7.7109851294544143E-3</v>
      </c>
      <c r="BM18" s="16">
        <f>DAVERAGE(PlotSort,"TMNIR",$BH$35:$BH$36)</f>
        <v>0.32145000000000001</v>
      </c>
      <c r="BN18" s="16">
        <f>DSTDEV(PlotSort,"TMNIR",$BH$35:$BH$36)/SQRT($BF18)</f>
        <v>4.6918457633075136E-3</v>
      </c>
      <c r="BO18" s="16">
        <f>DAVERAGE(PlotSort,"NRR",$BH$35:$BH$36)</f>
        <v>0.18527408407422175</v>
      </c>
      <c r="BP18" s="16">
        <f>DSTDEV(PlotSort,"NRR",$BH$35:$BH$36)/SQRT($BF18)</f>
        <v>8.7789121250864324E-3</v>
      </c>
      <c r="BQ18" s="16">
        <f>DAVERAGE(PlotSort,"rvi",$BH$35:$BH$36)</f>
        <v>2.5987572336473077</v>
      </c>
      <c r="BR18" s="16">
        <f>DSTDEV(PlotSort,"rvi",$BH$35:$BH$36)/SQRT($BF18)</f>
        <v>0.22606974824605702</v>
      </c>
      <c r="BS18" s="17">
        <f>DAVERAGE(PlotSort,"ndvi",$BH$35:$BH$36)</f>
        <v>0.41868593566135598</v>
      </c>
      <c r="BT18" s="16">
        <f>DSTDEV(PlotSort,"ndvi",$BH$35:$BH$36)/SQRT($BF18)</f>
        <v>2.7321862957742461E-2</v>
      </c>
    </row>
    <row r="19" spans="2:72" ht="13.5" customHeight="1" x14ac:dyDescent="0.2">
      <c r="B19" s="12">
        <v>277</v>
      </c>
      <c r="C19" s="12">
        <v>10.183999999999999</v>
      </c>
      <c r="D19" s="12">
        <v>277.42433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21.5</v>
      </c>
      <c r="Q19" s="56">
        <v>0.53</v>
      </c>
      <c r="R19" s="56">
        <v>2.04</v>
      </c>
      <c r="S19" s="56">
        <v>47.85</v>
      </c>
      <c r="T19" s="56">
        <v>135.51</v>
      </c>
      <c r="U19" s="12">
        <v>1</v>
      </c>
      <c r="V19" s="12">
        <v>0</v>
      </c>
      <c r="W19" s="12">
        <v>1</v>
      </c>
      <c r="X19" s="12">
        <v>0</v>
      </c>
      <c r="Y19" s="12">
        <v>0</v>
      </c>
      <c r="Z19" s="12">
        <v>1</v>
      </c>
      <c r="AA19" s="12">
        <v>90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3.5821000000000001</v>
      </c>
      <c r="AK19" s="12">
        <v>5.9799999999999999E-2</v>
      </c>
      <c r="AL19" s="14">
        <v>0.1203</v>
      </c>
      <c r="AM19" s="14">
        <v>2E-3</v>
      </c>
      <c r="AN19" s="14">
        <v>2.6177000000000001</v>
      </c>
      <c r="AO19" s="14">
        <v>0.1071</v>
      </c>
      <c r="AP19" s="14">
        <v>0.21060000000000001</v>
      </c>
      <c r="AQ19" s="14">
        <v>8.6E-3</v>
      </c>
      <c r="AR19" s="14">
        <v>6.9097</v>
      </c>
      <c r="AS19" s="14">
        <v>0.1363</v>
      </c>
      <c r="AT19" s="14">
        <v>0.122</v>
      </c>
      <c r="AU19" s="14">
        <v>2.3999999999999998E-3</v>
      </c>
      <c r="AV19" s="14">
        <v>26.043700000000001</v>
      </c>
      <c r="AW19" s="14">
        <v>0.62190000000000001</v>
      </c>
      <c r="AX19" s="14">
        <v>0.31669999999999998</v>
      </c>
      <c r="AY19" s="14">
        <v>7.6E-3</v>
      </c>
      <c r="AZ19" s="14">
        <v>0.20121373032429352</v>
      </c>
      <c r="BA19" s="14">
        <v>2.595901639344262</v>
      </c>
      <c r="BB19" s="14">
        <v>0.44381126054251196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0.15018124999999996</v>
      </c>
      <c r="BH19" s="16">
        <f>DSTDEV(PlotSort,"PhxRed",$BI$35:$BI$36)/SQRT($BF19)</f>
        <v>4.9983765593607761E-3</v>
      </c>
      <c r="BI19" s="16">
        <f>DAVERAGE(PlotSort,"PhxRedEdge",$BI$35:$BI$36)</f>
        <v>0.23959374999999997</v>
      </c>
      <c r="BJ19" s="16">
        <f>DSTDEV(PlotSort,"PhxRedEdge",$BI$35:$BI$36)/SQRT($BF19)</f>
        <v>3.5974582317473362E-3</v>
      </c>
      <c r="BK19" s="16">
        <f>DAVERAGE(PlotSort,"TMRed",$BI$35:$BI$36)</f>
        <v>0.15109375000000003</v>
      </c>
      <c r="BL19" s="16">
        <f>DSTDEV(PlotSort,"TMRed",$BI$35:$BI$36)/SQRT($BF19)</f>
        <v>5.1594449697455452E-3</v>
      </c>
      <c r="BM19" s="16">
        <f>DAVERAGE(PlotSort,"TMNIR",$BI$35:$BI$36)</f>
        <v>0.35046875000000005</v>
      </c>
      <c r="BN19" s="16">
        <f>DSTDEV(PlotSort,"TMNIR",$BI$35:$BI$36)/SQRT($BF19)</f>
        <v>6.4359583510020749E-3</v>
      </c>
      <c r="BO19" s="16">
        <f>DAVERAGE(PlotSort,"NRR",$BI$35:$BI$36)</f>
        <v>0.18743828647586763</v>
      </c>
      <c r="BP19" s="16">
        <f>DSTDEV(PlotSort,"NRR",$BI$35:$BI$36)/SQRT($BF19)</f>
        <v>5.7040580346479925E-3</v>
      </c>
      <c r="BQ19" s="16">
        <f>DAVERAGE(PlotSort,"rvi",$BI$35:$BI$36)</f>
        <v>2.3737628011154905</v>
      </c>
      <c r="BR19" s="16">
        <f>DSTDEV(PlotSort,"rvi",$BI$35:$BI$36)/SQRT($BF19)</f>
        <v>0.12453035476413721</v>
      </c>
      <c r="BS19" s="17">
        <f>DAVERAGE(PlotSort,"ndvi",$BI$35:$BI$36)</f>
        <v>0.39812641727659692</v>
      </c>
      <c r="BT19" s="16">
        <f>DSTDEV(PlotSort,"ndvi",$BI$35:$BI$36)/SQRT($BF19)</f>
        <v>1.6650832629002899E-2</v>
      </c>
    </row>
    <row r="20" spans="2:72" ht="13.5" customHeight="1" x14ac:dyDescent="0.2">
      <c r="B20" s="12">
        <v>277</v>
      </c>
      <c r="C20" s="12">
        <v>10.192</v>
      </c>
      <c r="D20" s="12">
        <v>277.42466999999999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21.5</v>
      </c>
      <c r="Q20" s="56">
        <v>0.53</v>
      </c>
      <c r="R20" s="56">
        <v>2.04</v>
      </c>
      <c r="S20" s="56">
        <v>47.78</v>
      </c>
      <c r="T20" s="56">
        <v>135.63999999999999</v>
      </c>
      <c r="U20" s="12">
        <v>1</v>
      </c>
      <c r="V20" s="12">
        <v>0</v>
      </c>
      <c r="W20" s="12">
        <v>1</v>
      </c>
      <c r="X20" s="12">
        <v>0</v>
      </c>
      <c r="Y20" s="12">
        <v>0</v>
      </c>
      <c r="Z20" s="12">
        <v>1</v>
      </c>
      <c r="AA20" s="12">
        <v>90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4.9583000000000004</v>
      </c>
      <c r="AK20" s="12">
        <v>7.4300000000000005E-2</v>
      </c>
      <c r="AL20" s="14">
        <v>0.1663</v>
      </c>
      <c r="AM20" s="14">
        <v>2.5000000000000001E-3</v>
      </c>
      <c r="AN20" s="14">
        <v>3.0733000000000001</v>
      </c>
      <c r="AO20" s="14">
        <v>0.127</v>
      </c>
      <c r="AP20" s="14">
        <v>0.247</v>
      </c>
      <c r="AQ20" s="14">
        <v>1.0200000000000001E-2</v>
      </c>
      <c r="AR20" s="14">
        <v>9.2614000000000001</v>
      </c>
      <c r="AS20" s="14">
        <v>0.2646</v>
      </c>
      <c r="AT20" s="14">
        <v>0.1633</v>
      </c>
      <c r="AU20" s="14">
        <v>4.7000000000000002E-3</v>
      </c>
      <c r="AV20" s="14">
        <v>28.907800000000002</v>
      </c>
      <c r="AW20" s="14">
        <v>0.81950000000000001</v>
      </c>
      <c r="AX20" s="14">
        <v>0.35120000000000001</v>
      </c>
      <c r="AY20" s="14">
        <v>0.01</v>
      </c>
      <c r="AZ20" s="14">
        <v>0.17418923436977601</v>
      </c>
      <c r="BA20" s="14">
        <v>2.1506429883649725</v>
      </c>
      <c r="BB20" s="14">
        <v>0.36520894071914484</v>
      </c>
      <c r="BC20" s="15"/>
    </row>
    <row r="21" spans="2:72" ht="13.5" customHeight="1" x14ac:dyDescent="0.2">
      <c r="B21" s="12">
        <v>277</v>
      </c>
      <c r="C21" s="12">
        <v>10.199999999999999</v>
      </c>
      <c r="D21" s="12">
        <v>277.42500000000001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21.5</v>
      </c>
      <c r="Q21" s="56">
        <v>0.53</v>
      </c>
      <c r="R21" s="56">
        <v>2.04</v>
      </c>
      <c r="S21" s="56">
        <v>47.71</v>
      </c>
      <c r="T21" s="56">
        <v>135.77000000000001</v>
      </c>
      <c r="U21" s="12">
        <v>1</v>
      </c>
      <c r="V21" s="12">
        <v>0</v>
      </c>
      <c r="W21" s="12">
        <v>1</v>
      </c>
      <c r="X21" s="12">
        <v>0</v>
      </c>
      <c r="Y21" s="12">
        <v>0</v>
      </c>
      <c r="Z21" s="12">
        <v>1</v>
      </c>
      <c r="AA21" s="12">
        <v>90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4.2811000000000003</v>
      </c>
      <c r="AK21" s="12">
        <v>0.1177</v>
      </c>
      <c r="AL21" s="14">
        <v>0.1434</v>
      </c>
      <c r="AM21" s="14">
        <v>3.8999999999999998E-3</v>
      </c>
      <c r="AN21" s="14">
        <v>2.7372999999999998</v>
      </c>
      <c r="AO21" s="14">
        <v>0.12189999999999999</v>
      </c>
      <c r="AP21" s="14">
        <v>0.21970000000000001</v>
      </c>
      <c r="AQ21" s="14">
        <v>9.7999999999999997E-3</v>
      </c>
      <c r="AR21" s="14">
        <v>8.0768000000000004</v>
      </c>
      <c r="AS21" s="14">
        <v>0.34599999999999997</v>
      </c>
      <c r="AT21" s="14">
        <v>0.14219999999999999</v>
      </c>
      <c r="AU21" s="14">
        <v>6.1000000000000004E-3</v>
      </c>
      <c r="AV21" s="14">
        <v>25.534099999999999</v>
      </c>
      <c r="AW21" s="14">
        <v>0.77380000000000004</v>
      </c>
      <c r="AX21" s="14">
        <v>0.31</v>
      </c>
      <c r="AY21" s="14">
        <v>9.4000000000000004E-3</v>
      </c>
      <c r="AZ21" s="14">
        <v>0.17047385312441002</v>
      </c>
      <c r="BA21" s="14">
        <v>2.1800281293952182</v>
      </c>
      <c r="BB21" s="14">
        <v>0.37107474568774879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0.2414</v>
      </c>
      <c r="BH21" s="16"/>
      <c r="BI21" s="16">
        <f>DAVERAGE(PlotSort2,"PhxRedEdge",$BM$31:$BM$32)</f>
        <v>0.26119999999999999</v>
      </c>
      <c r="BJ21" s="16"/>
      <c r="BK21" s="16">
        <f>DAVERAGE(PlotSort2,"TMRed",$BM$31:$BM$32)</f>
        <v>0.2382</v>
      </c>
      <c r="BL21" s="16"/>
      <c r="BM21" s="16">
        <f>DAVERAGE(PlotSort2,"TMNIR",$BM$31:$BM$32)</f>
        <v>0.29930000000000001</v>
      </c>
      <c r="BN21" s="16"/>
      <c r="BO21" s="16">
        <f>DAVERAGE(PlotSort2,"NRR",$BM$31:$BM$32)</f>
        <v>6.7975022301516544E-2</v>
      </c>
      <c r="BP21" s="16"/>
      <c r="BQ21" s="16">
        <f>DAVERAGE(PlotSort2,"rvi",$BM$31:$BM$32)</f>
        <v>1.2565071368597818</v>
      </c>
      <c r="BR21" s="16"/>
      <c r="BS21" s="17">
        <f>DAVERAGE(PlotSort2,"ndvi",$BM$31:$BM$32)</f>
        <v>0.11367441860465119</v>
      </c>
      <c r="BT21" s="16"/>
    </row>
    <row r="22" spans="2:72" ht="13.5" customHeight="1" x14ac:dyDescent="0.2">
      <c r="B22" s="12">
        <v>277</v>
      </c>
      <c r="C22" s="12">
        <v>10.209</v>
      </c>
      <c r="D22" s="12">
        <v>277.42538000000002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21.5</v>
      </c>
      <c r="Q22" s="56">
        <v>0.53</v>
      </c>
      <c r="R22" s="56">
        <v>2.04</v>
      </c>
      <c r="S22" s="56">
        <v>47.63</v>
      </c>
      <c r="T22" s="56">
        <v>135.91999999999999</v>
      </c>
      <c r="U22" s="12">
        <v>1</v>
      </c>
      <c r="V22" s="12">
        <v>0</v>
      </c>
      <c r="W22" s="12">
        <v>1</v>
      </c>
      <c r="X22" s="12">
        <v>0</v>
      </c>
      <c r="Y22" s="12">
        <v>0</v>
      </c>
      <c r="Z22" s="12">
        <v>1</v>
      </c>
      <c r="AA22" s="12">
        <v>90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4.2866999999999997</v>
      </c>
      <c r="AK22" s="12">
        <v>0.43219999999999997</v>
      </c>
      <c r="AL22" s="14">
        <v>0.1434</v>
      </c>
      <c r="AM22" s="14">
        <v>1.4500000000000001E-2</v>
      </c>
      <c r="AN22" s="14">
        <v>2.7326999999999999</v>
      </c>
      <c r="AO22" s="14">
        <v>0.11269999999999999</v>
      </c>
      <c r="AP22" s="14">
        <v>0.219</v>
      </c>
      <c r="AQ22" s="14">
        <v>8.9999999999999993E-3</v>
      </c>
      <c r="AR22" s="14">
        <v>7.7751000000000001</v>
      </c>
      <c r="AS22" s="14">
        <v>0.81220000000000003</v>
      </c>
      <c r="AT22" s="14">
        <v>0.13669999999999999</v>
      </c>
      <c r="AU22" s="14">
        <v>1.43E-2</v>
      </c>
      <c r="AV22" s="14">
        <v>25.696300000000001</v>
      </c>
      <c r="AW22" s="14">
        <v>0.69889999999999997</v>
      </c>
      <c r="AX22" s="14">
        <v>0.31159999999999999</v>
      </c>
      <c r="AY22" s="14">
        <v>8.5000000000000006E-3</v>
      </c>
      <c r="AZ22" s="14">
        <v>0.17451941198643045</v>
      </c>
      <c r="BA22" s="14">
        <v>2.2794440380395025</v>
      </c>
      <c r="BB22" s="14">
        <v>0.3901405308944903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0.34644999999999998</v>
      </c>
      <c r="BH22" s="16">
        <f>DSTDEV(PlotSort2,"PhxRed",$BN$31:$BN$32)/SQRT($BF22)</f>
        <v>1.4500000000000068E-3</v>
      </c>
      <c r="BI22" s="16">
        <f>DAVERAGE(PlotSort2,"PhxRedEdge",$BN$31:$BN$32)</f>
        <v>0.37045</v>
      </c>
      <c r="BJ22" s="16">
        <f>DSTDEV(PlotSort2,"PhxRedEdge",$BN$31:$BN$32)/SQRT($BF22)</f>
        <v>1.4500000000000068E-3</v>
      </c>
      <c r="BK22" s="16">
        <f>DAVERAGE(PlotSort2,"TMRed",$BN$31:$BN$32)</f>
        <v>0.34130000000000005</v>
      </c>
      <c r="BL22" s="16">
        <f>DSTDEV(PlotSort2,"TMRed",$BN$31:$BN$32)/SQRT($BF22)</f>
        <v>1.7000000000000068E-3</v>
      </c>
      <c r="BM22" s="16">
        <f>DAVERAGE(PlotSort2,"TMNIR",$BN$31:$BN$32)</f>
        <v>0.40784999999999999</v>
      </c>
      <c r="BN22" s="16">
        <f>DSTDEV(PlotSort2,"TMNIR",$BN$31:$BN$32)/SQRT($BF22)</f>
        <v>2.4500000000000073E-3</v>
      </c>
      <c r="BO22" s="16">
        <f>DAVERAGE(PlotSort2,"NRR",$BN$31:$BN$32)</f>
        <v>4.8048217995017226E-2</v>
      </c>
      <c r="BP22" s="16">
        <f>DSTDEV(PlotSort2,"NRR",$BN$31:$BN$32)/SQRT($BF22)</f>
        <v>1.044085763612274E-3</v>
      </c>
      <c r="BQ22" s="16">
        <f>DAVERAGE(PlotSort2,"rvi",$BN$31:$BN$32)</f>
        <v>1.1949836370691638</v>
      </c>
      <c r="BR22" s="16">
        <f>DSTDEV(PlotSort2,"rvi",$BN$31:$BN$32)/SQRT($BF22)</f>
        <v>1.2262754672793807E-3</v>
      </c>
      <c r="BS22" s="17">
        <f>DAVERAGE(PlotSort2,"ndvi",$BN$31:$BN$32)</f>
        <v>8.8831191972323975E-2</v>
      </c>
      <c r="BT22" s="16">
        <f>DSTDEV(PlotSort2,"ndvi",$BN$31:$BN$32)/SQRT($BF22)</f>
        <v>5.0904432131729932E-4</v>
      </c>
    </row>
    <row r="23" spans="2:72" ht="13.5" customHeight="1" x14ac:dyDescent="0.2">
      <c r="B23" s="12">
        <v>277</v>
      </c>
      <c r="C23" s="12">
        <v>10.224</v>
      </c>
      <c r="D23" s="12">
        <v>277.42599999999999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21.5</v>
      </c>
      <c r="Q23" s="56">
        <v>0.53</v>
      </c>
      <c r="R23" s="56">
        <v>2.04</v>
      </c>
      <c r="S23" s="56">
        <v>47.5</v>
      </c>
      <c r="T23" s="56">
        <v>136.16</v>
      </c>
      <c r="U23" s="12">
        <v>1</v>
      </c>
      <c r="V23" s="12">
        <v>0</v>
      </c>
      <c r="W23" s="12">
        <v>1</v>
      </c>
      <c r="X23" s="12">
        <v>0</v>
      </c>
      <c r="Y23" s="12">
        <v>0</v>
      </c>
      <c r="Z23" s="12">
        <v>1</v>
      </c>
      <c r="AA23" s="12">
        <v>90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4.9836</v>
      </c>
      <c r="AK23" s="12">
        <v>0.28100000000000003</v>
      </c>
      <c r="AL23" s="14">
        <v>0.16639999999999999</v>
      </c>
      <c r="AM23" s="14">
        <v>9.4000000000000004E-3</v>
      </c>
      <c r="AN23" s="14">
        <v>2.9626000000000001</v>
      </c>
      <c r="AO23" s="14">
        <v>0.14330000000000001</v>
      </c>
      <c r="AP23" s="14">
        <v>0.2369</v>
      </c>
      <c r="AQ23" s="14">
        <v>1.15E-2</v>
      </c>
      <c r="AR23" s="14">
        <v>9.5268999999999995</v>
      </c>
      <c r="AS23" s="14">
        <v>0.68389999999999995</v>
      </c>
      <c r="AT23" s="14">
        <v>0.1671</v>
      </c>
      <c r="AU23" s="14">
        <v>1.2E-2</v>
      </c>
      <c r="AV23" s="14">
        <v>26.908999999999999</v>
      </c>
      <c r="AW23" s="14">
        <v>1.0920000000000001</v>
      </c>
      <c r="AX23" s="14">
        <v>0.32579999999999998</v>
      </c>
      <c r="AY23" s="14">
        <v>1.32E-2</v>
      </c>
      <c r="AZ23" s="14">
        <v>0.15798827083703568</v>
      </c>
      <c r="BA23" s="14">
        <v>1.9497307001795332</v>
      </c>
      <c r="BB23" s="14">
        <v>0.32197200243457086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0.23754999999999998</v>
      </c>
      <c r="BH23" s="16">
        <f>DSTDEV(PlotSort2,"PhxRed",$BR$31:$BR$32)/SQRT($BF23)</f>
        <v>6.850000000000008E-3</v>
      </c>
      <c r="BI23" s="16">
        <f>DAVERAGE(PlotSort2,"PhxRedEdge",$BR$31:$BR$32)</f>
        <v>0.31484999999999996</v>
      </c>
      <c r="BJ23" s="16">
        <f>DSTDEV(PlotSort2,"PhxRedEdge",$BR$31:$BR$32)/SQRT($BF23)</f>
        <v>9.9499999999999866E-3</v>
      </c>
      <c r="BK23" s="16">
        <f>DAVERAGE(PlotSort2,"TMRed",$BR$31:$BR$32)</f>
        <v>0.23799999999999999</v>
      </c>
      <c r="BL23" s="16">
        <f>DSTDEV(PlotSort2,"TMRed",$BR$31:$BR$32)/SQRT($BF23)</f>
        <v>4.4999999999999901E-3</v>
      </c>
      <c r="BM23" s="16">
        <f>DAVERAGE(PlotSort2,"TMNIR",$BR$31:$BR$32)</f>
        <v>0.41335</v>
      </c>
      <c r="BN23" s="16">
        <f>DSTDEV(PlotSort2,"TMNIR",$BR$31:$BR$32)/SQRT($BF23)</f>
        <v>8.550000000000002E-3</v>
      </c>
      <c r="BO23" s="16">
        <f>DAVERAGE(PlotSort2,"NRR",$BR$31:$BR$32)</f>
        <v>0.13540127026249113</v>
      </c>
      <c r="BP23" s="16">
        <f>DSTDEV(PlotSort2,"NRR",$BR$31:$BR$32)/SQRT($BF23)</f>
        <v>5.3624327105960823E-3</v>
      </c>
      <c r="BQ23" s="16">
        <f>DAVERAGE(PlotSort2,"rvi",$BR$31:$BR$32)</f>
        <v>1.7367063290580365</v>
      </c>
      <c r="BR23" s="16">
        <f>DSTDEV(PlotSort2,"rvi",$BR$31:$BR$32)/SQRT($BF23)</f>
        <v>3.0874853749531805E-3</v>
      </c>
      <c r="BS23" s="17">
        <f>DAVERAGE(PlotSort2,"ndvi",$BR$31:$BR$32)</f>
        <v>0.26919358342255256</v>
      </c>
      <c r="BT23" s="16">
        <f>DSTDEV(PlotSort2,"ndvi",$BR$31:$BR$32)/SQRT($BF23)</f>
        <v>8.2447798623735958E-4</v>
      </c>
    </row>
    <row r="24" spans="2:72" ht="13.5" customHeight="1" x14ac:dyDescent="0.2">
      <c r="B24" s="12">
        <v>277</v>
      </c>
      <c r="C24" s="12">
        <v>10.231999999999999</v>
      </c>
      <c r="D24" s="12">
        <v>277.42633000000001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21.5</v>
      </c>
      <c r="Q24" s="56">
        <v>0.53</v>
      </c>
      <c r="R24" s="56">
        <v>2.04</v>
      </c>
      <c r="S24" s="56">
        <v>47.43</v>
      </c>
      <c r="T24" s="56">
        <v>136.30000000000001</v>
      </c>
      <c r="U24" s="12">
        <v>1</v>
      </c>
      <c r="V24" s="12">
        <v>0</v>
      </c>
      <c r="W24" s="12">
        <v>1</v>
      </c>
      <c r="X24" s="12">
        <v>0</v>
      </c>
      <c r="Y24" s="12">
        <v>0</v>
      </c>
      <c r="Z24" s="12">
        <v>1</v>
      </c>
      <c r="AA24" s="12">
        <v>90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4.3651</v>
      </c>
      <c r="AK24" s="12">
        <v>0.10539999999999999</v>
      </c>
      <c r="AL24" s="14">
        <v>0.14549999999999999</v>
      </c>
      <c r="AM24" s="14">
        <v>3.5000000000000001E-3</v>
      </c>
      <c r="AN24" s="14">
        <v>2.8803999999999998</v>
      </c>
      <c r="AO24" s="14">
        <v>0.15390000000000001</v>
      </c>
      <c r="AP24" s="14">
        <v>0.2301</v>
      </c>
      <c r="AQ24" s="14">
        <v>1.23E-2</v>
      </c>
      <c r="AR24" s="14">
        <v>8.3070000000000004</v>
      </c>
      <c r="AS24" s="14">
        <v>5.5E-2</v>
      </c>
      <c r="AT24" s="14">
        <v>0.14549999999999999</v>
      </c>
      <c r="AU24" s="14">
        <v>1E-3</v>
      </c>
      <c r="AV24" s="14">
        <v>26.349399999999999</v>
      </c>
      <c r="AW24" s="14">
        <v>0.45340000000000003</v>
      </c>
      <c r="AX24" s="14">
        <v>0.31879999999999997</v>
      </c>
      <c r="AY24" s="14">
        <v>5.4999999999999997E-3</v>
      </c>
      <c r="AZ24" s="14">
        <v>0.16159591911094914</v>
      </c>
      <c r="BA24" s="14">
        <v>2.1910652920962197</v>
      </c>
      <c r="BB24" s="14">
        <v>0.37325005384449711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0.6915</v>
      </c>
      <c r="BH24" s="16"/>
      <c r="BI24" s="16">
        <f>DAVERAGE(PlotSort2,"PhxRedEdge",$BP$31:$BP$32)</f>
        <v>0.68250000000000011</v>
      </c>
      <c r="BJ24" s="16"/>
      <c r="BK24" s="16">
        <f>DAVERAGE(PlotSort2,"TMRed",$BP$31:$BP$32)</f>
        <v>0.69099999999999995</v>
      </c>
      <c r="BL24" s="16"/>
      <c r="BM24" s="16">
        <f>DAVERAGE(PlotSort2,"TMNIR",$BP$31:$BP$32)</f>
        <v>0.67220000000000002</v>
      </c>
      <c r="BN24" s="16"/>
      <c r="BO24" s="16">
        <f>DAVERAGE(PlotSort2,"NRR",$BP$31:$BP$32)</f>
        <v>-7.6031593710785307E-3</v>
      </c>
      <c r="BP24" s="16"/>
      <c r="BQ24" s="16">
        <f>DAVERAGE(PlotSort2,"rvi",$BP$31:$BP$32)</f>
        <v>24.319826338639654</v>
      </c>
      <c r="BR24" s="16"/>
      <c r="BS24" s="17">
        <f>DAVERAGE(PlotSort2,"ndvi",$BP$31:$BP$32)</f>
        <v>-1.379107981220652E-2</v>
      </c>
      <c r="BT24" s="16"/>
    </row>
    <row r="25" spans="2:72" ht="13.5" customHeight="1" x14ac:dyDescent="0.2">
      <c r="B25" s="12">
        <v>277</v>
      </c>
      <c r="C25" s="12">
        <v>10.241</v>
      </c>
      <c r="D25" s="12">
        <v>277.42671000000001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21.5</v>
      </c>
      <c r="Q25" s="56">
        <v>0.53</v>
      </c>
      <c r="R25" s="56">
        <v>2.04</v>
      </c>
      <c r="S25" s="56">
        <v>47.36</v>
      </c>
      <c r="T25" s="56">
        <v>136.44999999999999</v>
      </c>
      <c r="U25" s="12">
        <v>1</v>
      </c>
      <c r="V25" s="12">
        <v>0</v>
      </c>
      <c r="W25" s="12">
        <v>1</v>
      </c>
      <c r="X25" s="12">
        <v>0</v>
      </c>
      <c r="Y25" s="12">
        <v>0</v>
      </c>
      <c r="Z25" s="12">
        <v>1</v>
      </c>
      <c r="AA25" s="12">
        <v>90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2.1486000000000001</v>
      </c>
      <c r="AK25" s="12">
        <v>0.53520000000000001</v>
      </c>
      <c r="AL25" s="14">
        <v>7.1499999999999994E-2</v>
      </c>
      <c r="AM25" s="14">
        <v>1.78E-2</v>
      </c>
      <c r="AN25" s="14">
        <v>2.4115000000000002</v>
      </c>
      <c r="AO25" s="14">
        <v>5.6300000000000003E-2</v>
      </c>
      <c r="AP25" s="14">
        <v>0.1923</v>
      </c>
      <c r="AQ25" s="14">
        <v>4.4999999999999997E-3</v>
      </c>
      <c r="AR25" s="14">
        <v>4.1325000000000003</v>
      </c>
      <c r="AS25" s="14">
        <v>0.80189999999999995</v>
      </c>
      <c r="AT25" s="14">
        <v>7.2300000000000003E-2</v>
      </c>
      <c r="AU25" s="14">
        <v>1.4E-2</v>
      </c>
      <c r="AV25" s="14">
        <v>26.852799999999998</v>
      </c>
      <c r="AW25" s="14">
        <v>3.5234999999999999</v>
      </c>
      <c r="AX25" s="14">
        <v>0.32450000000000001</v>
      </c>
      <c r="AY25" s="14">
        <v>4.2599999999999999E-2</v>
      </c>
      <c r="AZ25" s="14">
        <v>0.25580495356037153</v>
      </c>
      <c r="BA25" s="14">
        <v>4.4882434301521439</v>
      </c>
      <c r="BB25" s="14">
        <v>0.63558467741935476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0.99849999999999994</v>
      </c>
      <c r="BH25" s="16">
        <f>DSTDEV(PlotSort2,"PhxRed",$BQ$31:$BQ$32)/SQRT($BF25)</f>
        <v>3.0615900008546916E-3</v>
      </c>
      <c r="BI25" s="16">
        <f>DAVERAGE(PlotSort2,"PhxRedEdge",$BQ$31:$BQ$32)</f>
        <v>0.99826666666666652</v>
      </c>
      <c r="BJ25" s="16">
        <f>DSTDEV(PlotSort2,"PhxRedEdge",$BQ$31:$BQ$32)/SQRT($BF25)</f>
        <v>3.0628599561702474E-3</v>
      </c>
      <c r="BK25" s="16">
        <f>DAVERAGE(PlotSort2,"TMRed",$BQ$31:$BQ$32)</f>
        <v>0.99849999999999994</v>
      </c>
      <c r="BL25" s="16">
        <f>DSTDEV(PlotSort2,"TMRed",$BQ$31:$BQ$32)/SQRT($BF25)</f>
        <v>3.0615900008546916E-3</v>
      </c>
      <c r="BM25" s="16">
        <f>DAVERAGE(PlotSort2,"TMNIR",$BQ$31:$BQ$32)</f>
        <v>0.99826666666666652</v>
      </c>
      <c r="BN25" s="16">
        <f>DSTDEV(PlotSort2,"TMNIR",$BQ$31:$BQ$32)/SQRT($BF25)</f>
        <v>3.0628599561702474E-3</v>
      </c>
      <c r="BO25" s="16">
        <f>DAVERAGE(PlotSort2,"NRR",$BQ$31:$BQ$32)</f>
        <v>0.73790551578991492</v>
      </c>
      <c r="BP25" s="16">
        <f>DSTDEV(PlotSort2,"NRR",$BQ$31:$BQ$32)/SQRT($BF25)</f>
        <v>7.325211892698463E-4</v>
      </c>
      <c r="BQ25" s="16">
        <f>DAVERAGE(PlotSort2,"rvi",$BQ$31:$BQ$32)</f>
        <v>1.4539369567046176</v>
      </c>
      <c r="BR25" s="16">
        <f>DSTDEV(PlotSort2,"rvi",$BQ$31:$BQ$32)/SQRT($BF25)</f>
        <v>5.948881539913649E-3</v>
      </c>
      <c r="BS25" s="17">
        <f>DAVERAGE(PlotSort2,"ndvi",$BQ$31:$BQ$32)</f>
        <v>0.18497355915762678</v>
      </c>
      <c r="BT25" s="16">
        <f>DSTDEV(PlotSort2,"ndvi",$BQ$31:$BQ$32)/SQRT($BF25)</f>
        <v>1.9754926313080901E-3</v>
      </c>
    </row>
    <row r="26" spans="2:72" ht="13.5" customHeight="1" x14ac:dyDescent="0.2">
      <c r="B26" s="12">
        <v>277</v>
      </c>
      <c r="C26" s="12">
        <v>10.478</v>
      </c>
      <c r="D26" s="12">
        <v>277.43657999999999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21.5</v>
      </c>
      <c r="Q26" s="56">
        <v>0.53</v>
      </c>
      <c r="R26" s="56">
        <v>2.04</v>
      </c>
      <c r="S26" s="56">
        <v>45.38</v>
      </c>
      <c r="T26" s="56">
        <v>140.52000000000001</v>
      </c>
      <c r="U26" s="12">
        <v>1</v>
      </c>
      <c r="V26" s="12">
        <v>0</v>
      </c>
      <c r="W26" s="12">
        <v>1</v>
      </c>
      <c r="X26" s="12">
        <v>0</v>
      </c>
      <c r="Y26" s="12">
        <v>0</v>
      </c>
      <c r="Z26" s="12">
        <v>1</v>
      </c>
      <c r="AA26" s="12">
        <v>90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5.3402000000000003</v>
      </c>
      <c r="AK26" s="12">
        <v>0.1041</v>
      </c>
      <c r="AL26" s="14">
        <v>0.1716</v>
      </c>
      <c r="AM26" s="14">
        <v>3.3E-3</v>
      </c>
      <c r="AN26" s="14">
        <v>3.1438000000000001</v>
      </c>
      <c r="AO26" s="14">
        <v>0.11849999999999999</v>
      </c>
      <c r="AP26" s="14">
        <v>0.24210000000000001</v>
      </c>
      <c r="AQ26" s="14">
        <v>9.1000000000000004E-3</v>
      </c>
      <c r="AR26" s="14">
        <v>10.263999999999999</v>
      </c>
      <c r="AS26" s="14">
        <v>0.41710000000000003</v>
      </c>
      <c r="AT26" s="14">
        <v>0.17299999999999999</v>
      </c>
      <c r="AU26" s="14">
        <v>7.0000000000000001E-3</v>
      </c>
      <c r="AV26" s="14">
        <v>28.982700000000001</v>
      </c>
      <c r="AW26" s="14">
        <v>0.99419999999999997</v>
      </c>
      <c r="AX26" s="14">
        <v>0.33679999999999999</v>
      </c>
      <c r="AY26" s="14">
        <v>1.1599999999999999E-2</v>
      </c>
      <c r="AZ26" s="14">
        <v>0.16358611159094832</v>
      </c>
      <c r="BA26" s="14">
        <v>1.9468208092485551</v>
      </c>
      <c r="BB26" s="14">
        <v>0.32130247155747349</v>
      </c>
      <c r="BC26" s="15"/>
    </row>
    <row r="27" spans="2:72" ht="13.5" customHeight="1" x14ac:dyDescent="0.2">
      <c r="B27" s="12">
        <v>277</v>
      </c>
      <c r="C27" s="12">
        <v>10.468999999999999</v>
      </c>
      <c r="D27" s="12">
        <v>277.43621000000002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21.5</v>
      </c>
      <c r="Q27" s="56">
        <v>0.53</v>
      </c>
      <c r="R27" s="56">
        <v>2.04</v>
      </c>
      <c r="S27" s="56">
        <v>45.45</v>
      </c>
      <c r="T27" s="56">
        <v>140.36000000000001</v>
      </c>
      <c r="U27" s="12">
        <v>1</v>
      </c>
      <c r="V27" s="12">
        <v>0</v>
      </c>
      <c r="W27" s="12">
        <v>1</v>
      </c>
      <c r="X27" s="12">
        <v>0</v>
      </c>
      <c r="Y27" s="12">
        <v>0</v>
      </c>
      <c r="Z27" s="12">
        <v>1</v>
      </c>
      <c r="AA27" s="12">
        <v>90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4.2919</v>
      </c>
      <c r="AK27" s="12">
        <v>0.20150000000000001</v>
      </c>
      <c r="AL27" s="14">
        <v>0.1381</v>
      </c>
      <c r="AM27" s="14">
        <v>6.4999999999999997E-3</v>
      </c>
      <c r="AN27" s="14">
        <v>2.9363000000000001</v>
      </c>
      <c r="AO27" s="14">
        <v>4.9599999999999998E-2</v>
      </c>
      <c r="AP27" s="14">
        <v>0.22639999999999999</v>
      </c>
      <c r="AQ27" s="14">
        <v>3.8E-3</v>
      </c>
      <c r="AR27" s="14">
        <v>8.1341000000000001</v>
      </c>
      <c r="AS27" s="14">
        <v>0.4264</v>
      </c>
      <c r="AT27" s="14">
        <v>0.13730000000000001</v>
      </c>
      <c r="AU27" s="14">
        <v>7.1999999999999998E-3</v>
      </c>
      <c r="AV27" s="14">
        <v>28.672799999999999</v>
      </c>
      <c r="AW27" s="14">
        <v>0.73009999999999997</v>
      </c>
      <c r="AX27" s="14">
        <v>0.3337</v>
      </c>
      <c r="AY27" s="14">
        <v>8.5000000000000006E-3</v>
      </c>
      <c r="AZ27" s="14">
        <v>0.19157293340474915</v>
      </c>
      <c r="BA27" s="14">
        <v>2.430444282592862</v>
      </c>
      <c r="BB27" s="14">
        <v>0.4169851380042463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0.23754999999999998</v>
      </c>
      <c r="BH27" s="16">
        <f>DSTDEV(PlotSort2,"PhxRed",$BR$31:$BR$32)/SQRT($BF27)</f>
        <v>6.850000000000008E-3</v>
      </c>
      <c r="BI27" s="16">
        <f>DAVERAGE(PlotSort2,"PhxRedEdge",$BR$31:$BR$32)</f>
        <v>0.31484999999999996</v>
      </c>
      <c r="BJ27" s="16">
        <f>DSTDEV(PlotSort2,"PhxRedEdge",$BR$31:$BR$32)/SQRT($BF27)</f>
        <v>9.9499999999999866E-3</v>
      </c>
      <c r="BK27" s="16">
        <f>DAVERAGE(PlotSort2,"TMRed",$BR$31:$BR$32)</f>
        <v>0.23799999999999999</v>
      </c>
      <c r="BL27" s="16">
        <f>DSTDEV(PlotSort2,"TMRed",$BR$31:$BR$32)/SQRT($BF27)</f>
        <v>4.4999999999999901E-3</v>
      </c>
      <c r="BM27" s="16">
        <f>DAVERAGE(PlotSort2,"TMNIR",$BR$31:$BR$32)</f>
        <v>0.41335</v>
      </c>
      <c r="BN27" s="16">
        <f>DSTDEV(PlotSort2,"TMNIR",$BR$31:$BR$32)/SQRT($BF27)</f>
        <v>8.550000000000002E-3</v>
      </c>
      <c r="BO27" s="16">
        <f>DAVERAGE(PlotSort2,"NRR",$BR$31:$BR$32)</f>
        <v>0.13540127026249113</v>
      </c>
      <c r="BP27" s="16">
        <f>DSTDEV(PlotSort2,"NRR",$BR$31:$BR$32)/SQRT($BF27)</f>
        <v>5.3624327105960823E-3</v>
      </c>
      <c r="BQ27" s="16">
        <f>DAVERAGE(PlotSort2,"rvi",$BR$31:$BR$32)</f>
        <v>1.7367063290580365</v>
      </c>
      <c r="BR27" s="16">
        <f>DSTDEV(PlotSort2,"rvi",$BR$31:$BR$32)/SQRT($BF27)</f>
        <v>3.0874853749531805E-3</v>
      </c>
      <c r="BS27" s="17">
        <f>DAVERAGE(PlotSort2,"ndvi",$BR$31:$BR$32)</f>
        <v>0.26919358342255256</v>
      </c>
      <c r="BT27" s="16">
        <f>DSTDEV(PlotSort2,"ndvi",$BR$31:$BR$32)/SQRT($BF27)</f>
        <v>8.2447798623735958E-4</v>
      </c>
    </row>
    <row r="28" spans="2:72" ht="13.5" customHeight="1" x14ac:dyDescent="0.2">
      <c r="B28" s="12">
        <v>277</v>
      </c>
      <c r="C28" s="12">
        <v>10.461</v>
      </c>
      <c r="D28" s="12">
        <v>277.43588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21.5</v>
      </c>
      <c r="Q28" s="56">
        <v>0.53</v>
      </c>
      <c r="R28" s="56">
        <v>2.04</v>
      </c>
      <c r="S28" s="56">
        <v>45.52</v>
      </c>
      <c r="T28" s="56">
        <v>140.21</v>
      </c>
      <c r="U28" s="12">
        <v>1</v>
      </c>
      <c r="V28" s="12">
        <v>0</v>
      </c>
      <c r="W28" s="12">
        <v>1</v>
      </c>
      <c r="X28" s="12">
        <v>0</v>
      </c>
      <c r="Y28" s="12">
        <v>0</v>
      </c>
      <c r="Z28" s="12">
        <v>1</v>
      </c>
      <c r="AA28" s="12">
        <v>90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4.9951999999999996</v>
      </c>
      <c r="AK28" s="12">
        <v>0.48880000000000001</v>
      </c>
      <c r="AL28" s="14">
        <v>0.16089999999999999</v>
      </c>
      <c r="AM28" s="14">
        <v>1.5699999999999999E-2</v>
      </c>
      <c r="AN28" s="14">
        <v>2.9538000000000002</v>
      </c>
      <c r="AO28" s="14">
        <v>0.25080000000000002</v>
      </c>
      <c r="AP28" s="14">
        <v>0.22800000000000001</v>
      </c>
      <c r="AQ28" s="14">
        <v>1.9400000000000001E-2</v>
      </c>
      <c r="AR28" s="14">
        <v>9.4031000000000002</v>
      </c>
      <c r="AS28" s="14">
        <v>1.5077</v>
      </c>
      <c r="AT28" s="14">
        <v>0.15890000000000001</v>
      </c>
      <c r="AU28" s="14">
        <v>2.5499999999999998E-2</v>
      </c>
      <c r="AV28" s="14">
        <v>27.589099999999998</v>
      </c>
      <c r="AW28" s="14">
        <v>1.6182000000000001</v>
      </c>
      <c r="AX28" s="14">
        <v>0.32150000000000001</v>
      </c>
      <c r="AY28" s="14">
        <v>1.89E-2</v>
      </c>
      <c r="AZ28" s="14">
        <v>0.17015468607825296</v>
      </c>
      <c r="BA28" s="14">
        <v>2.0232850849590935</v>
      </c>
      <c r="BB28" s="14">
        <v>0.33846794338051617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0.17175000000000001</v>
      </c>
      <c r="BH28" s="16">
        <f>DSTDEV(PlotSort2,"PhxRed",$BS$31:$BS$32)/SQRT($BF28)</f>
        <v>2.1499999999999991E-3</v>
      </c>
      <c r="BI28" s="16">
        <f>DAVERAGE(PlotSort2,"PhxRedEdge",$BS$31:$BS$32)</f>
        <v>0.25569999999999998</v>
      </c>
      <c r="BJ28" s="16">
        <f>DSTDEV(PlotSort2,"PhxRedEdge",$BS$31:$BS$32)/SQRT($BF28)</f>
        <v>1.1599999999999985E-2</v>
      </c>
      <c r="BK28" s="16">
        <f>DAVERAGE(PlotSort2,"TMRed",$BS$31:$BS$32)</f>
        <v>0.17065</v>
      </c>
      <c r="BL28" s="16">
        <f>DSTDEV(PlotSort2,"TMRed",$BS$31:$BS$32)/SQRT($BF28)</f>
        <v>1.3499999999999899E-3</v>
      </c>
      <c r="BM28" s="16">
        <f>DAVERAGE(PlotSort2,"TMNIR",$BS$31:$BS$32)</f>
        <v>0.36685000000000001</v>
      </c>
      <c r="BN28" s="16">
        <f>DSTDEV(PlotSort2,"TMNIR",$BS$31:$BS$32)/SQRT($BF28)</f>
        <v>2.3050000000000015E-2</v>
      </c>
      <c r="BO28" s="16">
        <f>DAVERAGE(PlotSort2,"NRR",$BS$31:$BS$32)</f>
        <v>0.17806783006910409</v>
      </c>
      <c r="BP28" s="16">
        <f>DSTDEV(PlotSort2,"NRR",$BS$31:$BS$32)/SQRT($BF28)</f>
        <v>8.481165670396874E-3</v>
      </c>
      <c r="BQ28" s="16">
        <f>DAVERAGE(PlotSort2,"rvi",$BS$31:$BS$32)</f>
        <v>2.1509248066594324</v>
      </c>
      <c r="BR28" s="16">
        <f>DSTDEV(PlotSort2,"rvi",$BS$31:$BS$32)/SQRT($BF28)</f>
        <v>0.1520875973571065</v>
      </c>
      <c r="BS28" s="17">
        <f>DAVERAGE(PlotSort2,"ndvi",$BS$31:$BS$32)</f>
        <v>0.36378348341201994</v>
      </c>
      <c r="BT28" s="16">
        <f>DSTDEV(PlotSort2,"ndvi",$BS$31:$BS$32)/SQRT($BF28)</f>
        <v>3.0708648204575195E-2</v>
      </c>
    </row>
    <row r="29" spans="2:72" ht="13.5" customHeight="1" x14ac:dyDescent="0.2">
      <c r="B29" s="12">
        <v>277</v>
      </c>
      <c r="C29" s="12">
        <v>10.452999999999999</v>
      </c>
      <c r="D29" s="12">
        <v>277.43554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21.5</v>
      </c>
      <c r="Q29" s="56">
        <v>0.53</v>
      </c>
      <c r="R29" s="56">
        <v>2.04</v>
      </c>
      <c r="S29" s="56">
        <v>45.58</v>
      </c>
      <c r="T29" s="56">
        <v>140.07</v>
      </c>
      <c r="U29" s="12">
        <v>1</v>
      </c>
      <c r="V29" s="12">
        <v>0</v>
      </c>
      <c r="W29" s="12">
        <v>1</v>
      </c>
      <c r="X29" s="12">
        <v>0</v>
      </c>
      <c r="Y29" s="12">
        <v>0</v>
      </c>
      <c r="Z29" s="12">
        <v>1</v>
      </c>
      <c r="AA29" s="12">
        <v>90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4.2321</v>
      </c>
      <c r="AK29" s="12">
        <v>0.57720000000000005</v>
      </c>
      <c r="AL29" s="14">
        <v>0.13650000000000001</v>
      </c>
      <c r="AM29" s="14">
        <v>1.8599999999999998E-2</v>
      </c>
      <c r="AN29" s="14">
        <v>3.1032999999999999</v>
      </c>
      <c r="AO29" s="14">
        <v>0.1573</v>
      </c>
      <c r="AP29" s="14">
        <v>0.23980000000000001</v>
      </c>
      <c r="AQ29" s="14">
        <v>1.2200000000000001E-2</v>
      </c>
      <c r="AR29" s="14">
        <v>8.4558999999999997</v>
      </c>
      <c r="AS29" s="14">
        <v>1.4206000000000001</v>
      </c>
      <c r="AT29" s="14">
        <v>0.1431</v>
      </c>
      <c r="AU29" s="14">
        <v>2.4E-2</v>
      </c>
      <c r="AV29" s="14">
        <v>29.411200000000001</v>
      </c>
      <c r="AW29" s="14">
        <v>1.3811</v>
      </c>
      <c r="AX29" s="14">
        <v>0.34320000000000001</v>
      </c>
      <c r="AY29" s="14">
        <v>1.61E-2</v>
      </c>
      <c r="AZ29" s="14">
        <v>0.17735849056603772</v>
      </c>
      <c r="BA29" s="14">
        <v>2.3983228511530399</v>
      </c>
      <c r="BB29" s="14">
        <v>0.41147439851943246</v>
      </c>
      <c r="BC29" s="15"/>
      <c r="BD29" s="28"/>
    </row>
    <row r="30" spans="2:72" ht="13.5" customHeight="1" x14ac:dyDescent="0.2">
      <c r="B30" s="12">
        <v>277</v>
      </c>
      <c r="C30" s="12">
        <v>10.436</v>
      </c>
      <c r="D30" s="12">
        <v>277.43482999999998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21.5</v>
      </c>
      <c r="Q30" s="56">
        <v>0.53</v>
      </c>
      <c r="R30" s="56">
        <v>2.04</v>
      </c>
      <c r="S30" s="56">
        <v>45.72</v>
      </c>
      <c r="T30" s="56">
        <v>139.77000000000001</v>
      </c>
      <c r="U30" s="12">
        <v>1</v>
      </c>
      <c r="V30" s="12">
        <v>0</v>
      </c>
      <c r="W30" s="12">
        <v>1</v>
      </c>
      <c r="X30" s="12">
        <v>0</v>
      </c>
      <c r="Y30" s="12">
        <v>0</v>
      </c>
      <c r="Z30" s="12">
        <v>1</v>
      </c>
      <c r="AA30" s="12">
        <v>90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4.0498000000000003</v>
      </c>
      <c r="AK30" s="12">
        <v>0.29070000000000001</v>
      </c>
      <c r="AL30" s="14">
        <v>0.13089999999999999</v>
      </c>
      <c r="AM30" s="14">
        <v>9.4000000000000004E-3</v>
      </c>
      <c r="AN30" s="14">
        <v>2.6196000000000002</v>
      </c>
      <c r="AO30" s="14">
        <v>2.6599999999999999E-2</v>
      </c>
      <c r="AP30" s="14">
        <v>0.2029</v>
      </c>
      <c r="AQ30" s="14">
        <v>2.0999999999999999E-3</v>
      </c>
      <c r="AR30" s="14">
        <v>7.2115</v>
      </c>
      <c r="AS30" s="14">
        <v>0.1234</v>
      </c>
      <c r="AT30" s="14">
        <v>0.12230000000000001</v>
      </c>
      <c r="AU30" s="14">
        <v>2.0999999999999999E-3</v>
      </c>
      <c r="AV30" s="14">
        <v>25.559000000000001</v>
      </c>
      <c r="AW30" s="14">
        <v>0.35360000000000003</v>
      </c>
      <c r="AX30" s="14">
        <v>0.29920000000000002</v>
      </c>
      <c r="AY30" s="14">
        <v>4.1000000000000003E-3</v>
      </c>
      <c r="AZ30" s="14">
        <v>0.19179446325433186</v>
      </c>
      <c r="BA30" s="14">
        <v>2.4464431725265738</v>
      </c>
      <c r="BB30" s="14">
        <v>0.41969157769869508</v>
      </c>
      <c r="BC30" s="15"/>
      <c r="BD30" s="28"/>
      <c r="BF30" s="29" t="s">
        <v>175</v>
      </c>
    </row>
    <row r="31" spans="2:72" ht="13.5" customHeight="1" x14ac:dyDescent="0.2">
      <c r="B31" s="12">
        <v>277</v>
      </c>
      <c r="C31" s="12">
        <v>10.428000000000001</v>
      </c>
      <c r="D31" s="12">
        <v>277.43450000000001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21.5</v>
      </c>
      <c r="Q31" s="56">
        <v>0.53</v>
      </c>
      <c r="R31" s="56">
        <v>2.04</v>
      </c>
      <c r="S31" s="56">
        <v>45.79</v>
      </c>
      <c r="T31" s="56">
        <v>139.63</v>
      </c>
      <c r="U31" s="12">
        <v>1</v>
      </c>
      <c r="V31" s="12">
        <v>0</v>
      </c>
      <c r="W31" s="12">
        <v>1</v>
      </c>
      <c r="X31" s="12">
        <v>0</v>
      </c>
      <c r="Y31" s="12">
        <v>0</v>
      </c>
      <c r="Z31" s="12">
        <v>1</v>
      </c>
      <c r="AA31" s="12">
        <v>90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4.8710000000000004</v>
      </c>
      <c r="AK31" s="12">
        <v>8.6400000000000005E-2</v>
      </c>
      <c r="AL31" s="14">
        <v>0.15770000000000001</v>
      </c>
      <c r="AM31" s="14">
        <v>2.8E-3</v>
      </c>
      <c r="AN31" s="14">
        <v>3.2004000000000001</v>
      </c>
      <c r="AO31" s="14">
        <v>6.2600000000000003E-2</v>
      </c>
      <c r="AP31" s="14">
        <v>0.2482</v>
      </c>
      <c r="AQ31" s="14">
        <v>4.8999999999999998E-3</v>
      </c>
      <c r="AR31" s="14">
        <v>9.7330000000000005</v>
      </c>
      <c r="AS31" s="14">
        <v>8.8999999999999996E-2</v>
      </c>
      <c r="AT31" s="14">
        <v>0.1653</v>
      </c>
      <c r="AU31" s="14">
        <v>1.5E-3</v>
      </c>
      <c r="AV31" s="14">
        <v>30.965</v>
      </c>
      <c r="AW31" s="14">
        <v>0.21840000000000001</v>
      </c>
      <c r="AX31" s="14">
        <v>0.36299999999999999</v>
      </c>
      <c r="AY31" s="14">
        <v>2.5999999999999999E-3</v>
      </c>
      <c r="AZ31" s="14">
        <v>0.18782722513089004</v>
      </c>
      <c r="BA31" s="14">
        <v>2.1960072595281304</v>
      </c>
      <c r="BB31" s="14">
        <v>0.37421919363997724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277</v>
      </c>
      <c r="C32" s="12">
        <v>10.42</v>
      </c>
      <c r="D32" s="12">
        <v>277.43416999999999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21.5</v>
      </c>
      <c r="Q32" s="56">
        <v>0.53</v>
      </c>
      <c r="R32" s="56">
        <v>2.04</v>
      </c>
      <c r="S32" s="56">
        <v>45.85</v>
      </c>
      <c r="T32" s="56">
        <v>139.49</v>
      </c>
      <c r="U32" s="12">
        <v>1</v>
      </c>
      <c r="V32" s="12">
        <v>0</v>
      </c>
      <c r="W32" s="12">
        <v>1</v>
      </c>
      <c r="X32" s="12">
        <v>0</v>
      </c>
      <c r="Y32" s="12">
        <v>0</v>
      </c>
      <c r="Z32" s="12">
        <v>1</v>
      </c>
      <c r="AA32" s="12">
        <v>90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4.1143999999999998</v>
      </c>
      <c r="AK32" s="12">
        <v>5.0299999999999997E-2</v>
      </c>
      <c r="AL32" s="14">
        <v>0.1333</v>
      </c>
      <c r="AM32" s="14">
        <v>1.6000000000000001E-3</v>
      </c>
      <c r="AN32" s="14">
        <v>3.0821000000000001</v>
      </c>
      <c r="AO32" s="14">
        <v>0.13539999999999999</v>
      </c>
      <c r="AP32" s="14">
        <v>0.23930000000000001</v>
      </c>
      <c r="AQ32" s="14">
        <v>1.0500000000000001E-2</v>
      </c>
      <c r="AR32" s="14">
        <v>8.0576000000000008</v>
      </c>
      <c r="AS32" s="14">
        <v>0.21590000000000001</v>
      </c>
      <c r="AT32" s="14">
        <v>0.13700000000000001</v>
      </c>
      <c r="AU32" s="14">
        <v>3.7000000000000002E-3</v>
      </c>
      <c r="AV32" s="14">
        <v>30.534400000000002</v>
      </c>
      <c r="AW32" s="14">
        <v>0.71140000000000003</v>
      </c>
      <c r="AX32" s="14">
        <v>0.3584</v>
      </c>
      <c r="AY32" s="14">
        <v>8.3000000000000001E-3</v>
      </c>
      <c r="AZ32" s="14">
        <v>0.19926384473816292</v>
      </c>
      <c r="BA32" s="14">
        <v>2.6160583941605835</v>
      </c>
      <c r="BB32" s="14">
        <v>0.4469115865966895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277</v>
      </c>
      <c r="C33" s="12">
        <v>10.413</v>
      </c>
      <c r="D33" s="12">
        <v>277.43387999999999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21.5</v>
      </c>
      <c r="Q33" s="56">
        <v>0.53</v>
      </c>
      <c r="R33" s="56">
        <v>2.04</v>
      </c>
      <c r="S33" s="56">
        <v>45.91</v>
      </c>
      <c r="T33" s="56">
        <v>139.37</v>
      </c>
      <c r="U33" s="12">
        <v>1</v>
      </c>
      <c r="V33" s="12">
        <v>0</v>
      </c>
      <c r="W33" s="12">
        <v>1</v>
      </c>
      <c r="X33" s="12">
        <v>0</v>
      </c>
      <c r="Y33" s="12">
        <v>0</v>
      </c>
      <c r="Z33" s="12">
        <v>1</v>
      </c>
      <c r="AA33" s="12">
        <v>90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3.0059</v>
      </c>
      <c r="AK33" s="12">
        <v>0.33629999999999999</v>
      </c>
      <c r="AL33" s="14">
        <v>9.7500000000000003E-2</v>
      </c>
      <c r="AM33" s="14">
        <v>1.09E-2</v>
      </c>
      <c r="AN33" s="14">
        <v>3.0882000000000001</v>
      </c>
      <c r="AO33" s="14">
        <v>8.7400000000000005E-2</v>
      </c>
      <c r="AP33" s="14">
        <v>0.24010000000000001</v>
      </c>
      <c r="AQ33" s="14">
        <v>6.7999999999999996E-3</v>
      </c>
      <c r="AR33" s="14">
        <v>5.8659999999999997</v>
      </c>
      <c r="AS33" s="14">
        <v>0.72589999999999999</v>
      </c>
      <c r="AT33" s="14">
        <v>9.9900000000000003E-2</v>
      </c>
      <c r="AU33" s="14">
        <v>1.24E-2</v>
      </c>
      <c r="AV33" s="14">
        <v>34.852499999999999</v>
      </c>
      <c r="AW33" s="14">
        <v>3.2989000000000002</v>
      </c>
      <c r="AX33" s="14">
        <v>0.40960000000000002</v>
      </c>
      <c r="AY33" s="14">
        <v>3.8800000000000001E-2</v>
      </c>
      <c r="AZ33" s="14">
        <v>0.26088964137294135</v>
      </c>
      <c r="BA33" s="14">
        <v>4.1001001001001001</v>
      </c>
      <c r="BB33" s="14">
        <v>0.60785083415112851</v>
      </c>
      <c r="BC33" s="15"/>
      <c r="BD33" s="28"/>
    </row>
    <row r="34" spans="2:64" ht="13.5" customHeight="1" x14ac:dyDescent="0.2">
      <c r="B34" s="12">
        <v>277</v>
      </c>
      <c r="C34" s="12">
        <v>10.492000000000001</v>
      </c>
      <c r="D34" s="12">
        <v>277.43716999999998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21.5</v>
      </c>
      <c r="Q34" s="56">
        <v>0.53</v>
      </c>
      <c r="R34" s="56">
        <v>2.04</v>
      </c>
      <c r="S34" s="56">
        <v>45.27</v>
      </c>
      <c r="T34" s="56">
        <v>140.77000000000001</v>
      </c>
      <c r="U34" s="12">
        <v>1</v>
      </c>
      <c r="V34" s="12">
        <v>0</v>
      </c>
      <c r="W34" s="12">
        <v>1</v>
      </c>
      <c r="X34" s="12">
        <v>0</v>
      </c>
      <c r="Y34" s="12">
        <v>0</v>
      </c>
      <c r="Z34" s="12">
        <v>1</v>
      </c>
      <c r="AA34" s="12">
        <v>90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4.8421000000000003</v>
      </c>
      <c r="AK34" s="12">
        <v>0.34260000000000002</v>
      </c>
      <c r="AL34" s="14">
        <v>0.1552</v>
      </c>
      <c r="AM34" s="14">
        <v>1.0999999999999999E-2</v>
      </c>
      <c r="AN34" s="14">
        <v>3.3456000000000001</v>
      </c>
      <c r="AO34" s="14">
        <v>0.2389</v>
      </c>
      <c r="AP34" s="14">
        <v>0.2571</v>
      </c>
      <c r="AQ34" s="14">
        <v>1.84E-2</v>
      </c>
      <c r="AR34" s="14">
        <v>9.2131000000000007</v>
      </c>
      <c r="AS34" s="14">
        <v>0.61599999999999999</v>
      </c>
      <c r="AT34" s="14">
        <v>0.155</v>
      </c>
      <c r="AU34" s="14">
        <v>1.04E-2</v>
      </c>
      <c r="AV34" s="14">
        <v>32.102699999999999</v>
      </c>
      <c r="AW34" s="14">
        <v>1.7305999999999999</v>
      </c>
      <c r="AX34" s="14">
        <v>0.37209999999999999</v>
      </c>
      <c r="AY34" s="14">
        <v>2.01E-2</v>
      </c>
      <c r="AZ34" s="14">
        <v>0.18277177368086459</v>
      </c>
      <c r="BA34" s="14">
        <v>2.4006451612903223</v>
      </c>
      <c r="BB34" s="14">
        <v>0.41187630430658317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277</v>
      </c>
      <c r="C35" s="12">
        <v>10.5</v>
      </c>
      <c r="D35" s="12">
        <v>277.4375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21.5</v>
      </c>
      <c r="Q35" s="56">
        <v>0.53</v>
      </c>
      <c r="R35" s="56">
        <v>2.04</v>
      </c>
      <c r="S35" s="56">
        <v>45.21</v>
      </c>
      <c r="T35" s="56">
        <v>140.91</v>
      </c>
      <c r="U35" s="12">
        <v>1</v>
      </c>
      <c r="V35" s="12">
        <v>0</v>
      </c>
      <c r="W35" s="12">
        <v>1</v>
      </c>
      <c r="X35" s="12">
        <v>0</v>
      </c>
      <c r="Y35" s="12">
        <v>0</v>
      </c>
      <c r="Z35" s="12">
        <v>1</v>
      </c>
      <c r="AA35" s="12">
        <v>90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4.9987000000000004</v>
      </c>
      <c r="AK35" s="12">
        <v>0.39639999999999997</v>
      </c>
      <c r="AL35" s="14">
        <v>0.16009999999999999</v>
      </c>
      <c r="AM35" s="14">
        <v>1.2699999999999999E-2</v>
      </c>
      <c r="AN35" s="14">
        <v>3.2953999999999999</v>
      </c>
      <c r="AO35" s="14">
        <v>0.25330000000000003</v>
      </c>
      <c r="AP35" s="14">
        <v>0.25290000000000001</v>
      </c>
      <c r="AQ35" s="14">
        <v>1.9400000000000001E-2</v>
      </c>
      <c r="AR35" s="14">
        <v>9.4809000000000001</v>
      </c>
      <c r="AS35" s="14">
        <v>0.87209999999999999</v>
      </c>
      <c r="AT35" s="14">
        <v>0.1593</v>
      </c>
      <c r="AU35" s="14">
        <v>1.47E-2</v>
      </c>
      <c r="AV35" s="14">
        <v>32.289900000000003</v>
      </c>
      <c r="AW35" s="14">
        <v>1.6806000000000001</v>
      </c>
      <c r="AX35" s="14">
        <v>0.37380000000000002</v>
      </c>
      <c r="AY35" s="14">
        <v>1.95E-2</v>
      </c>
      <c r="AZ35" s="14">
        <v>0.19291527046433701</v>
      </c>
      <c r="BA35" s="14">
        <v>2.3465160075329567</v>
      </c>
      <c r="BB35" s="14">
        <v>0.40236353404614522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277</v>
      </c>
      <c r="C36" s="12">
        <v>10.507999999999999</v>
      </c>
      <c r="D36" s="12">
        <v>277.43783000000002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21.5</v>
      </c>
      <c r="Q36" s="56">
        <v>0.53</v>
      </c>
      <c r="R36" s="56">
        <v>2.04</v>
      </c>
      <c r="S36" s="56">
        <v>45.14</v>
      </c>
      <c r="T36" s="56">
        <v>141.05000000000001</v>
      </c>
      <c r="U36" s="12">
        <v>1</v>
      </c>
      <c r="V36" s="12">
        <v>0</v>
      </c>
      <c r="W36" s="12">
        <v>1</v>
      </c>
      <c r="X36" s="12">
        <v>0</v>
      </c>
      <c r="Y36" s="12">
        <v>0</v>
      </c>
      <c r="Z36" s="12">
        <v>1</v>
      </c>
      <c r="AA36" s="12">
        <v>90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5.1662999999999997</v>
      </c>
      <c r="AK36" s="12">
        <v>0.18379999999999999</v>
      </c>
      <c r="AL36" s="14">
        <v>0.1653</v>
      </c>
      <c r="AM36" s="14">
        <v>5.8999999999999999E-3</v>
      </c>
      <c r="AN36" s="14">
        <v>3.3347000000000002</v>
      </c>
      <c r="AO36" s="14">
        <v>0.1522</v>
      </c>
      <c r="AP36" s="14">
        <v>0.25559999999999999</v>
      </c>
      <c r="AQ36" s="14">
        <v>1.17E-2</v>
      </c>
      <c r="AR36" s="14">
        <v>9.9685000000000006</v>
      </c>
      <c r="AS36" s="14">
        <v>0.32990000000000003</v>
      </c>
      <c r="AT36" s="14">
        <v>0.1673</v>
      </c>
      <c r="AU36" s="14">
        <v>5.4999999999999997E-3</v>
      </c>
      <c r="AV36" s="14">
        <v>32.161000000000001</v>
      </c>
      <c r="AW36" s="14">
        <v>0.89859999999999995</v>
      </c>
      <c r="AX36" s="14">
        <v>0.37180000000000002</v>
      </c>
      <c r="AY36" s="14">
        <v>1.04E-2</v>
      </c>
      <c r="AZ36" s="14">
        <v>0.185208798214855</v>
      </c>
      <c r="BA36" s="14">
        <v>2.2223550508069336</v>
      </c>
      <c r="BB36" s="14">
        <v>0.37933593025412726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277</v>
      </c>
      <c r="C37" s="12">
        <v>10.516</v>
      </c>
      <c r="D37" s="12">
        <v>277.43817000000001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21.5</v>
      </c>
      <c r="Q37" s="56">
        <v>0.53</v>
      </c>
      <c r="R37" s="56">
        <v>2.04</v>
      </c>
      <c r="S37" s="56">
        <v>45.08</v>
      </c>
      <c r="T37" s="56">
        <v>141.19999999999999</v>
      </c>
      <c r="U37" s="12">
        <v>1</v>
      </c>
      <c r="V37" s="12">
        <v>0</v>
      </c>
      <c r="W37" s="12">
        <v>1</v>
      </c>
      <c r="X37" s="12">
        <v>0</v>
      </c>
      <c r="Y37" s="12">
        <v>0</v>
      </c>
      <c r="Z37" s="12">
        <v>1</v>
      </c>
      <c r="AA37" s="12">
        <v>90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4.7577999999999996</v>
      </c>
      <c r="AK37" s="12">
        <v>0.2268</v>
      </c>
      <c r="AL37" s="14">
        <v>0.152</v>
      </c>
      <c r="AM37" s="14">
        <v>7.1999999999999998E-3</v>
      </c>
      <c r="AN37" s="14">
        <v>3.0655000000000001</v>
      </c>
      <c r="AO37" s="14">
        <v>1.8200000000000001E-2</v>
      </c>
      <c r="AP37" s="14">
        <v>0.23469999999999999</v>
      </c>
      <c r="AQ37" s="14">
        <v>1.4E-3</v>
      </c>
      <c r="AR37" s="14">
        <v>9.0303000000000004</v>
      </c>
      <c r="AS37" s="14">
        <v>0.67989999999999995</v>
      </c>
      <c r="AT37" s="14">
        <v>0.15140000000000001</v>
      </c>
      <c r="AU37" s="14">
        <v>1.14E-2</v>
      </c>
      <c r="AV37" s="14">
        <v>29.748200000000001</v>
      </c>
      <c r="AW37" s="14">
        <v>0.65310000000000001</v>
      </c>
      <c r="AX37" s="14">
        <v>0.34339999999999998</v>
      </c>
      <c r="AY37" s="14">
        <v>7.4999999999999997E-3</v>
      </c>
      <c r="AZ37" s="14">
        <v>0.18802975263795191</v>
      </c>
      <c r="BA37" s="14">
        <v>2.2681638044914134</v>
      </c>
      <c r="BB37" s="14">
        <v>0.38803556992724325</v>
      </c>
      <c r="BC37" s="15"/>
      <c r="BD37" s="28"/>
      <c r="BG37" s="30">
        <v>2</v>
      </c>
    </row>
    <row r="38" spans="2:64" ht="13.5" customHeight="1" x14ac:dyDescent="0.2">
      <c r="B38" s="12">
        <v>277</v>
      </c>
      <c r="C38" s="12">
        <v>10.525</v>
      </c>
      <c r="D38" s="12">
        <v>277.43853999999999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21.5</v>
      </c>
      <c r="Q38" s="56">
        <v>0.53</v>
      </c>
      <c r="R38" s="56">
        <v>2.04</v>
      </c>
      <c r="S38" s="56">
        <v>45.01</v>
      </c>
      <c r="T38" s="56">
        <v>141.36000000000001</v>
      </c>
      <c r="U38" s="12">
        <v>1</v>
      </c>
      <c r="V38" s="12">
        <v>0</v>
      </c>
      <c r="W38" s="12">
        <v>1</v>
      </c>
      <c r="X38" s="12">
        <v>0</v>
      </c>
      <c r="Y38" s="12">
        <v>0</v>
      </c>
      <c r="Z38" s="12">
        <v>1</v>
      </c>
      <c r="AA38" s="12">
        <v>90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5.3067000000000002</v>
      </c>
      <c r="AK38" s="12">
        <v>0.03</v>
      </c>
      <c r="AL38" s="14">
        <v>0.16930000000000001</v>
      </c>
      <c r="AM38" s="14">
        <v>1E-3</v>
      </c>
      <c r="AN38" s="14">
        <v>3.2549999999999999</v>
      </c>
      <c r="AO38" s="14">
        <v>4.6399999999999997E-2</v>
      </c>
      <c r="AP38" s="14">
        <v>0.24890000000000001</v>
      </c>
      <c r="AQ38" s="14">
        <v>3.5000000000000001E-3</v>
      </c>
      <c r="AR38" s="14">
        <v>10.0678</v>
      </c>
      <c r="AS38" s="14">
        <v>5.2699999999999997E-2</v>
      </c>
      <c r="AT38" s="14">
        <v>0.16850000000000001</v>
      </c>
      <c r="AU38" s="14">
        <v>8.9999999999999998E-4</v>
      </c>
      <c r="AV38" s="14">
        <v>29.608799999999999</v>
      </c>
      <c r="AW38" s="14">
        <v>1.8700000000000001E-2</v>
      </c>
      <c r="AX38" s="14">
        <v>0.34129999999999999</v>
      </c>
      <c r="AY38" s="14">
        <v>2.0000000000000001E-4</v>
      </c>
      <c r="AZ38" s="14">
        <v>0.15655709928837677</v>
      </c>
      <c r="BA38" s="14">
        <v>2.0255192878338275</v>
      </c>
      <c r="BB38" s="14">
        <v>0.33895645351118081</v>
      </c>
      <c r="BC38" s="15"/>
      <c r="BD38" s="28"/>
      <c r="BG38" s="30">
        <v>3</v>
      </c>
      <c r="BH38" s="34"/>
    </row>
    <row r="39" spans="2:64" ht="13.5" customHeight="1" x14ac:dyDescent="0.2">
      <c r="B39" s="12">
        <v>277</v>
      </c>
      <c r="C39" s="12">
        <v>10.532999999999999</v>
      </c>
      <c r="D39" s="12">
        <v>277.43887999999998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21.5</v>
      </c>
      <c r="Q39" s="56">
        <v>0.53</v>
      </c>
      <c r="R39" s="56">
        <v>2.04</v>
      </c>
      <c r="S39" s="56">
        <v>44.95</v>
      </c>
      <c r="T39" s="56">
        <v>141.5</v>
      </c>
      <c r="U39" s="12">
        <v>1</v>
      </c>
      <c r="V39" s="12">
        <v>0</v>
      </c>
      <c r="W39" s="12">
        <v>1</v>
      </c>
      <c r="X39" s="12">
        <v>0</v>
      </c>
      <c r="Y39" s="12">
        <v>0</v>
      </c>
      <c r="Z39" s="12">
        <v>1</v>
      </c>
      <c r="AA39" s="12">
        <v>90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4.2923999999999998</v>
      </c>
      <c r="AK39" s="12">
        <v>0.28100000000000003</v>
      </c>
      <c r="AL39" s="14">
        <v>0.1368</v>
      </c>
      <c r="AM39" s="14">
        <v>8.9999999999999993E-3</v>
      </c>
      <c r="AN39" s="14">
        <v>2.8902000000000001</v>
      </c>
      <c r="AO39" s="14">
        <v>0.19259999999999999</v>
      </c>
      <c r="AP39" s="14">
        <v>0.22070000000000001</v>
      </c>
      <c r="AQ39" s="14">
        <v>1.47E-2</v>
      </c>
      <c r="AR39" s="14">
        <v>8.1183999999999994</v>
      </c>
      <c r="AS39" s="14">
        <v>0.89359999999999995</v>
      </c>
      <c r="AT39" s="14">
        <v>0.13569999999999999</v>
      </c>
      <c r="AU39" s="14">
        <v>1.49E-2</v>
      </c>
      <c r="AV39" s="14">
        <v>28.394100000000002</v>
      </c>
      <c r="AW39" s="14">
        <v>1.9448000000000001</v>
      </c>
      <c r="AX39" s="14">
        <v>0.32679999999999998</v>
      </c>
      <c r="AY39" s="14">
        <v>2.24E-2</v>
      </c>
      <c r="AZ39" s="14">
        <v>0.1937899543378995</v>
      </c>
      <c r="BA39" s="14">
        <v>2.4082535003684598</v>
      </c>
      <c r="BB39" s="14">
        <v>0.41318918918918918</v>
      </c>
      <c r="BC39" s="15"/>
      <c r="BD39" s="28"/>
    </row>
    <row r="40" spans="2:64" ht="13.5" customHeight="1" x14ac:dyDescent="0.2">
      <c r="B40" s="12">
        <v>277</v>
      </c>
      <c r="C40" s="12">
        <v>10.544</v>
      </c>
      <c r="D40" s="12">
        <v>277.43932999999998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21.5</v>
      </c>
      <c r="Q40" s="56">
        <v>0.53</v>
      </c>
      <c r="R40" s="56">
        <v>2.04</v>
      </c>
      <c r="S40" s="56">
        <v>44.86</v>
      </c>
      <c r="T40" s="56">
        <v>141.69999999999999</v>
      </c>
      <c r="U40" s="12">
        <v>1</v>
      </c>
      <c r="V40" s="12">
        <v>0</v>
      </c>
      <c r="W40" s="12">
        <v>1</v>
      </c>
      <c r="X40" s="12">
        <v>0</v>
      </c>
      <c r="Y40" s="12">
        <v>0</v>
      </c>
      <c r="Z40" s="12">
        <v>1</v>
      </c>
      <c r="AA40" s="12">
        <v>90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5.2628000000000004</v>
      </c>
      <c r="AK40" s="12">
        <v>0.45490000000000003</v>
      </c>
      <c r="AL40" s="14">
        <v>0.16750000000000001</v>
      </c>
      <c r="AM40" s="14">
        <v>1.4500000000000001E-2</v>
      </c>
      <c r="AN40" s="14">
        <v>3.2311000000000001</v>
      </c>
      <c r="AO40" s="14">
        <v>0.17730000000000001</v>
      </c>
      <c r="AP40" s="14">
        <v>0.24640000000000001</v>
      </c>
      <c r="AQ40" s="14">
        <v>1.35E-2</v>
      </c>
      <c r="AR40" s="14">
        <v>10.196099999999999</v>
      </c>
      <c r="AS40" s="14">
        <v>0.72189999999999999</v>
      </c>
      <c r="AT40" s="14">
        <v>0.17019999999999999</v>
      </c>
      <c r="AU40" s="14">
        <v>1.2E-2</v>
      </c>
      <c r="AV40" s="14">
        <v>31.1355</v>
      </c>
      <c r="AW40" s="14">
        <v>1.0462</v>
      </c>
      <c r="AX40" s="14">
        <v>0.35770000000000002</v>
      </c>
      <c r="AY40" s="14">
        <v>1.2E-2</v>
      </c>
      <c r="AZ40" s="14">
        <v>0.18424101969872536</v>
      </c>
      <c r="BA40" s="14">
        <v>2.1016451233842539</v>
      </c>
      <c r="BB40" s="14">
        <v>0.35518090547452169</v>
      </c>
      <c r="BC40" s="15"/>
      <c r="BD40" s="28"/>
    </row>
    <row r="41" spans="2:64" ht="13.5" customHeight="1" x14ac:dyDescent="0.2">
      <c r="B41" s="12">
        <v>277</v>
      </c>
      <c r="C41" s="12">
        <v>10.555</v>
      </c>
      <c r="D41" s="12">
        <v>277.43979000000002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21.5</v>
      </c>
      <c r="Q41" s="56">
        <v>0.53</v>
      </c>
      <c r="R41" s="56">
        <v>2.04</v>
      </c>
      <c r="S41" s="56">
        <v>44.78</v>
      </c>
      <c r="T41" s="56">
        <v>141.9</v>
      </c>
      <c r="U41" s="12">
        <v>1</v>
      </c>
      <c r="V41" s="12">
        <v>0</v>
      </c>
      <c r="W41" s="12">
        <v>1</v>
      </c>
      <c r="X41" s="12">
        <v>0</v>
      </c>
      <c r="Y41" s="12">
        <v>0</v>
      </c>
      <c r="Z41" s="12">
        <v>1</v>
      </c>
      <c r="AA41" s="12">
        <v>90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5.3585000000000003</v>
      </c>
      <c r="AK41" s="12">
        <v>0.45079999999999998</v>
      </c>
      <c r="AL41" s="14">
        <v>0.17019999999999999</v>
      </c>
      <c r="AM41" s="14">
        <v>1.43E-2</v>
      </c>
      <c r="AN41" s="14">
        <v>3.2888000000000002</v>
      </c>
      <c r="AO41" s="14">
        <v>0.18890000000000001</v>
      </c>
      <c r="AP41" s="14">
        <v>0.25040000000000001</v>
      </c>
      <c r="AQ41" s="14">
        <v>1.44E-2</v>
      </c>
      <c r="AR41" s="14">
        <v>10.4003</v>
      </c>
      <c r="AS41" s="14">
        <v>0.94940000000000002</v>
      </c>
      <c r="AT41" s="14">
        <v>0.17330000000000001</v>
      </c>
      <c r="AU41" s="14">
        <v>1.5800000000000002E-2</v>
      </c>
      <c r="AV41" s="14">
        <v>30.9816</v>
      </c>
      <c r="AW41" s="14">
        <v>1.1669</v>
      </c>
      <c r="AX41" s="14">
        <v>0.35520000000000002</v>
      </c>
      <c r="AY41" s="14">
        <v>1.34E-2</v>
      </c>
      <c r="AZ41" s="14">
        <v>0.17305151915455746</v>
      </c>
      <c r="BA41" s="14">
        <v>2.0496249278707444</v>
      </c>
      <c r="BB41" s="14">
        <v>0.34418164616840119</v>
      </c>
      <c r="BC41" s="15"/>
      <c r="BD41" s="28"/>
    </row>
    <row r="42" spans="2:64" ht="13.5" customHeight="1" x14ac:dyDescent="0.2">
      <c r="B42" s="12">
        <v>277</v>
      </c>
      <c r="C42" s="12">
        <v>10.329000000000001</v>
      </c>
      <c r="D42" s="12">
        <v>277.43038000000001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21.5</v>
      </c>
      <c r="Q42" s="56">
        <v>0.53</v>
      </c>
      <c r="R42" s="56">
        <v>2.04</v>
      </c>
      <c r="S42" s="56">
        <v>46.6</v>
      </c>
      <c r="T42" s="56">
        <v>137.91999999999999</v>
      </c>
      <c r="U42" s="12">
        <v>1</v>
      </c>
      <c r="V42" s="12">
        <v>0</v>
      </c>
      <c r="W42" s="12">
        <v>1</v>
      </c>
      <c r="X42" s="12">
        <v>0</v>
      </c>
      <c r="Y42" s="12">
        <v>0</v>
      </c>
      <c r="Z42" s="12">
        <v>1</v>
      </c>
      <c r="AA42" s="12">
        <v>90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4.9131</v>
      </c>
      <c r="AK42" s="12">
        <v>0.13150000000000001</v>
      </c>
      <c r="AL42" s="14">
        <v>0.16139999999999999</v>
      </c>
      <c r="AM42" s="14">
        <v>4.3E-3</v>
      </c>
      <c r="AN42" s="14">
        <v>2.2816999999999998</v>
      </c>
      <c r="AO42" s="14">
        <v>5.28E-2</v>
      </c>
      <c r="AP42" s="14">
        <v>0.17960000000000001</v>
      </c>
      <c r="AQ42" s="14">
        <v>4.1999999999999997E-3</v>
      </c>
      <c r="AR42" s="14">
        <v>9.2050999999999998</v>
      </c>
      <c r="AS42" s="14">
        <v>0.30659999999999998</v>
      </c>
      <c r="AT42" s="14">
        <v>0.15870000000000001</v>
      </c>
      <c r="AU42" s="14">
        <v>5.3E-3</v>
      </c>
      <c r="AV42" s="14">
        <v>16.1907</v>
      </c>
      <c r="AW42" s="14">
        <v>0.29949999999999999</v>
      </c>
      <c r="AX42" s="14">
        <v>0.19309999999999999</v>
      </c>
      <c r="AY42" s="14">
        <v>3.5999999999999999E-3</v>
      </c>
      <c r="AZ42" s="14">
        <v>3.6222162597263172E-2</v>
      </c>
      <c r="BA42" s="14">
        <v>1.2167611846250788</v>
      </c>
      <c r="BB42" s="14">
        <v>9.7782831154064775E-2</v>
      </c>
      <c r="BC42" s="37"/>
      <c r="BD42" s="28"/>
    </row>
    <row r="43" spans="2:64" ht="13.5" customHeight="1" x14ac:dyDescent="0.2">
      <c r="B43" s="12">
        <v>277</v>
      </c>
      <c r="C43" s="12">
        <v>10.337</v>
      </c>
      <c r="D43" s="12">
        <v>277.43070999999998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21.5</v>
      </c>
      <c r="Q43" s="56">
        <v>0.53</v>
      </c>
      <c r="R43" s="56">
        <v>2.04</v>
      </c>
      <c r="S43" s="56">
        <v>46.54</v>
      </c>
      <c r="T43" s="56">
        <v>138.06</v>
      </c>
      <c r="U43" s="12">
        <v>1</v>
      </c>
      <c r="V43" s="12">
        <v>0</v>
      </c>
      <c r="W43" s="12">
        <v>1</v>
      </c>
      <c r="X43" s="12">
        <v>0</v>
      </c>
      <c r="Y43" s="12">
        <v>0</v>
      </c>
      <c r="Z43" s="12">
        <v>1</v>
      </c>
      <c r="AA43" s="12">
        <v>90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5.1681999999999997</v>
      </c>
      <c r="AK43" s="12">
        <v>0.1439</v>
      </c>
      <c r="AL43" s="14">
        <v>0.1696</v>
      </c>
      <c r="AM43" s="14">
        <v>4.7000000000000002E-3</v>
      </c>
      <c r="AN43" s="14">
        <v>3.4001000000000001</v>
      </c>
      <c r="AO43" s="14">
        <v>3.56E-2</v>
      </c>
      <c r="AP43" s="14">
        <v>0.26729999999999998</v>
      </c>
      <c r="AQ43" s="14">
        <v>2.8E-3</v>
      </c>
      <c r="AR43" s="14">
        <v>9.8272999999999993</v>
      </c>
      <c r="AS43" s="14">
        <v>0.18060000000000001</v>
      </c>
      <c r="AT43" s="14">
        <v>0.16930000000000001</v>
      </c>
      <c r="AU43" s="14">
        <v>3.0999999999999999E-3</v>
      </c>
      <c r="AV43" s="14">
        <v>32.737099999999998</v>
      </c>
      <c r="AW43" s="14">
        <v>0.19339999999999999</v>
      </c>
      <c r="AX43" s="14">
        <v>0.38990000000000002</v>
      </c>
      <c r="AY43" s="14">
        <v>2.3E-3</v>
      </c>
      <c r="AZ43" s="14">
        <v>0.18654899573950098</v>
      </c>
      <c r="BA43" s="14">
        <v>2.3030124040165387</v>
      </c>
      <c r="BB43" s="14">
        <v>0.39449213161659513</v>
      </c>
      <c r="BC43" s="37"/>
      <c r="BD43" s="28"/>
    </row>
    <row r="44" spans="2:64" ht="13.5" customHeight="1" x14ac:dyDescent="0.2">
      <c r="B44" s="12">
        <v>277</v>
      </c>
      <c r="C44" s="12">
        <v>10.345000000000001</v>
      </c>
      <c r="D44" s="12">
        <v>277.43104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21.5</v>
      </c>
      <c r="Q44" s="56">
        <v>0.53</v>
      </c>
      <c r="R44" s="56">
        <v>2.04</v>
      </c>
      <c r="S44" s="56">
        <v>46.47</v>
      </c>
      <c r="T44" s="56">
        <v>138.19999999999999</v>
      </c>
      <c r="U44" s="12">
        <v>1</v>
      </c>
      <c r="V44" s="12">
        <v>0</v>
      </c>
      <c r="W44" s="12">
        <v>1</v>
      </c>
      <c r="X44" s="12">
        <v>0</v>
      </c>
      <c r="Y44" s="12">
        <v>0</v>
      </c>
      <c r="Z44" s="12">
        <v>1</v>
      </c>
      <c r="AA44" s="12">
        <v>90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10.5291</v>
      </c>
      <c r="AK44" s="12">
        <v>0.22570000000000001</v>
      </c>
      <c r="AL44" s="14">
        <v>0.34499999999999997</v>
      </c>
      <c r="AM44" s="14">
        <v>7.4000000000000003E-3</v>
      </c>
      <c r="AN44" s="14">
        <v>4.6997</v>
      </c>
      <c r="AO44" s="14">
        <v>0.10249999999999999</v>
      </c>
      <c r="AP44" s="14">
        <v>0.36899999999999999</v>
      </c>
      <c r="AQ44" s="14">
        <v>8.0000000000000002E-3</v>
      </c>
      <c r="AR44" s="14">
        <v>19.7409</v>
      </c>
      <c r="AS44" s="14">
        <v>0.35670000000000002</v>
      </c>
      <c r="AT44" s="14">
        <v>0.33960000000000001</v>
      </c>
      <c r="AU44" s="14">
        <v>6.1000000000000004E-3</v>
      </c>
      <c r="AV44" s="14">
        <v>34.087000000000003</v>
      </c>
      <c r="AW44" s="14">
        <v>0.60319999999999996</v>
      </c>
      <c r="AX44" s="14">
        <v>0.40539999999999998</v>
      </c>
      <c r="AY44" s="14">
        <v>7.1999999999999998E-3</v>
      </c>
      <c r="AZ44" s="14">
        <v>4.7004132231404948E-2</v>
      </c>
      <c r="BA44" s="14">
        <v>1.1937573616018844</v>
      </c>
      <c r="BB44" s="14">
        <v>8.8322147651006669E-2</v>
      </c>
      <c r="BC44" s="37"/>
      <c r="BD44" s="28"/>
    </row>
    <row r="45" spans="2:64" ht="13.5" customHeight="1" x14ac:dyDescent="0.2">
      <c r="B45" s="12">
        <v>277</v>
      </c>
      <c r="C45" s="12">
        <v>10.353</v>
      </c>
      <c r="D45" s="12">
        <v>277.43137999999999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21.5</v>
      </c>
      <c r="Q45" s="56">
        <v>0.53</v>
      </c>
      <c r="R45" s="56">
        <v>2.04</v>
      </c>
      <c r="S45" s="56">
        <v>46.4</v>
      </c>
      <c r="T45" s="56">
        <v>138.33000000000001</v>
      </c>
      <c r="U45" s="12">
        <v>1</v>
      </c>
      <c r="V45" s="12">
        <v>0</v>
      </c>
      <c r="W45" s="12">
        <v>1</v>
      </c>
      <c r="X45" s="12">
        <v>0</v>
      </c>
      <c r="Y45" s="12">
        <v>0</v>
      </c>
      <c r="Z45" s="12">
        <v>1</v>
      </c>
      <c r="AA45" s="12">
        <v>90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7.4683999999999999</v>
      </c>
      <c r="AK45" s="12">
        <v>0.1527</v>
      </c>
      <c r="AL45" s="14">
        <v>0.24440000000000001</v>
      </c>
      <c r="AM45" s="14">
        <v>5.0000000000000001E-3</v>
      </c>
      <c r="AN45" s="14">
        <v>4.1418999999999997</v>
      </c>
      <c r="AO45" s="14">
        <v>6.6600000000000006E-2</v>
      </c>
      <c r="AP45" s="14">
        <v>0.32479999999999998</v>
      </c>
      <c r="AQ45" s="14">
        <v>5.1999999999999998E-3</v>
      </c>
      <c r="AR45" s="14">
        <v>14.114000000000001</v>
      </c>
      <c r="AS45" s="14">
        <v>0.3826</v>
      </c>
      <c r="AT45" s="14">
        <v>0.24249999999999999</v>
      </c>
      <c r="AU45" s="14">
        <v>6.6E-3</v>
      </c>
      <c r="AV45" s="14">
        <v>35.520200000000003</v>
      </c>
      <c r="AW45" s="14">
        <v>0.39729999999999999</v>
      </c>
      <c r="AX45" s="14">
        <v>0.4219</v>
      </c>
      <c r="AY45" s="14">
        <v>4.7000000000000002E-3</v>
      </c>
      <c r="AZ45" s="14">
        <v>0.13003883755189505</v>
      </c>
      <c r="BA45" s="14">
        <v>1.7397938144329896</v>
      </c>
      <c r="BB45" s="14">
        <v>0.27001806140878992</v>
      </c>
      <c r="BC45" s="37"/>
      <c r="BD45" s="28"/>
    </row>
    <row r="46" spans="2:64" ht="13.5" customHeight="1" x14ac:dyDescent="0.2">
      <c r="B46" s="12">
        <v>277</v>
      </c>
      <c r="C46" s="12">
        <v>10.361000000000001</v>
      </c>
      <c r="D46" s="12">
        <v>277.43171000000001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21.5</v>
      </c>
      <c r="Q46" s="56">
        <v>0.53</v>
      </c>
      <c r="R46" s="56">
        <v>2.04</v>
      </c>
      <c r="S46" s="56">
        <v>46.34</v>
      </c>
      <c r="T46" s="56">
        <v>138.47</v>
      </c>
      <c r="U46" s="12">
        <v>1</v>
      </c>
      <c r="V46" s="12">
        <v>0</v>
      </c>
      <c r="W46" s="12">
        <v>1</v>
      </c>
      <c r="X46" s="12">
        <v>0</v>
      </c>
      <c r="Y46" s="12">
        <v>0</v>
      </c>
      <c r="Z46" s="12">
        <v>1</v>
      </c>
      <c r="AA46" s="12">
        <v>90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4.4012000000000002</v>
      </c>
      <c r="AK46" s="12">
        <v>7.0199999999999999E-2</v>
      </c>
      <c r="AL46" s="14">
        <v>0.1439</v>
      </c>
      <c r="AM46" s="14">
        <v>2.3E-3</v>
      </c>
      <c r="AN46" s="14">
        <v>1.8355999999999999</v>
      </c>
      <c r="AO46" s="14">
        <v>5.4199999999999998E-2</v>
      </c>
      <c r="AP46" s="14">
        <v>0.14380000000000001</v>
      </c>
      <c r="AQ46" s="14">
        <v>4.1999999999999997E-3</v>
      </c>
      <c r="AR46" s="14">
        <v>8.3374000000000006</v>
      </c>
      <c r="AS46" s="14">
        <v>0.14349999999999999</v>
      </c>
      <c r="AT46" s="14">
        <v>0.1431</v>
      </c>
      <c r="AU46" s="14">
        <v>2.5000000000000001E-3</v>
      </c>
      <c r="AV46" s="14">
        <v>9.5493000000000006</v>
      </c>
      <c r="AW46" s="14">
        <v>0.45140000000000002</v>
      </c>
      <c r="AX46" s="14">
        <v>0.1133</v>
      </c>
      <c r="AY46" s="14">
        <v>5.4000000000000003E-3</v>
      </c>
      <c r="AZ46" s="14">
        <v>-0.11863088292493199</v>
      </c>
      <c r="BA46" s="14">
        <v>0.79175401816911251</v>
      </c>
      <c r="BB46" s="14">
        <v>-0.11622464898595945</v>
      </c>
      <c r="BC46" s="37"/>
      <c r="BD46" s="28"/>
    </row>
    <row r="47" spans="2:64" ht="13.5" customHeight="1" x14ac:dyDescent="0.2">
      <c r="B47" s="12">
        <v>277</v>
      </c>
      <c r="C47" s="12">
        <v>10.369</v>
      </c>
      <c r="D47" s="12">
        <v>277.43203999999997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21.5</v>
      </c>
      <c r="Q47" s="56">
        <v>0.53</v>
      </c>
      <c r="R47" s="56">
        <v>2.04</v>
      </c>
      <c r="S47" s="56">
        <v>46.27</v>
      </c>
      <c r="T47" s="56">
        <v>138.61000000000001</v>
      </c>
      <c r="U47" s="12">
        <v>1</v>
      </c>
      <c r="V47" s="12">
        <v>0</v>
      </c>
      <c r="W47" s="12">
        <v>1</v>
      </c>
      <c r="X47" s="12">
        <v>0</v>
      </c>
      <c r="Y47" s="12">
        <v>0</v>
      </c>
      <c r="Z47" s="12">
        <v>1</v>
      </c>
      <c r="AA47" s="12">
        <v>90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5.3258999999999999</v>
      </c>
      <c r="AK47" s="12">
        <v>0.21729999999999999</v>
      </c>
      <c r="AL47" s="14">
        <v>0.1739</v>
      </c>
      <c r="AM47" s="14">
        <v>7.1000000000000004E-3</v>
      </c>
      <c r="AN47" s="14">
        <v>3.1202000000000001</v>
      </c>
      <c r="AO47" s="14">
        <v>6.0100000000000001E-2</v>
      </c>
      <c r="AP47" s="14">
        <v>0.24410000000000001</v>
      </c>
      <c r="AQ47" s="14">
        <v>4.7000000000000002E-3</v>
      </c>
      <c r="AR47" s="14">
        <v>10.033799999999999</v>
      </c>
      <c r="AS47" s="14">
        <v>0.41299999999999998</v>
      </c>
      <c r="AT47" s="14">
        <v>0.17199999999999999</v>
      </c>
      <c r="AU47" s="14">
        <v>7.1000000000000004E-3</v>
      </c>
      <c r="AV47" s="14">
        <v>29.026399999999999</v>
      </c>
      <c r="AW47" s="14">
        <v>0.48459999999999998</v>
      </c>
      <c r="AX47" s="14">
        <v>0.34379999999999999</v>
      </c>
      <c r="AY47" s="14">
        <v>5.7000000000000002E-3</v>
      </c>
      <c r="AZ47" s="14">
        <v>0.16958666439870723</v>
      </c>
      <c r="BA47" s="14">
        <v>1.9988372093023257</v>
      </c>
      <c r="BB47" s="14">
        <v>0.33307483520744474</v>
      </c>
      <c r="BC47" s="37"/>
      <c r="BD47" s="28"/>
    </row>
    <row r="48" spans="2:64" ht="13.5" customHeight="1" x14ac:dyDescent="0.2">
      <c r="B48" s="12">
        <v>277</v>
      </c>
      <c r="C48" s="12">
        <v>10.381</v>
      </c>
      <c r="D48" s="12">
        <v>277.43254000000002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21.5</v>
      </c>
      <c r="Q48" s="56">
        <v>0.53</v>
      </c>
      <c r="R48" s="56">
        <v>2.04</v>
      </c>
      <c r="S48" s="56">
        <v>46.17</v>
      </c>
      <c r="T48" s="56">
        <v>138.82</v>
      </c>
      <c r="U48" s="12">
        <v>1</v>
      </c>
      <c r="V48" s="12">
        <v>0</v>
      </c>
      <c r="W48" s="12">
        <v>1</v>
      </c>
      <c r="X48" s="12">
        <v>0</v>
      </c>
      <c r="Y48" s="12">
        <v>0</v>
      </c>
      <c r="Z48" s="12">
        <v>1</v>
      </c>
      <c r="AA48" s="12">
        <v>90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10.6736</v>
      </c>
      <c r="AK48" s="12">
        <v>0.1676</v>
      </c>
      <c r="AL48" s="14">
        <v>0.34789999999999999</v>
      </c>
      <c r="AM48" s="14">
        <v>5.4999999999999997E-3</v>
      </c>
      <c r="AN48" s="14">
        <v>4.7621000000000002</v>
      </c>
      <c r="AO48" s="14">
        <v>7.4700000000000003E-2</v>
      </c>
      <c r="AP48" s="14">
        <v>0.37190000000000001</v>
      </c>
      <c r="AQ48" s="14">
        <v>5.7999999999999996E-3</v>
      </c>
      <c r="AR48" s="14">
        <v>20.047499999999999</v>
      </c>
      <c r="AS48" s="14">
        <v>0.2888</v>
      </c>
      <c r="AT48" s="14">
        <v>0.34300000000000003</v>
      </c>
      <c r="AU48" s="14">
        <v>4.8999999999999998E-3</v>
      </c>
      <c r="AV48" s="14">
        <v>34.715200000000003</v>
      </c>
      <c r="AW48" s="14">
        <v>0.47010000000000002</v>
      </c>
      <c r="AX48" s="14">
        <v>0.4103</v>
      </c>
      <c r="AY48" s="14">
        <v>5.5999999999999999E-3</v>
      </c>
      <c r="AZ48" s="14">
        <v>4.9092303758629496E-2</v>
      </c>
      <c r="BA48" s="14">
        <v>1.1962099125364432</v>
      </c>
      <c r="BB48" s="14">
        <v>8.9340236293641268E-2</v>
      </c>
      <c r="BC48" s="37"/>
      <c r="BD48" s="28"/>
    </row>
    <row r="49" spans="2:54" ht="13.5" customHeight="1" x14ac:dyDescent="0.2">
      <c r="B49" s="12">
        <v>277</v>
      </c>
      <c r="C49" s="12">
        <v>10.4</v>
      </c>
      <c r="D49" s="12">
        <v>277.43333000000001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21.5</v>
      </c>
      <c r="Q49" s="56">
        <v>0.53</v>
      </c>
      <c r="R49" s="56">
        <v>2.04</v>
      </c>
      <c r="S49" s="56">
        <v>46.01</v>
      </c>
      <c r="T49" s="56">
        <v>139.15</v>
      </c>
      <c r="U49" s="12">
        <v>1</v>
      </c>
      <c r="V49" s="12">
        <v>0</v>
      </c>
      <c r="W49" s="12">
        <v>1</v>
      </c>
      <c r="X49" s="12">
        <v>0</v>
      </c>
      <c r="Y49" s="12">
        <v>0</v>
      </c>
      <c r="Z49" s="12">
        <v>1</v>
      </c>
      <c r="AA49" s="12">
        <v>90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7.0993000000000004</v>
      </c>
      <c r="AK49" s="12">
        <v>7.3400000000000007E-2</v>
      </c>
      <c r="AL49" s="14">
        <v>0.23069999999999999</v>
      </c>
      <c r="AM49" s="14">
        <v>2.3999999999999998E-3</v>
      </c>
      <c r="AN49" s="14">
        <v>3.9142000000000001</v>
      </c>
      <c r="AO49" s="14">
        <v>5.1999999999999998E-2</v>
      </c>
      <c r="AP49" s="14">
        <v>0.3049</v>
      </c>
      <c r="AQ49" s="14">
        <v>4.1000000000000003E-3</v>
      </c>
      <c r="AR49" s="14">
        <v>13.6889</v>
      </c>
      <c r="AS49" s="14">
        <v>0.25169999999999998</v>
      </c>
      <c r="AT49" s="14">
        <v>0.23350000000000001</v>
      </c>
      <c r="AU49" s="14">
        <v>4.3E-3</v>
      </c>
      <c r="AV49" s="14">
        <v>34.367800000000003</v>
      </c>
      <c r="AW49" s="14">
        <v>1.0920000000000001</v>
      </c>
      <c r="AX49" s="14">
        <v>0.40479999999999999</v>
      </c>
      <c r="AY49" s="14">
        <v>1.29E-2</v>
      </c>
      <c r="AZ49" s="14">
        <v>0.14076370297308721</v>
      </c>
      <c r="BA49" s="14">
        <v>1.7336188436830833</v>
      </c>
      <c r="BB49" s="14">
        <v>0.2683691054363152</v>
      </c>
    </row>
    <row r="50" spans="2:54" ht="13.5" customHeight="1" x14ac:dyDescent="0.2">
      <c r="B50" s="12">
        <v>277</v>
      </c>
      <c r="C50" s="12">
        <v>10.287000000000001</v>
      </c>
      <c r="D50" s="12">
        <v>277.42863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21.5</v>
      </c>
      <c r="Q50" s="56">
        <v>0.53</v>
      </c>
      <c r="R50" s="56">
        <v>2.04</v>
      </c>
      <c r="S50" s="56">
        <v>46.96</v>
      </c>
      <c r="T50" s="56">
        <v>137.21</v>
      </c>
      <c r="U50" s="12">
        <v>1</v>
      </c>
      <c r="V50" s="12">
        <v>0</v>
      </c>
      <c r="W50" s="12">
        <v>1</v>
      </c>
      <c r="X50" s="12">
        <v>0</v>
      </c>
      <c r="Y50" s="12">
        <v>0</v>
      </c>
      <c r="Z50" s="12">
        <v>1</v>
      </c>
      <c r="AA50" s="12">
        <v>90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7.3029999999999999</v>
      </c>
      <c r="AK50" s="12">
        <v>3.78E-2</v>
      </c>
      <c r="AL50" s="14">
        <v>0.2414</v>
      </c>
      <c r="AM50" s="14">
        <v>1.1999999999999999E-3</v>
      </c>
      <c r="AN50" s="14">
        <v>3.2978000000000001</v>
      </c>
      <c r="AO50" s="14">
        <v>3.5099999999999999E-2</v>
      </c>
      <c r="AP50" s="14">
        <v>0.26119999999999999</v>
      </c>
      <c r="AQ50" s="14">
        <v>2.8E-3</v>
      </c>
      <c r="AR50" s="14">
        <v>13.7247</v>
      </c>
      <c r="AS50" s="14">
        <v>0.08</v>
      </c>
      <c r="AT50" s="14">
        <v>0.2382</v>
      </c>
      <c r="AU50" s="14">
        <v>1.4E-3</v>
      </c>
      <c r="AV50" s="14">
        <v>24.905899999999999</v>
      </c>
      <c r="AW50" s="14">
        <v>0.19969999999999999</v>
      </c>
      <c r="AX50" s="14">
        <v>0.29930000000000001</v>
      </c>
      <c r="AY50" s="14">
        <v>2.3999999999999998E-3</v>
      </c>
      <c r="AZ50" s="14">
        <v>6.7975022301516544E-2</v>
      </c>
      <c r="BA50" s="14">
        <v>1.2565071368597818</v>
      </c>
      <c r="BB50" s="14">
        <v>0.11367441860465119</v>
      </c>
    </row>
    <row r="51" spans="2:54" ht="13.5" customHeight="1" x14ac:dyDescent="0.2">
      <c r="B51" s="12">
        <v>277</v>
      </c>
      <c r="C51" s="12">
        <v>10.055999999999999</v>
      </c>
      <c r="D51" s="12">
        <v>277.41899999999998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21.5</v>
      </c>
      <c r="Q51" s="56">
        <v>0.53</v>
      </c>
      <c r="R51" s="56">
        <v>2.04</v>
      </c>
      <c r="S51" s="56">
        <v>49</v>
      </c>
      <c r="T51" s="56">
        <v>133.46</v>
      </c>
      <c r="U51" s="12">
        <v>1</v>
      </c>
      <c r="V51" s="12">
        <v>0</v>
      </c>
      <c r="W51" s="12">
        <v>1</v>
      </c>
      <c r="X51" s="12">
        <v>0</v>
      </c>
      <c r="Y51" s="12">
        <v>0</v>
      </c>
      <c r="Z51" s="12">
        <v>1</v>
      </c>
      <c r="AA51" s="12">
        <v>90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20.163499999999999</v>
      </c>
      <c r="AK51" s="55">
        <v>1E-3</v>
      </c>
      <c r="AL51" s="55">
        <v>0.6915</v>
      </c>
      <c r="AM51" s="55">
        <v>0</v>
      </c>
      <c r="AN51" s="55">
        <v>8.3170000000000002</v>
      </c>
      <c r="AO51" s="55">
        <v>5.0000000000000001E-4</v>
      </c>
      <c r="AP51" s="55">
        <v>0.68250000000000011</v>
      </c>
      <c r="AQ51" s="55">
        <v>0</v>
      </c>
      <c r="AR51" s="55">
        <v>38.283499999999997</v>
      </c>
      <c r="AS51" s="55">
        <v>4.4999999999999997E-3</v>
      </c>
      <c r="AT51" s="55">
        <v>0.69099999999999995</v>
      </c>
      <c r="AU51" s="55">
        <v>0</v>
      </c>
      <c r="AV51" s="55">
        <v>54.518900000000002</v>
      </c>
      <c r="AW51" s="55">
        <v>0.12690000000000001</v>
      </c>
      <c r="AX51" s="55">
        <v>0.67220000000000002</v>
      </c>
      <c r="AY51" s="55">
        <v>1.6000000000000001E-3</v>
      </c>
      <c r="AZ51" s="14">
        <v>-7.6031593710785307E-3</v>
      </c>
      <c r="BA51" s="14">
        <v>24.319826338639654</v>
      </c>
      <c r="BB51" s="14">
        <v>-1.379107981220652E-2</v>
      </c>
    </row>
    <row r="52" spans="2:54" ht="13.5" customHeight="1" x14ac:dyDescent="0.2">
      <c r="B52" s="12">
        <v>277</v>
      </c>
      <c r="C52" s="12">
        <v>10.047000000000001</v>
      </c>
      <c r="D52" s="12">
        <v>277.41863000000001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21.5</v>
      </c>
      <c r="Q52" s="56">
        <v>0.53</v>
      </c>
      <c r="R52" s="56">
        <v>2.04</v>
      </c>
      <c r="S52" s="56">
        <v>49.08</v>
      </c>
      <c r="T52" s="56">
        <v>133.32</v>
      </c>
      <c r="U52" s="12">
        <v>1</v>
      </c>
      <c r="V52" s="12">
        <v>0</v>
      </c>
      <c r="W52" s="12">
        <v>1</v>
      </c>
      <c r="X52" s="12">
        <v>0</v>
      </c>
      <c r="Y52" s="12">
        <v>0</v>
      </c>
      <c r="Z52" s="12">
        <v>1</v>
      </c>
      <c r="AA52" s="12">
        <v>90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28.931000000000001</v>
      </c>
      <c r="AK52" s="12">
        <v>2.07E-2</v>
      </c>
      <c r="AL52" s="14">
        <v>0.99329999999999996</v>
      </c>
      <c r="AM52" s="14">
        <v>6.9999999999999999E-4</v>
      </c>
      <c r="AN52" s="14">
        <v>12.083399999999999</v>
      </c>
      <c r="AO52" s="14">
        <v>1.9E-3</v>
      </c>
      <c r="AP52" s="14">
        <v>0.99309999999999998</v>
      </c>
      <c r="AQ52" s="14">
        <v>2.0000000000000001E-4</v>
      </c>
      <c r="AR52" s="14">
        <v>54.9497</v>
      </c>
      <c r="AS52" s="14">
        <v>2.92E-2</v>
      </c>
      <c r="AT52" s="14">
        <v>0.99329999999999996</v>
      </c>
      <c r="AU52" s="14">
        <v>5.0000000000000001E-4</v>
      </c>
      <c r="AV52" s="14">
        <v>80.466899999999995</v>
      </c>
      <c r="AW52" s="14">
        <v>9.2200000000000004E-2</v>
      </c>
      <c r="AX52" s="14">
        <v>0.99309999999999998</v>
      </c>
      <c r="AY52" s="14">
        <v>1.1000000000000001E-3</v>
      </c>
      <c r="AZ52" s="38">
        <v>0.738879290504731</v>
      </c>
      <c r="BA52" s="38">
        <v>1.4643737818404832</v>
      </c>
      <c r="BB52" s="38">
        <v>0.18843480046020944</v>
      </c>
    </row>
    <row r="53" spans="2:54" ht="13.5" customHeight="1" x14ac:dyDescent="0.2">
      <c r="B53" s="12">
        <v>277</v>
      </c>
      <c r="C53" s="12">
        <v>10.276999999999999</v>
      </c>
      <c r="D53" s="12">
        <v>277.42820999999998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21.5</v>
      </c>
      <c r="Q53" s="56">
        <v>0.53</v>
      </c>
      <c r="R53" s="56">
        <v>2.04</v>
      </c>
      <c r="S53" s="56">
        <v>47.05</v>
      </c>
      <c r="T53" s="56">
        <v>137.05000000000001</v>
      </c>
      <c r="U53" s="12">
        <v>1</v>
      </c>
      <c r="V53" s="12">
        <v>0</v>
      </c>
      <c r="W53" s="12">
        <v>1</v>
      </c>
      <c r="X53" s="12">
        <v>0</v>
      </c>
      <c r="Y53" s="12">
        <v>0</v>
      </c>
      <c r="Z53" s="12">
        <v>1</v>
      </c>
      <c r="AA53" s="12">
        <v>90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30.154699999999998</v>
      </c>
      <c r="AK53" s="12">
        <v>2.81E-2</v>
      </c>
      <c r="AL53" s="14">
        <v>0.99829999999999997</v>
      </c>
      <c r="AM53" s="14">
        <v>8.9999999999999998E-4</v>
      </c>
      <c r="AN53" s="14">
        <v>12.581099999999999</v>
      </c>
      <c r="AO53" s="14">
        <v>3.2000000000000002E-3</v>
      </c>
      <c r="AP53" s="14">
        <v>0.998</v>
      </c>
      <c r="AQ53" s="14">
        <v>2.9999999999999997E-4</v>
      </c>
      <c r="AR53" s="14">
        <v>57.419400000000003</v>
      </c>
      <c r="AS53" s="14">
        <v>4.0300000000000002E-2</v>
      </c>
      <c r="AT53" s="14">
        <v>0.99829999999999997</v>
      </c>
      <c r="AU53" s="14">
        <v>6.9999999999999999E-4</v>
      </c>
      <c r="AV53" s="14">
        <v>82.900499999999994</v>
      </c>
      <c r="AW53" s="14">
        <v>0.1042</v>
      </c>
      <c r="AX53" s="14">
        <v>0.998</v>
      </c>
      <c r="AY53" s="14">
        <v>1.2999999999999999E-3</v>
      </c>
      <c r="AZ53" s="38">
        <v>0.73647069173537116</v>
      </c>
      <c r="BA53" s="38">
        <v>1.4437716172582784</v>
      </c>
      <c r="BB53" s="38">
        <v>0.18159291732676544</v>
      </c>
    </row>
    <row r="54" spans="2:54" ht="13.5" customHeight="1" x14ac:dyDescent="0.2">
      <c r="B54" s="12">
        <v>277</v>
      </c>
      <c r="C54" s="12">
        <v>10.582000000000001</v>
      </c>
      <c r="D54" s="12">
        <v>277.44092000000001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21.5</v>
      </c>
      <c r="Q54" s="56">
        <v>0.53</v>
      </c>
      <c r="R54" s="56">
        <v>2.04</v>
      </c>
      <c r="S54" s="56">
        <v>44.57</v>
      </c>
      <c r="T54" s="56">
        <v>142.38999999999999</v>
      </c>
      <c r="U54" s="12">
        <v>1</v>
      </c>
      <c r="V54" s="12">
        <v>0</v>
      </c>
      <c r="W54" s="12">
        <v>1</v>
      </c>
      <c r="X54" s="12">
        <v>0</v>
      </c>
      <c r="Y54" s="12">
        <v>0</v>
      </c>
      <c r="Z54" s="12">
        <v>1</v>
      </c>
      <c r="AA54" s="12">
        <v>90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31.7272</v>
      </c>
      <c r="AK54" s="12">
        <v>4.0899999999999999E-2</v>
      </c>
      <c r="AL54" s="14">
        <v>1.0039</v>
      </c>
      <c r="AM54" s="14">
        <v>1.2999999999999999E-3</v>
      </c>
      <c r="AN54" s="14">
        <v>13.235799999999999</v>
      </c>
      <c r="AO54" s="14">
        <v>1.61E-2</v>
      </c>
      <c r="AP54" s="14">
        <v>1.0037</v>
      </c>
      <c r="AQ54" s="14">
        <v>1.1999999999999999E-3</v>
      </c>
      <c r="AR54" s="14">
        <v>60.497</v>
      </c>
      <c r="AS54" s="14">
        <v>0.1135</v>
      </c>
      <c r="AT54" s="14">
        <v>1.0039</v>
      </c>
      <c r="AU54" s="14">
        <v>1.9E-3</v>
      </c>
      <c r="AV54" s="14">
        <v>87.942400000000006</v>
      </c>
      <c r="AW54" s="14">
        <v>6.2199999999999998E-2</v>
      </c>
      <c r="AX54" s="14">
        <v>1.0037</v>
      </c>
      <c r="AY54" s="14">
        <v>6.9999999999999999E-4</v>
      </c>
      <c r="AZ54" s="38">
        <v>0.7383665651296426</v>
      </c>
      <c r="BA54" s="38">
        <v>1.4536654710150918</v>
      </c>
      <c r="BB54" s="38">
        <v>0.18489295968590552</v>
      </c>
    </row>
  </sheetData>
  <autoFilter ref="B9:BB54" xr:uid="{02C8FCC8-A11B-4085-9442-4F44F39076A9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F1B2-0B2A-4F98-822C-5E0B7EDFA37A}">
  <sheetPr codeName="Sheet61"/>
  <dimension ref="A1:BT54"/>
  <sheetViews>
    <sheetView workbookViewId="0">
      <selection activeCell="A21" sqref="A21"/>
    </sheetView>
  </sheetViews>
  <sheetFormatPr defaultRowHeight="13.5" customHeight="1" x14ac:dyDescent="0.2"/>
  <cols>
    <col min="1" max="1" width="9.140625" style="2"/>
    <col min="2" max="2" width="4.85546875" style="2" customWidth="1"/>
    <col min="3" max="3" width="7.140625" style="2" customWidth="1"/>
    <col min="4" max="4" width="9.140625" style="2"/>
    <col min="5" max="5" width="4.85546875" style="2" customWidth="1"/>
    <col min="6" max="6" width="3.7109375" style="2" customWidth="1"/>
    <col min="7" max="7" width="5.5703125" style="2" customWidth="1"/>
    <col min="8" max="8" width="5.85546875" style="2" customWidth="1"/>
    <col min="9" max="9" width="6.28515625" style="2" customWidth="1"/>
    <col min="10" max="10" width="5.5703125" style="2" customWidth="1"/>
    <col min="11" max="14" width="6.28515625" style="2" customWidth="1"/>
    <col min="15" max="15" width="4.140625" style="2" customWidth="1"/>
    <col min="16" max="16" width="6" style="2" customWidth="1"/>
    <col min="17" max="17" width="5.5703125" style="2" customWidth="1"/>
    <col min="18" max="18" width="4.85546875" style="2" customWidth="1"/>
    <col min="19" max="19" width="6.140625" style="2" customWidth="1"/>
    <col min="20" max="20" width="7.85546875" style="2" customWidth="1"/>
    <col min="21" max="21" width="2.7109375" style="2" customWidth="1"/>
    <col min="22" max="22" width="3.42578125" style="2" customWidth="1"/>
    <col min="23" max="23" width="3.140625" style="2" customWidth="1"/>
    <col min="24" max="24" width="3.5703125" style="2" customWidth="1"/>
    <col min="25" max="26" width="3.42578125" style="2" customWidth="1"/>
    <col min="27" max="27" width="5.7109375" style="2" customWidth="1"/>
    <col min="28" max="28" width="3.85546875" style="2" customWidth="1"/>
    <col min="29" max="29" width="5.5703125" style="2" customWidth="1"/>
    <col min="30" max="30" width="6" style="2" customWidth="1"/>
    <col min="31" max="31" width="4.28515625" style="2" customWidth="1"/>
    <col min="32" max="32" width="7.140625" style="2" customWidth="1"/>
    <col min="33" max="33" width="4.7109375" style="2" customWidth="1"/>
    <col min="34" max="34" width="4.140625" style="2" customWidth="1"/>
    <col min="35" max="35" width="3.28515625" style="2" customWidth="1"/>
    <col min="36" max="37" width="9.140625" style="2"/>
    <col min="38" max="38" width="7.5703125" style="2" customWidth="1"/>
    <col min="39" max="41" width="9.140625" style="2"/>
    <col min="42" max="42" width="7.7109375" style="2" customWidth="1"/>
    <col min="43" max="43" width="9.140625" style="2"/>
    <col min="44" max="46" width="8.7109375" style="2" customWidth="1"/>
    <col min="47" max="49" width="9.140625" style="2"/>
    <col min="50" max="50" width="7.140625" style="2" customWidth="1"/>
    <col min="51" max="51" width="9.140625" style="2"/>
    <col min="52" max="52" width="7.42578125" style="2" customWidth="1"/>
    <col min="53" max="53" width="8" style="2" customWidth="1"/>
    <col min="54" max="54" width="7" style="2" customWidth="1"/>
    <col min="55" max="56" width="9.140625" style="2"/>
    <col min="57" max="57" width="3.7109375" style="2" customWidth="1"/>
    <col min="58" max="58" width="3.42578125" style="2" customWidth="1"/>
    <col min="59" max="16384" width="9.140625" style="2"/>
  </cols>
  <sheetData>
    <row r="1" spans="1:72" ht="24" customHeight="1" x14ac:dyDescent="0.4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2" ht="13.5" customHeight="1" x14ac:dyDescent="0.45">
      <c r="A2" s="3"/>
      <c r="B2" s="3"/>
      <c r="C2" s="3"/>
      <c r="D2" s="3"/>
      <c r="E2" s="3"/>
      <c r="F2" s="3"/>
    </row>
    <row r="3" spans="1:72" ht="13.5" customHeight="1" x14ac:dyDescent="0.2">
      <c r="A3" s="4"/>
      <c r="B3" s="4"/>
      <c r="C3" s="4"/>
      <c r="D3" s="4"/>
      <c r="E3" s="4"/>
      <c r="F3" s="4"/>
    </row>
    <row r="4" spans="1:72" ht="13.5" customHeight="1" x14ac:dyDescent="0.2">
      <c r="A4" s="5"/>
      <c r="B4" s="5"/>
      <c r="C4" s="5"/>
      <c r="D4" s="5"/>
      <c r="E4" s="5"/>
      <c r="F4" s="5"/>
    </row>
    <row r="5" spans="1:72" ht="13.5" customHeight="1" x14ac:dyDescent="0.2">
      <c r="A5" s="6"/>
      <c r="B5" s="6"/>
      <c r="C5" s="6"/>
      <c r="D5" s="6"/>
      <c r="E5" s="6"/>
      <c r="F5" s="6"/>
    </row>
    <row r="6" spans="1:72" ht="13.5" customHeight="1" x14ac:dyDescent="0.2">
      <c r="A6" s="6"/>
      <c r="B6" s="6"/>
      <c r="C6" s="6"/>
      <c r="D6" s="6"/>
      <c r="E6" s="6"/>
      <c r="F6" s="6"/>
    </row>
    <row r="7" spans="1:72" ht="13.5" customHeight="1" x14ac:dyDescent="0.2">
      <c r="A7" s="6"/>
      <c r="B7" s="6"/>
      <c r="C7" s="6"/>
      <c r="D7" s="6"/>
      <c r="E7" s="6"/>
      <c r="F7" s="6"/>
      <c r="I7" s="7"/>
      <c r="K7" s="7"/>
      <c r="BG7" s="57" t="s">
        <v>102</v>
      </c>
      <c r="BH7" s="57"/>
      <c r="BI7" s="57" t="s">
        <v>103</v>
      </c>
      <c r="BJ7" s="57"/>
      <c r="BK7" s="57" t="s">
        <v>104</v>
      </c>
      <c r="BL7" s="57"/>
      <c r="BM7" s="57" t="s">
        <v>105</v>
      </c>
      <c r="BN7" s="57"/>
    </row>
    <row r="8" spans="1:72" ht="13.5" customHeight="1" x14ac:dyDescent="0.2">
      <c r="BD8" s="8" t="s">
        <v>106</v>
      </c>
      <c r="BE8" s="8" t="s">
        <v>107</v>
      </c>
      <c r="BF8" s="8" t="s">
        <v>108</v>
      </c>
      <c r="BG8" s="57" t="s">
        <v>109</v>
      </c>
      <c r="BH8" s="57"/>
      <c r="BI8" s="57" t="s">
        <v>110</v>
      </c>
      <c r="BJ8" s="57"/>
      <c r="BK8" s="57" t="s">
        <v>111</v>
      </c>
      <c r="BL8" s="57"/>
      <c r="BM8" s="57" t="s">
        <v>112</v>
      </c>
      <c r="BN8" s="57"/>
      <c r="BO8" s="57" t="s">
        <v>113</v>
      </c>
      <c r="BP8" s="57"/>
      <c r="BQ8" s="57" t="s">
        <v>114</v>
      </c>
      <c r="BR8" s="57"/>
      <c r="BS8" s="57" t="s">
        <v>115</v>
      </c>
      <c r="BT8" s="57"/>
    </row>
    <row r="9" spans="1:72" ht="59.25" customHeight="1" x14ac:dyDescent="0.2">
      <c r="B9" s="9" t="s">
        <v>116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0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125</v>
      </c>
      <c r="M9" s="9" t="s">
        <v>126</v>
      </c>
      <c r="N9" s="9" t="s">
        <v>127</v>
      </c>
      <c r="O9" s="10" t="s">
        <v>128</v>
      </c>
      <c r="P9" s="9" t="s">
        <v>129</v>
      </c>
      <c r="Q9" s="9" t="s">
        <v>130</v>
      </c>
      <c r="R9" s="9" t="s">
        <v>131</v>
      </c>
      <c r="S9" s="9" t="s">
        <v>132</v>
      </c>
      <c r="T9" s="9" t="s">
        <v>133</v>
      </c>
      <c r="U9" s="9" t="s">
        <v>134</v>
      </c>
      <c r="V9" s="9" t="s">
        <v>135</v>
      </c>
      <c r="W9" s="9" t="s">
        <v>136</v>
      </c>
      <c r="X9" s="9" t="s">
        <v>137</v>
      </c>
      <c r="Y9" s="9" t="s">
        <v>138</v>
      </c>
      <c r="Z9" s="9" t="s">
        <v>139</v>
      </c>
      <c r="AA9" s="9" t="s">
        <v>140</v>
      </c>
      <c r="AB9" s="9" t="s">
        <v>141</v>
      </c>
      <c r="AC9" s="11" t="s">
        <v>142</v>
      </c>
      <c r="AD9" s="9" t="s">
        <v>122</v>
      </c>
      <c r="AE9" s="9" t="s">
        <v>143</v>
      </c>
      <c r="AF9" s="9" t="s">
        <v>144</v>
      </c>
      <c r="AG9" s="9" t="s">
        <v>145</v>
      </c>
      <c r="AH9" s="9" t="s">
        <v>146</v>
      </c>
      <c r="AI9" s="9" t="s">
        <v>147</v>
      </c>
      <c r="AJ9" s="2" t="s">
        <v>189</v>
      </c>
      <c r="AK9" s="2" t="s">
        <v>149</v>
      </c>
      <c r="AL9" s="9" t="s">
        <v>150</v>
      </c>
      <c r="AM9" s="2" t="s">
        <v>151</v>
      </c>
      <c r="AN9" s="2" t="s">
        <v>152</v>
      </c>
      <c r="AO9" s="2" t="s">
        <v>153</v>
      </c>
      <c r="AP9" s="9" t="s">
        <v>154</v>
      </c>
      <c r="AQ9" s="2" t="s">
        <v>155</v>
      </c>
      <c r="AR9" s="2" t="s">
        <v>156</v>
      </c>
      <c r="AS9" s="2" t="s">
        <v>157</v>
      </c>
      <c r="AT9" s="9" t="s">
        <v>158</v>
      </c>
      <c r="AU9" s="2" t="s">
        <v>159</v>
      </c>
      <c r="AV9" s="2" t="s">
        <v>160</v>
      </c>
      <c r="AW9" s="2" t="s">
        <v>161</v>
      </c>
      <c r="AX9" s="9" t="s">
        <v>162</v>
      </c>
      <c r="AY9" s="2" t="s">
        <v>163</v>
      </c>
      <c r="AZ9" s="9" t="s">
        <v>113</v>
      </c>
      <c r="BA9" s="9" t="s">
        <v>114</v>
      </c>
      <c r="BB9" s="9" t="s">
        <v>115</v>
      </c>
      <c r="BC9" s="8"/>
      <c r="BF9" s="8"/>
      <c r="BJ9" s="8"/>
      <c r="BN9" s="8"/>
      <c r="BR9" s="8"/>
      <c r="BS9" s="8"/>
      <c r="BT9" s="8"/>
    </row>
    <row r="10" spans="1:72" ht="13.5" customHeight="1" x14ac:dyDescent="0.2">
      <c r="B10" s="12">
        <v>280</v>
      </c>
      <c r="C10" s="12">
        <v>10.218999999999999</v>
      </c>
      <c r="D10" s="12">
        <v>280.42579000000001</v>
      </c>
      <c r="E10" s="12">
        <v>1</v>
      </c>
      <c r="F10" s="12">
        <v>32</v>
      </c>
      <c r="G10" s="13">
        <v>101</v>
      </c>
      <c r="H10" s="13" t="s">
        <v>192</v>
      </c>
      <c r="I10" s="13">
        <v>112.1</v>
      </c>
      <c r="J10" s="13">
        <v>1</v>
      </c>
      <c r="K10" s="13" t="str">
        <f t="shared" ref="K10:K41" si="0">MID(I10,1,1)</f>
        <v>1</v>
      </c>
      <c r="L10" s="13" t="str">
        <f t="shared" ref="L10:L41" si="1">MID(I10,2,1)</f>
        <v>1</v>
      </c>
      <c r="M10" s="13" t="str">
        <f t="shared" ref="M10:M41" si="2">MID(I10,3,1)</f>
        <v>2</v>
      </c>
      <c r="N10" s="13" t="str">
        <f t="shared" ref="N10:N41" si="3">MID(I10,5,1)</f>
        <v>1</v>
      </c>
      <c r="O10" s="13">
        <f t="shared" ref="O10:O41" si="4">IF(G10&gt;500,0,IF(G10&gt;300,2,1))</f>
        <v>1</v>
      </c>
      <c r="P10" s="12">
        <v>24.7</v>
      </c>
      <c r="Q10" s="56">
        <v>1.1200000000000001</v>
      </c>
      <c r="R10" s="56">
        <v>1.99</v>
      </c>
      <c r="S10" s="56">
        <v>48.36</v>
      </c>
      <c r="T10" s="56">
        <v>137.22</v>
      </c>
      <c r="U10" s="12">
        <v>5</v>
      </c>
      <c r="V10" s="12">
        <v>2</v>
      </c>
      <c r="W10" s="12">
        <v>1</v>
      </c>
      <c r="X10" s="12">
        <v>1</v>
      </c>
      <c r="Y10" s="12">
        <v>8</v>
      </c>
      <c r="Z10" s="12">
        <v>2</v>
      </c>
      <c r="AA10" s="12">
        <v>90</v>
      </c>
      <c r="AB10" s="12">
        <v>0</v>
      </c>
      <c r="AC10" s="12">
        <v>10</v>
      </c>
      <c r="AD10" s="12">
        <v>112.1</v>
      </c>
      <c r="AE10" s="12">
        <v>1</v>
      </c>
      <c r="AF10" s="12">
        <v>3619.4</v>
      </c>
      <c r="AG10" s="12">
        <v>15</v>
      </c>
      <c r="AH10" s="12">
        <v>0</v>
      </c>
      <c r="AI10" s="12">
        <v>0</v>
      </c>
      <c r="AJ10" s="12">
        <v>3.8094000000000001</v>
      </c>
      <c r="AK10" s="12">
        <v>0.16569999999999999</v>
      </c>
      <c r="AL10" s="14">
        <v>0.1376</v>
      </c>
      <c r="AM10" s="14">
        <v>6.0000000000000001E-3</v>
      </c>
      <c r="AN10" s="14">
        <v>2.1852999999999998</v>
      </c>
      <c r="AO10" s="14">
        <v>2.0199999999999999E-2</v>
      </c>
      <c r="AP10" s="14">
        <v>0.2039</v>
      </c>
      <c r="AQ10" s="14">
        <v>1.9E-3</v>
      </c>
      <c r="AR10" s="14">
        <v>7.0106999999999999</v>
      </c>
      <c r="AS10" s="14">
        <v>0.1042</v>
      </c>
      <c r="AT10" s="14">
        <v>0.1343</v>
      </c>
      <c r="AU10" s="14">
        <v>2E-3</v>
      </c>
      <c r="AV10" s="14">
        <v>21.469799999999999</v>
      </c>
      <c r="AW10" s="14">
        <v>1.0899000000000001</v>
      </c>
      <c r="AX10" s="14">
        <v>0.28489999999999999</v>
      </c>
      <c r="AY10" s="14">
        <v>1.4500000000000001E-2</v>
      </c>
      <c r="AZ10" s="14">
        <v>0.16571194762684122</v>
      </c>
      <c r="BA10" s="14">
        <v>2.1213700670141473</v>
      </c>
      <c r="BB10" s="14">
        <v>0.35925572519083965</v>
      </c>
      <c r="BC10" s="15"/>
      <c r="BD10" s="8" t="s">
        <v>164</v>
      </c>
      <c r="BE10" s="15"/>
      <c r="BF10" s="2">
        <f>DCOUNT(PlotSort,"Pipe",$BG$35:$BG$38)</f>
        <v>32</v>
      </c>
      <c r="BG10" s="16">
        <f>DAVERAGE(PlotSort,"PhxRed",$BG$35:$BG$38)</f>
        <v>0.13805937500000004</v>
      </c>
      <c r="BH10" s="16">
        <f>DSTDEV(PlotSort,"PhxRed",$BG$35:$BG$38)/SQRT($BF10)</f>
        <v>4.8609845249614836E-3</v>
      </c>
      <c r="BI10" s="16">
        <f>DAVERAGE(PlotSort,"PhxRedEdge",$BG$35:$BG$38)</f>
        <v>0.21469374999999996</v>
      </c>
      <c r="BJ10" s="16">
        <f>DSTDEV(PlotSort,"PhxRedEdge",$BG$35:$BG$38)/SQRT($BF10)</f>
        <v>5.8557025857003536E-3</v>
      </c>
      <c r="BK10" s="16">
        <f>DAVERAGE(PlotSort,"TMRed",$BG$35:$BG$38)</f>
        <v>0.13744062500000001</v>
      </c>
      <c r="BL10" s="16">
        <f>DSTDEV(PlotSort,"TMRed",$BG$35:$BG$38)/SQRT($BF10)</f>
        <v>4.9146174730851505E-3</v>
      </c>
      <c r="BM10" s="16">
        <f>DAVERAGE(PlotSort,"TMNIR",$BG$35:$BG$38)</f>
        <v>0.30551562499999996</v>
      </c>
      <c r="BN10" s="16">
        <f>DSTDEV(PlotSort,"TMNIR",$BG$35:$BG$38)/SQRT($BF10)</f>
        <v>9.1570472479897119E-3</v>
      </c>
      <c r="BO10" s="16">
        <f>DAVERAGE(PlotSort,"NRR",$BG$35:$BG$38)</f>
        <v>0.17349826245288888</v>
      </c>
      <c r="BP10" s="16">
        <f>DSTDEV(PlotSort,"NRR",$BG$35:$BG$38)/SQRT($BF10)</f>
        <v>3.8675571741530277E-3</v>
      </c>
      <c r="BQ10" s="16">
        <f>DAVERAGE(PlotSort,"rvi",$BG$35:$BG$38)</f>
        <v>2.2766567446708077</v>
      </c>
      <c r="BR10" s="16">
        <f>DSTDEV(PlotSort,"rvi",$BG$35:$BG$38)/SQRT($BF10)</f>
        <v>8.3951034666823451E-2</v>
      </c>
      <c r="BS10" s="17">
        <f>DAVERAGE(PlotSort,"ndvi",$BG$35:$BG$38)</f>
        <v>0.3798705852336105</v>
      </c>
      <c r="BT10" s="16">
        <f>DSTDEV(PlotSort,"ndvi",$BG$35:$BG$38)/SQRT($BF10)</f>
        <v>1.2431098825886838E-2</v>
      </c>
    </row>
    <row r="11" spans="1:72" ht="13.5" customHeight="1" x14ac:dyDescent="0.2">
      <c r="B11" s="12">
        <v>280</v>
      </c>
      <c r="C11" s="12">
        <v>10.211</v>
      </c>
      <c r="D11" s="12">
        <v>280.42545999999999</v>
      </c>
      <c r="E11" s="12">
        <v>1</v>
      </c>
      <c r="F11" s="12">
        <v>32</v>
      </c>
      <c r="G11" s="13">
        <v>102</v>
      </c>
      <c r="H11" s="13" t="s">
        <v>195</v>
      </c>
      <c r="I11" s="13">
        <v>121.1</v>
      </c>
      <c r="J11" s="13">
        <v>4</v>
      </c>
      <c r="K11" s="13" t="str">
        <f t="shared" si="0"/>
        <v>1</v>
      </c>
      <c r="L11" s="13" t="str">
        <f t="shared" si="1"/>
        <v>2</v>
      </c>
      <c r="M11" s="13" t="str">
        <f t="shared" si="2"/>
        <v>1</v>
      </c>
      <c r="N11" s="13" t="str">
        <f t="shared" si="3"/>
        <v>1</v>
      </c>
      <c r="O11" s="13">
        <f t="shared" si="4"/>
        <v>1</v>
      </c>
      <c r="P11" s="12">
        <v>24.7</v>
      </c>
      <c r="Q11" s="56">
        <v>1.1200000000000001</v>
      </c>
      <c r="R11" s="56">
        <v>1.99</v>
      </c>
      <c r="S11" s="56">
        <v>48.43</v>
      </c>
      <c r="T11" s="56">
        <v>137.09</v>
      </c>
      <c r="U11" s="12">
        <v>5</v>
      </c>
      <c r="V11" s="12">
        <v>2</v>
      </c>
      <c r="W11" s="12">
        <v>1</v>
      </c>
      <c r="X11" s="12">
        <v>1</v>
      </c>
      <c r="Y11" s="12">
        <v>8</v>
      </c>
      <c r="Z11" s="12">
        <v>2</v>
      </c>
      <c r="AA11" s="12">
        <v>90</v>
      </c>
      <c r="AB11" s="12">
        <v>0</v>
      </c>
      <c r="AC11" s="12">
        <v>9</v>
      </c>
      <c r="AD11" s="12">
        <v>121.1</v>
      </c>
      <c r="AE11" s="12">
        <v>4</v>
      </c>
      <c r="AF11" s="12">
        <v>3619.4</v>
      </c>
      <c r="AG11" s="12">
        <v>15</v>
      </c>
      <c r="AH11" s="12">
        <v>0</v>
      </c>
      <c r="AI11" s="12">
        <v>0</v>
      </c>
      <c r="AJ11" s="12">
        <v>3.0169000000000001</v>
      </c>
      <c r="AK11" s="12">
        <v>0.17449999999999999</v>
      </c>
      <c r="AL11" s="14">
        <v>0.1106</v>
      </c>
      <c r="AM11" s="14">
        <v>6.4000000000000003E-3</v>
      </c>
      <c r="AN11" s="14">
        <v>1.8509</v>
      </c>
      <c r="AO11" s="14">
        <v>6.8400000000000002E-2</v>
      </c>
      <c r="AP11" s="14">
        <v>0.17530000000000001</v>
      </c>
      <c r="AQ11" s="14">
        <v>6.4999999999999997E-3</v>
      </c>
      <c r="AR11" s="14">
        <v>5.7095000000000002</v>
      </c>
      <c r="AS11" s="14">
        <v>8.7599999999999997E-2</v>
      </c>
      <c r="AT11" s="14">
        <v>0.111</v>
      </c>
      <c r="AU11" s="14">
        <v>1.6999999999999999E-3</v>
      </c>
      <c r="AV11" s="14">
        <v>18.376799999999999</v>
      </c>
      <c r="AW11" s="14">
        <v>0.13519999999999999</v>
      </c>
      <c r="AX11" s="14">
        <v>0.24759999999999999</v>
      </c>
      <c r="AY11" s="14">
        <v>1.8E-3</v>
      </c>
      <c r="AZ11" s="14">
        <v>0.17096240245921016</v>
      </c>
      <c r="BA11" s="14">
        <v>2.2306306306306305</v>
      </c>
      <c r="BB11" s="14">
        <v>0.38092582264361408</v>
      </c>
      <c r="BC11" s="15"/>
      <c r="BD11" s="7" t="s">
        <v>165</v>
      </c>
      <c r="BF11" s="2">
        <f>DCOUNT(PlotSort,"Pipe",$BG$31:$BG$32)</f>
        <v>16</v>
      </c>
      <c r="BG11" s="16">
        <f>DAVERAGE(PlotSort,"PhxRed",$BG$31:$BG$32)</f>
        <v>0.13367499999999999</v>
      </c>
      <c r="BH11" s="16">
        <f>DSTDEV(PlotSort,"PhxRed",$BG$31:$BG$32)/SQRT($BF11)</f>
        <v>7.536956171647376E-3</v>
      </c>
      <c r="BI11" s="16">
        <f>DAVERAGE(PlotSort,"PhxRedEdge",$BG$31:$BG$32)</f>
        <v>0.21625</v>
      </c>
      <c r="BJ11" s="16">
        <f>DSTDEV(PlotSort,"PhxRedEdge",$BG$31:$BG$32)/SQRT($BF11)</f>
        <v>8.8701371654181984E-3</v>
      </c>
      <c r="BK11" s="16">
        <f>DAVERAGE(PlotSort,"TMRed",$BG$31:$BG$32)</f>
        <v>0.13305624999999999</v>
      </c>
      <c r="BL11" s="16">
        <f>DSTDEV(PlotSort,"TMRed",$BG$31:$BG$32)/SQRT($BF11)</f>
        <v>7.6417110254074399E-3</v>
      </c>
      <c r="BM11" s="16">
        <f>DAVERAGE(PlotSort,"TMNIR",$BG$31:$BG$32)</f>
        <v>0.30947500000000006</v>
      </c>
      <c r="BN11" s="16">
        <f>DSTDEV(PlotSort,"TMNIR",$BG$31:$BG$32)/SQRT($BF11)</f>
        <v>1.4089187639226498E-2</v>
      </c>
      <c r="BO11" s="16">
        <f>DAVERAGE(PlotSort,"NRR",$BG$31:$BG$32)</f>
        <v>0.17606225592063177</v>
      </c>
      <c r="BP11" s="16">
        <f>DSTDEV(PlotSort,"NRR",$BG$31:$BG$32)/SQRT($BF11)</f>
        <v>5.6995313685924785E-3</v>
      </c>
      <c r="BQ11" s="16">
        <f>DAVERAGE(PlotSort,"rvi",$BG$31:$BG$32)</f>
        <v>2.401502334029566</v>
      </c>
      <c r="BR11" s="16">
        <f>DSTDEV(PlotSort,"rvi",$BG$31:$BG$32)/SQRT($BF11)</f>
        <v>0.14414696026192525</v>
      </c>
      <c r="BS11" s="17">
        <f>DAVERAGE(PlotSort,"ndvi",$BG$31:$BG$32)</f>
        <v>0.39954572945191041</v>
      </c>
      <c r="BT11" s="16">
        <f>DSTDEV(PlotSort,"ndvi",$BG$31:$BG$32)/SQRT($BF11)</f>
        <v>1.9753604268489027E-2</v>
      </c>
    </row>
    <row r="12" spans="1:72" ht="13.5" customHeight="1" x14ac:dyDescent="0.2">
      <c r="B12" s="12">
        <v>280</v>
      </c>
      <c r="C12" s="12">
        <v>10.202999999999999</v>
      </c>
      <c r="D12" s="12">
        <v>280.42511999999999</v>
      </c>
      <c r="E12" s="12">
        <v>1</v>
      </c>
      <c r="F12" s="12">
        <v>32</v>
      </c>
      <c r="G12" s="13">
        <v>103</v>
      </c>
      <c r="H12" s="13" t="s">
        <v>196</v>
      </c>
      <c r="I12" s="13">
        <v>132.1</v>
      </c>
      <c r="J12" s="13">
        <v>5</v>
      </c>
      <c r="K12" s="13" t="str">
        <f t="shared" si="0"/>
        <v>1</v>
      </c>
      <c r="L12" s="13" t="str">
        <f t="shared" si="1"/>
        <v>3</v>
      </c>
      <c r="M12" s="13" t="str">
        <f t="shared" si="2"/>
        <v>2</v>
      </c>
      <c r="N12" s="13" t="str">
        <f t="shared" si="3"/>
        <v>1</v>
      </c>
      <c r="O12" s="13">
        <f t="shared" si="4"/>
        <v>1</v>
      </c>
      <c r="P12" s="12">
        <v>24.7</v>
      </c>
      <c r="Q12" s="56">
        <v>1.1200000000000001</v>
      </c>
      <c r="R12" s="56">
        <v>1.99</v>
      </c>
      <c r="S12" s="56">
        <v>48.5</v>
      </c>
      <c r="T12" s="56">
        <v>136.96</v>
      </c>
      <c r="U12" s="12">
        <v>5</v>
      </c>
      <c r="V12" s="12">
        <v>2</v>
      </c>
      <c r="W12" s="12">
        <v>1</v>
      </c>
      <c r="X12" s="12">
        <v>1</v>
      </c>
      <c r="Y12" s="12">
        <v>8</v>
      </c>
      <c r="Z12" s="12">
        <v>2</v>
      </c>
      <c r="AA12" s="12">
        <v>90</v>
      </c>
      <c r="AB12" s="12">
        <v>0</v>
      </c>
      <c r="AC12" s="12">
        <v>8</v>
      </c>
      <c r="AD12" s="12">
        <v>132.1</v>
      </c>
      <c r="AE12" s="12">
        <v>5</v>
      </c>
      <c r="AF12" s="12">
        <v>3619.4</v>
      </c>
      <c r="AG12" s="12">
        <v>15</v>
      </c>
      <c r="AH12" s="12">
        <v>0</v>
      </c>
      <c r="AI12" s="12">
        <v>0</v>
      </c>
      <c r="AJ12" s="12">
        <v>2.9952999999999999</v>
      </c>
      <c r="AK12" s="12">
        <v>0.108</v>
      </c>
      <c r="AL12" s="14">
        <v>0.1114</v>
      </c>
      <c r="AM12" s="14">
        <v>4.0000000000000001E-3</v>
      </c>
      <c r="AN12" s="14">
        <v>1.78</v>
      </c>
      <c r="AO12" s="14">
        <v>2.5999999999999999E-3</v>
      </c>
      <c r="AP12" s="14">
        <v>0.17119999999999999</v>
      </c>
      <c r="AQ12" s="14">
        <v>2.0000000000000001E-4</v>
      </c>
      <c r="AR12" s="14">
        <v>5.1973000000000003</v>
      </c>
      <c r="AS12" s="14">
        <v>0.1457</v>
      </c>
      <c r="AT12" s="14">
        <v>0.1026</v>
      </c>
      <c r="AU12" s="14">
        <v>2.8999999999999998E-3</v>
      </c>
      <c r="AV12" s="14">
        <v>17.378399999999999</v>
      </c>
      <c r="AW12" s="14">
        <v>0.1893</v>
      </c>
      <c r="AX12" s="14">
        <v>0.23769999999999999</v>
      </c>
      <c r="AY12" s="14">
        <v>2.5999999999999999E-3</v>
      </c>
      <c r="AZ12" s="14">
        <v>0.16263145023233067</v>
      </c>
      <c r="BA12" s="14">
        <v>2.3167641325536064</v>
      </c>
      <c r="BB12" s="14">
        <v>0.39700264472524244</v>
      </c>
      <c r="BC12" s="15"/>
      <c r="BD12" s="8" t="s">
        <v>166</v>
      </c>
      <c r="BF12" s="2">
        <f>DCOUNT(PlotSort,"Pipe",$BH$31:$BH$32)</f>
        <v>16</v>
      </c>
      <c r="BG12" s="16">
        <f>DAVERAGE(PlotSort,"PhxRed",$BH$31:$BH$32)</f>
        <v>0.14244375000000001</v>
      </c>
      <c r="BH12" s="16">
        <f>DSTDEV(PlotSort,"PhxRed",$BH$31:$BH$32)/SQRT($BF12)</f>
        <v>6.1885779784885252E-3</v>
      </c>
      <c r="BI12" s="16">
        <f>DAVERAGE(PlotSort,"PhxRedEdge",$BH$31:$BH$32)</f>
        <v>0.21313749999999998</v>
      </c>
      <c r="BJ12" s="16">
        <f>DSTDEV(PlotSort,"PhxRedEdge",$BH$31:$BH$32)/SQRT($BF12)</f>
        <v>7.9200161773825082E-3</v>
      </c>
      <c r="BK12" s="16">
        <f>DAVERAGE(PlotSort,"TMRed",$BH$31:$BH$32)</f>
        <v>0.14182500000000001</v>
      </c>
      <c r="BL12" s="16">
        <f>DSTDEV(PlotSort,"TMRed",$BH$31:$BH$32)/SQRT($BF12)</f>
        <v>6.2350253942278699E-3</v>
      </c>
      <c r="BM12" s="16">
        <f>DAVERAGE(PlotSort,"TMNIR",$BH$31:$BH$32)</f>
        <v>0.30155624999999997</v>
      </c>
      <c r="BN12" s="16">
        <f>DSTDEV(PlotSort,"TMNIR",$BH$31:$BH$32)/SQRT($BF12)</f>
        <v>1.2082666540510311E-2</v>
      </c>
      <c r="BO12" s="16">
        <f>DAVERAGE(PlotSort,"NRR",$BH$31:$BH$32)</f>
        <v>0.17093426898514605</v>
      </c>
      <c r="BP12" s="16">
        <f>DSTDEV(PlotSort,"NRR",$BH$31:$BH$32)/SQRT($BF12)</f>
        <v>5.3352782769187871E-3</v>
      </c>
      <c r="BQ12" s="16">
        <f>DAVERAGE(PlotSort,"rvi",$BH$31:$BH$32)</f>
        <v>2.1518111553120498</v>
      </c>
      <c r="BR12" s="16">
        <f>DSTDEV(PlotSort,"rvi",$BH$31:$BH$32)/SQRT($BF12)</f>
        <v>7.9210307025074644E-2</v>
      </c>
      <c r="BS12" s="17">
        <f>DAVERAGE(PlotSort,"ndvi",$BH$31:$BH$32)</f>
        <v>0.36019544101531042</v>
      </c>
      <c r="BT12" s="16">
        <f>DSTDEV(PlotSort,"ndvi",$BH$31:$BH$32)/SQRT($BF12)</f>
        <v>1.4032585157917311E-2</v>
      </c>
    </row>
    <row r="13" spans="1:72" ht="13.5" customHeight="1" x14ac:dyDescent="0.2">
      <c r="B13" s="12">
        <v>280</v>
      </c>
      <c r="C13" s="12">
        <v>10.196</v>
      </c>
      <c r="D13" s="12">
        <v>280.42482999999999</v>
      </c>
      <c r="E13" s="12">
        <v>1</v>
      </c>
      <c r="F13" s="12">
        <v>32</v>
      </c>
      <c r="G13" s="13">
        <v>104</v>
      </c>
      <c r="H13" s="13" t="s">
        <v>201</v>
      </c>
      <c r="I13" s="13">
        <v>221.1</v>
      </c>
      <c r="J13" s="13">
        <v>10</v>
      </c>
      <c r="K13" s="13" t="str">
        <f t="shared" si="0"/>
        <v>2</v>
      </c>
      <c r="L13" s="13" t="str">
        <f t="shared" si="1"/>
        <v>2</v>
      </c>
      <c r="M13" s="13" t="str">
        <f t="shared" si="2"/>
        <v>1</v>
      </c>
      <c r="N13" s="13" t="str">
        <f t="shared" si="3"/>
        <v>1</v>
      </c>
      <c r="O13" s="13">
        <f t="shared" si="4"/>
        <v>1</v>
      </c>
      <c r="P13" s="12">
        <v>24.7</v>
      </c>
      <c r="Q13" s="56">
        <v>1.1200000000000001</v>
      </c>
      <c r="R13" s="56">
        <v>1.99</v>
      </c>
      <c r="S13" s="56">
        <v>48.56</v>
      </c>
      <c r="T13" s="56">
        <v>136.84</v>
      </c>
      <c r="U13" s="12">
        <v>5</v>
      </c>
      <c r="V13" s="12">
        <v>2</v>
      </c>
      <c r="W13" s="12">
        <v>1</v>
      </c>
      <c r="X13" s="12">
        <v>1</v>
      </c>
      <c r="Y13" s="12">
        <v>8</v>
      </c>
      <c r="Z13" s="12">
        <v>2</v>
      </c>
      <c r="AA13" s="12">
        <v>90</v>
      </c>
      <c r="AB13" s="12">
        <v>0</v>
      </c>
      <c r="AC13" s="12">
        <v>7</v>
      </c>
      <c r="AD13" s="12">
        <v>221.1</v>
      </c>
      <c r="AE13" s="12">
        <v>10</v>
      </c>
      <c r="AF13" s="12">
        <v>3619.4</v>
      </c>
      <c r="AG13" s="12">
        <v>15</v>
      </c>
      <c r="AH13" s="12">
        <v>0</v>
      </c>
      <c r="AI13" s="12">
        <v>0</v>
      </c>
      <c r="AJ13" s="12">
        <v>3.0303</v>
      </c>
      <c r="AK13" s="12">
        <v>8.3400000000000002E-2</v>
      </c>
      <c r="AL13" s="14">
        <v>0.1142</v>
      </c>
      <c r="AM13" s="14">
        <v>3.0999999999999999E-3</v>
      </c>
      <c r="AN13" s="14">
        <v>1.7189000000000001</v>
      </c>
      <c r="AO13" s="14">
        <v>1.26E-2</v>
      </c>
      <c r="AP13" s="14">
        <v>0.1676</v>
      </c>
      <c r="AQ13" s="14">
        <v>1.1999999999999999E-3</v>
      </c>
      <c r="AR13" s="14">
        <v>5.7908999999999997</v>
      </c>
      <c r="AS13" s="14">
        <v>5.4000000000000003E-3</v>
      </c>
      <c r="AT13" s="14">
        <v>0.1158</v>
      </c>
      <c r="AU13" s="14">
        <v>1E-4</v>
      </c>
      <c r="AV13" s="14">
        <v>16.654599999999999</v>
      </c>
      <c r="AW13" s="14">
        <v>0.14349999999999999</v>
      </c>
      <c r="AX13" s="14">
        <v>0.23089999999999999</v>
      </c>
      <c r="AY13" s="14">
        <v>2E-3</v>
      </c>
      <c r="AZ13" s="14">
        <v>0.15884567126725219</v>
      </c>
      <c r="BA13" s="14">
        <v>1.9939550949913645</v>
      </c>
      <c r="BB13" s="14">
        <v>0.33198730891260453</v>
      </c>
      <c r="BC13" s="15"/>
      <c r="BD13" s="8" t="s">
        <v>167</v>
      </c>
      <c r="BE13" s="15"/>
      <c r="BF13" s="2">
        <f>DCOUNT(PlotSort,"Pipe",$BJ$35:$BJ$36)</f>
        <v>8</v>
      </c>
      <c r="BG13" s="16">
        <f>DAVERAGE(PlotSort,"PhxRed",$BJ$35:$BJ$36)</f>
        <v>0.14221249999999999</v>
      </c>
      <c r="BH13" s="16">
        <f>DSTDEV(PlotSort,"PhxRed",$BJ$35:$BJ$36)/SQRT($BF13)</f>
        <v>9.5945006104688028E-3</v>
      </c>
      <c r="BI13" s="16">
        <f>DAVERAGE(PlotSort,"PhxRedEdge",$BJ$35:$BJ$36)</f>
        <v>0.21538750000000001</v>
      </c>
      <c r="BJ13" s="16">
        <f>DSTDEV(PlotSort,"PhxRedEdge",$BJ$35:$BJ$36)/SQRT($BF13)</f>
        <v>1.0249641762032406E-2</v>
      </c>
      <c r="BK13" s="16">
        <f>DAVERAGE(PlotSort,"TMRed",$BJ$35:$BJ$36)</f>
        <v>0.14083749999999998</v>
      </c>
      <c r="BL13" s="16">
        <f>DSTDEV(PlotSort,"TMRed",$BJ$35:$BJ$36)/SQRT($BF13)</f>
        <v>9.159595622312517E-3</v>
      </c>
      <c r="BM13" s="16">
        <f>DAVERAGE(PlotSort,"TMNIR",$BJ$35:$BJ$36)</f>
        <v>0.30162500000000003</v>
      </c>
      <c r="BN13" s="16">
        <f>DSTDEV(PlotSort,"TMNIR",$BJ$35:$BJ$36)/SQRT($BF13)</f>
        <v>1.3188546844028723E-2</v>
      </c>
      <c r="BO13" s="16">
        <f>DAVERAGE(PlotSort,"NRR",$BJ$35:$BJ$36)</f>
        <v>0.16763958655196554</v>
      </c>
      <c r="BP13" s="16">
        <f>DSTDEV(PlotSort,"NRR",$BJ$35:$BJ$36)/SQRT($BF13)</f>
        <v>7.3984456508014744E-3</v>
      </c>
      <c r="BQ13" s="16">
        <f>DAVERAGE(PlotSort,"rvi",$BJ$35:$BJ$36)</f>
        <v>2.1843645691625593</v>
      </c>
      <c r="BR13" s="16">
        <f>DSTDEV(PlotSort,"rvi",$BJ$35:$BJ$36)/SQRT($BF13)</f>
        <v>0.10890254097491668</v>
      </c>
      <c r="BS13" s="17">
        <f>DAVERAGE(PlotSort,"ndvi",$BJ$35:$BJ$36)</f>
        <v>0.36725726300500405</v>
      </c>
      <c r="BT13" s="16">
        <f>DSTDEV(PlotSort,"ndvi",$BJ$35:$BJ$36)/SQRT($BF13)</f>
        <v>1.9624380471591613E-2</v>
      </c>
    </row>
    <row r="14" spans="1:72" ht="13.5" customHeight="1" x14ac:dyDescent="0.2">
      <c r="B14" s="12">
        <v>280</v>
      </c>
      <c r="C14" s="12">
        <v>10.188000000000001</v>
      </c>
      <c r="D14" s="12">
        <v>280.42450000000002</v>
      </c>
      <c r="E14" s="12">
        <v>1</v>
      </c>
      <c r="F14" s="12">
        <v>32</v>
      </c>
      <c r="G14" s="13">
        <v>105</v>
      </c>
      <c r="H14" s="13" t="s">
        <v>203</v>
      </c>
      <c r="I14" s="13">
        <v>231.2</v>
      </c>
      <c r="J14" s="13">
        <v>12</v>
      </c>
      <c r="K14" s="13" t="str">
        <f t="shared" si="0"/>
        <v>2</v>
      </c>
      <c r="L14" s="13" t="str">
        <f t="shared" si="1"/>
        <v>3</v>
      </c>
      <c r="M14" s="13" t="str">
        <f t="shared" si="2"/>
        <v>1</v>
      </c>
      <c r="N14" s="13" t="str">
        <f t="shared" si="3"/>
        <v>2</v>
      </c>
      <c r="O14" s="13">
        <f t="shared" si="4"/>
        <v>1</v>
      </c>
      <c r="P14" s="12">
        <v>24.7</v>
      </c>
      <c r="Q14" s="56">
        <v>1.1200000000000001</v>
      </c>
      <c r="R14" s="56">
        <v>1.99</v>
      </c>
      <c r="S14" s="56">
        <v>48.62</v>
      </c>
      <c r="T14" s="56">
        <v>136.71</v>
      </c>
      <c r="U14" s="12">
        <v>5</v>
      </c>
      <c r="V14" s="12">
        <v>2</v>
      </c>
      <c r="W14" s="12">
        <v>1</v>
      </c>
      <c r="X14" s="12">
        <v>1</v>
      </c>
      <c r="Y14" s="12">
        <v>8</v>
      </c>
      <c r="Z14" s="12">
        <v>2</v>
      </c>
      <c r="AA14" s="12">
        <v>90</v>
      </c>
      <c r="AB14" s="12">
        <v>0</v>
      </c>
      <c r="AC14" s="12">
        <v>6</v>
      </c>
      <c r="AD14" s="12">
        <v>231.2</v>
      </c>
      <c r="AE14" s="12">
        <v>12</v>
      </c>
      <c r="AF14" s="12">
        <v>3619.4</v>
      </c>
      <c r="AG14" s="12">
        <v>15</v>
      </c>
      <c r="AH14" s="12">
        <v>0</v>
      </c>
      <c r="AI14" s="12">
        <v>0</v>
      </c>
      <c r="AJ14" s="12">
        <v>3.4670000000000001</v>
      </c>
      <c r="AK14" s="12">
        <v>0.14990000000000001</v>
      </c>
      <c r="AL14" s="14">
        <v>0.13270000000000001</v>
      </c>
      <c r="AM14" s="14">
        <v>5.7000000000000002E-3</v>
      </c>
      <c r="AN14" s="14">
        <v>1.7762</v>
      </c>
      <c r="AO14" s="14">
        <v>0.1246</v>
      </c>
      <c r="AP14" s="14">
        <v>0.1759</v>
      </c>
      <c r="AQ14" s="14">
        <v>1.23E-2</v>
      </c>
      <c r="AR14" s="14">
        <v>6.3326000000000002</v>
      </c>
      <c r="AS14" s="14">
        <v>0.33700000000000002</v>
      </c>
      <c r="AT14" s="14">
        <v>0.12859999999999999</v>
      </c>
      <c r="AU14" s="14">
        <v>6.7999999999999996E-3</v>
      </c>
      <c r="AV14" s="14">
        <v>16.694099999999999</v>
      </c>
      <c r="AW14" s="14">
        <v>1.1315</v>
      </c>
      <c r="AX14" s="14">
        <v>0.2351</v>
      </c>
      <c r="AY14" s="14">
        <v>1.5900000000000001E-2</v>
      </c>
      <c r="AZ14" s="14">
        <v>0.14403892944038929</v>
      </c>
      <c r="BA14" s="14">
        <v>1.8281493001555211</v>
      </c>
      <c r="BB14" s="14">
        <v>0.29282375584272752</v>
      </c>
      <c r="BC14" s="15"/>
      <c r="BD14" s="8" t="s">
        <v>168</v>
      </c>
      <c r="BE14" s="15"/>
      <c r="BF14" s="2">
        <f>DCOUNT(PlotSort,"Pipe",$BK$35:$BK$36)</f>
        <v>16</v>
      </c>
      <c r="BG14" s="16">
        <f>DAVERAGE(PlotSort,"PhxRed",$BK$35:$BK$36)</f>
        <v>0.13505624999999999</v>
      </c>
      <c r="BH14" s="16">
        <f>DSTDEV(PlotSort,"PhxRed",$BK$35:$BK$36)/SQRT($BF14)</f>
        <v>6.8015560030407684E-3</v>
      </c>
      <c r="BI14" s="16">
        <f>DAVERAGE(PlotSort,"PhxRedEdge",$BK$35:$BK$36)</f>
        <v>0.21306875</v>
      </c>
      <c r="BJ14" s="16">
        <f>DSTDEV(PlotSort,"PhxRedEdge",$BK$35:$BK$36)/SQRT($BF14)</f>
        <v>7.5773165805910776E-3</v>
      </c>
      <c r="BK14" s="16">
        <f>DAVERAGE(PlotSort,"TMRed",$BK$35:$BK$36)</f>
        <v>0.13591874999999998</v>
      </c>
      <c r="BL14" s="16">
        <f>DSTDEV(PlotSort,"TMRed",$BK$35:$BK$36)/SQRT($BF14)</f>
        <v>6.9774351707844982E-3</v>
      </c>
      <c r="BM14" s="16">
        <f>DAVERAGE(PlotSort,"TMNIR",$BK$35:$BK$36)</f>
        <v>0.30526250000000005</v>
      </c>
      <c r="BN14" s="16">
        <f>DSTDEV(PlotSort,"TMNIR",$BK$35:$BK$36)/SQRT($BF14)</f>
        <v>1.175933627307814E-2</v>
      </c>
      <c r="BO14" s="16">
        <f>DAVERAGE(PlotSort,"NRR",$BK$35:$BK$36)</f>
        <v>0.17697920370499837</v>
      </c>
      <c r="BP14" s="16">
        <f>DSTDEV(PlotSort,"NRR",$BK$35:$BK$36)/SQRT($BF14)</f>
        <v>5.0146007741643959E-3</v>
      </c>
      <c r="BQ14" s="16">
        <f>DAVERAGE(PlotSort,"rvi",$BK$35:$BK$36)</f>
        <v>2.3012104398672015</v>
      </c>
      <c r="BR14" s="16">
        <f>DSTDEV(PlotSort,"rvi",$BK$35:$BK$36)/SQRT($BF14)</f>
        <v>0.11357412900504714</v>
      </c>
      <c r="BS14" s="17">
        <f>DAVERAGE(PlotSort,"ndvi",$BK$35:$BK$36)</f>
        <v>0.38536725234963282</v>
      </c>
      <c r="BT14" s="16">
        <f>DSTDEV(PlotSort,"ndvi",$BK$35:$BK$36)/SQRT($BF14)</f>
        <v>1.7192153257042132E-2</v>
      </c>
    </row>
    <row r="15" spans="1:72" ht="13.5" customHeight="1" x14ac:dyDescent="0.2">
      <c r="B15" s="12">
        <v>280</v>
      </c>
      <c r="C15" s="12">
        <v>10.18</v>
      </c>
      <c r="D15" s="12">
        <v>280.42417</v>
      </c>
      <c r="E15" s="12">
        <v>1</v>
      </c>
      <c r="F15" s="12">
        <v>32</v>
      </c>
      <c r="G15" s="13">
        <v>106</v>
      </c>
      <c r="H15" s="13" t="s">
        <v>200</v>
      </c>
      <c r="I15" s="13">
        <v>222.2</v>
      </c>
      <c r="J15" s="13">
        <v>9</v>
      </c>
      <c r="K15" s="13" t="str">
        <f t="shared" si="0"/>
        <v>2</v>
      </c>
      <c r="L15" s="13" t="str">
        <f t="shared" si="1"/>
        <v>2</v>
      </c>
      <c r="M15" s="13" t="str">
        <f t="shared" si="2"/>
        <v>2</v>
      </c>
      <c r="N15" s="13" t="str">
        <f t="shared" si="3"/>
        <v>2</v>
      </c>
      <c r="O15" s="13">
        <f t="shared" si="4"/>
        <v>1</v>
      </c>
      <c r="P15" s="12">
        <v>24.7</v>
      </c>
      <c r="Q15" s="56">
        <v>1.1200000000000001</v>
      </c>
      <c r="R15" s="56">
        <v>1.99</v>
      </c>
      <c r="S15" s="56">
        <v>48.69</v>
      </c>
      <c r="T15" s="56">
        <v>136.58000000000001</v>
      </c>
      <c r="U15" s="12">
        <v>5</v>
      </c>
      <c r="V15" s="12">
        <v>2</v>
      </c>
      <c r="W15" s="12">
        <v>1</v>
      </c>
      <c r="X15" s="12">
        <v>1</v>
      </c>
      <c r="Y15" s="12">
        <v>8</v>
      </c>
      <c r="Z15" s="12">
        <v>2</v>
      </c>
      <c r="AA15" s="12">
        <v>90</v>
      </c>
      <c r="AB15" s="12">
        <v>0</v>
      </c>
      <c r="AC15" s="12">
        <v>5</v>
      </c>
      <c r="AD15" s="12">
        <v>222.2</v>
      </c>
      <c r="AE15" s="12">
        <v>9</v>
      </c>
      <c r="AF15" s="12">
        <v>3619.4</v>
      </c>
      <c r="AG15" s="12">
        <v>15</v>
      </c>
      <c r="AH15" s="12">
        <v>0</v>
      </c>
      <c r="AI15" s="12">
        <v>0</v>
      </c>
      <c r="AJ15" s="12">
        <v>3.4950999999999999</v>
      </c>
      <c r="AK15" s="12">
        <v>0.16889999999999999</v>
      </c>
      <c r="AL15" s="14">
        <v>0.13589999999999999</v>
      </c>
      <c r="AM15" s="14">
        <v>6.6E-3</v>
      </c>
      <c r="AN15" s="14">
        <v>1.9827999999999999</v>
      </c>
      <c r="AO15" s="14">
        <v>0.1158</v>
      </c>
      <c r="AP15" s="14">
        <v>0.19950000000000001</v>
      </c>
      <c r="AQ15" s="14">
        <v>1.17E-2</v>
      </c>
      <c r="AR15" s="14">
        <v>6.4523999999999999</v>
      </c>
      <c r="AS15" s="14">
        <v>0.40229999999999999</v>
      </c>
      <c r="AT15" s="14">
        <v>0.13320000000000001</v>
      </c>
      <c r="AU15" s="14">
        <v>8.3000000000000001E-3</v>
      </c>
      <c r="AV15" s="14">
        <v>19.789100000000001</v>
      </c>
      <c r="AW15" s="14">
        <v>1.0149999999999999</v>
      </c>
      <c r="AX15" s="14">
        <v>0.28320000000000001</v>
      </c>
      <c r="AY15" s="14">
        <v>1.4500000000000001E-2</v>
      </c>
      <c r="AZ15" s="14">
        <v>0.17339962709757611</v>
      </c>
      <c r="BA15" s="14">
        <v>2.1261261261261262</v>
      </c>
      <c r="BB15" s="14">
        <v>0.36023054755043227</v>
      </c>
      <c r="BC15" s="15"/>
      <c r="BD15" s="8" t="s">
        <v>169</v>
      </c>
      <c r="BE15" s="15"/>
      <c r="BF15" s="2">
        <f>DCOUNT(PlotSort,"Pipe",$BL$35:$BL$36)</f>
        <v>8</v>
      </c>
      <c r="BG15" s="16">
        <f>DAVERAGE(PlotSort,"PhxRed",$BL$35:$BL$36)</f>
        <v>0.1399125</v>
      </c>
      <c r="BH15" s="16">
        <f>DSTDEV(PlotSort,"PhxRed",$BL$35:$BL$36)/SQRT($BF15)</f>
        <v>1.1078170902081018E-2</v>
      </c>
      <c r="BI15" s="16">
        <f>DAVERAGE(PlotSort,"PhxRedEdge",$BL$35:$BL$36)</f>
        <v>0.21725</v>
      </c>
      <c r="BJ15" s="16">
        <f>DSTDEV(PlotSort,"PhxRedEdge",$BL$35:$BL$36)/SQRT($BF15)</f>
        <v>1.5954007557440159E-2</v>
      </c>
      <c r="BK15" s="16">
        <f>DAVERAGE(PlotSort,"TMRed",$BL$35:$BL$36)</f>
        <v>0.1370875</v>
      </c>
      <c r="BL15" s="16">
        <f>DSTDEV(PlotSort,"TMRed",$BL$35:$BL$36)/SQRT($BF15)</f>
        <v>1.1531996443126639E-2</v>
      </c>
      <c r="BM15" s="16">
        <f>DAVERAGE(PlotSort,"TMNIR",$BL$35:$BL$36)</f>
        <v>0.30991249999999998</v>
      </c>
      <c r="BN15" s="16">
        <f>DSTDEV(PlotSort,"TMNIR",$BL$35:$BL$36)/SQRT($BF15)</f>
        <v>2.6718014505332215E-2</v>
      </c>
      <c r="BO15" s="16">
        <f>DAVERAGE(PlotSort,"NRR",$BL$35:$BL$36)</f>
        <v>0.17239505584959344</v>
      </c>
      <c r="BP15" s="16">
        <f>DSTDEV(PlotSort,"NRR",$BL$35:$BL$36)/SQRT($BF15)</f>
        <v>9.6914627175305555E-3</v>
      </c>
      <c r="BQ15" s="16">
        <f>DAVERAGE(PlotSort,"rvi",$BL$35:$BL$36)</f>
        <v>2.3198415297862693</v>
      </c>
      <c r="BR15" s="16">
        <f>DSTDEV(PlotSort,"rvi",$BL$35:$BL$36)/SQRT($BF15)</f>
        <v>0.23674726876319394</v>
      </c>
      <c r="BS15" s="17">
        <f>DAVERAGE(PlotSort,"ndvi",$BL$35:$BL$36)</f>
        <v>0.38149057323017216</v>
      </c>
      <c r="BT15" s="16">
        <f>DSTDEV(PlotSort,"ndvi",$BL$35:$BL$36)/SQRT($BF15)</f>
        <v>3.2463011712598119E-2</v>
      </c>
    </row>
    <row r="16" spans="1:72" ht="13.5" customHeight="1" x14ac:dyDescent="0.2">
      <c r="B16" s="12">
        <v>280</v>
      </c>
      <c r="C16" s="12">
        <v>10.173</v>
      </c>
      <c r="D16" s="12">
        <v>280.42387000000002</v>
      </c>
      <c r="E16" s="12">
        <v>1</v>
      </c>
      <c r="F16" s="12">
        <v>32</v>
      </c>
      <c r="G16" s="13">
        <v>107</v>
      </c>
      <c r="H16" s="13" t="s">
        <v>201</v>
      </c>
      <c r="I16" s="13">
        <v>221.2</v>
      </c>
      <c r="J16" s="13">
        <v>10</v>
      </c>
      <c r="K16" s="13" t="str">
        <f t="shared" si="0"/>
        <v>2</v>
      </c>
      <c r="L16" s="13" t="str">
        <f t="shared" si="1"/>
        <v>2</v>
      </c>
      <c r="M16" s="13" t="str">
        <f t="shared" si="2"/>
        <v>1</v>
      </c>
      <c r="N16" s="13" t="str">
        <f t="shared" si="3"/>
        <v>2</v>
      </c>
      <c r="O16" s="13">
        <f t="shared" si="4"/>
        <v>1</v>
      </c>
      <c r="P16" s="12">
        <v>24.7</v>
      </c>
      <c r="Q16" s="56">
        <v>1.1200000000000001</v>
      </c>
      <c r="R16" s="56">
        <v>1.99</v>
      </c>
      <c r="S16" s="56">
        <v>48.75</v>
      </c>
      <c r="T16" s="56">
        <v>136.47</v>
      </c>
      <c r="U16" s="12">
        <v>5</v>
      </c>
      <c r="V16" s="12">
        <v>2</v>
      </c>
      <c r="W16" s="12">
        <v>1</v>
      </c>
      <c r="X16" s="12">
        <v>1</v>
      </c>
      <c r="Y16" s="12">
        <v>8</v>
      </c>
      <c r="Z16" s="12">
        <v>2</v>
      </c>
      <c r="AA16" s="12">
        <v>90</v>
      </c>
      <c r="AB16" s="12">
        <v>0</v>
      </c>
      <c r="AC16" s="12">
        <v>4</v>
      </c>
      <c r="AD16" s="12">
        <v>221.2</v>
      </c>
      <c r="AE16" s="12">
        <v>10</v>
      </c>
      <c r="AF16" s="12">
        <v>3619.4</v>
      </c>
      <c r="AG16" s="12">
        <v>15</v>
      </c>
      <c r="AH16" s="12">
        <v>0</v>
      </c>
      <c r="AI16" s="12">
        <v>0</v>
      </c>
      <c r="AJ16" s="12">
        <v>2.4771000000000001</v>
      </c>
      <c r="AK16" s="12">
        <v>1.84E-2</v>
      </c>
      <c r="AL16" s="14">
        <v>9.7600000000000006E-2</v>
      </c>
      <c r="AM16" s="14">
        <v>6.9999999999999999E-4</v>
      </c>
      <c r="AN16" s="14">
        <v>1.9505999999999999</v>
      </c>
      <c r="AO16" s="14">
        <v>8.2199999999999995E-2</v>
      </c>
      <c r="AP16" s="14">
        <v>0.1991</v>
      </c>
      <c r="AQ16" s="14">
        <v>8.3999999999999995E-3</v>
      </c>
      <c r="AR16" s="14">
        <v>4.7953999999999999</v>
      </c>
      <c r="AS16" s="14">
        <v>2.9899999999999999E-2</v>
      </c>
      <c r="AT16" s="14">
        <v>0.1003</v>
      </c>
      <c r="AU16" s="14">
        <v>5.9999999999999995E-4</v>
      </c>
      <c r="AV16" s="14">
        <v>21.432300000000001</v>
      </c>
      <c r="AW16" s="14">
        <v>9.5699999999999993E-2</v>
      </c>
      <c r="AX16" s="14">
        <v>0.31109999999999999</v>
      </c>
      <c r="AY16" s="14">
        <v>1.4E-3</v>
      </c>
      <c r="AZ16" s="14">
        <v>0.21952175617404937</v>
      </c>
      <c r="BA16" s="14">
        <v>3.101694915254237</v>
      </c>
      <c r="BB16" s="14">
        <v>0.51239669421487599</v>
      </c>
      <c r="BC16" s="15"/>
      <c r="BD16" s="8" t="s">
        <v>170</v>
      </c>
      <c r="BF16" s="2">
        <f>DCOUNT(PlotSort,"Pipe",$BI$31:$BI$32)</f>
        <v>16</v>
      </c>
      <c r="BG16" s="16">
        <f>DAVERAGE(PlotSort,"PhxRed",$BI$31:$BI$32)</f>
        <v>0.14291875000000001</v>
      </c>
      <c r="BH16" s="16">
        <f>DSTDEV(PlotSort,"PhxRed",$BI$31:$BI$32)/SQRT($BF16)</f>
        <v>7.7098163550869559E-3</v>
      </c>
      <c r="BI16" s="16">
        <f>DAVERAGE(PlotSort,"PhxRedEdge",$BI$31:$BI$32)</f>
        <v>0.21459375</v>
      </c>
      <c r="BJ16" s="16">
        <f>DSTDEV(PlotSort,"PhxRedEdge",$BI$31:$BI$32)/SQRT($BF16)</f>
        <v>8.4701508681467377E-3</v>
      </c>
      <c r="BK16" s="16">
        <f>DAVERAGE(PlotSort,"TMRed",$BI$31:$BI$32)</f>
        <v>0.14264374999999999</v>
      </c>
      <c r="BL16" s="16">
        <f>DSTDEV(PlotSort,"TMRed",$BI$31:$BI$32)/SQRT($BF16)</f>
        <v>7.5551636246896647E-3</v>
      </c>
      <c r="BM16" s="16">
        <f>DAVERAGE(PlotSort,"TMNIR",$BI$31:$BI$32)</f>
        <v>0.29993750000000002</v>
      </c>
      <c r="BN16" s="16">
        <f>DSTDEV(PlotSort,"TMNIR",$BI$31:$BI$32)/SQRT($BF16)</f>
        <v>1.1608721128961568E-2</v>
      </c>
      <c r="BO16" s="16">
        <f>DAVERAGE(PlotSort,"NRR",$BI$31:$BI$32)</f>
        <v>0.16605343235691283</v>
      </c>
      <c r="BP16" s="16">
        <f>DSTDEV(PlotSort,"NRR",$BI$31:$BI$32)/SQRT($BF16)</f>
        <v>5.3600149088724614E-3</v>
      </c>
      <c r="BQ16" s="16">
        <f>DAVERAGE(PlotSort,"rvi",$BI$31:$BI$32)</f>
        <v>2.1503546918663461</v>
      </c>
      <c r="BR16" s="16">
        <f>DSTDEV(PlotSort,"rvi",$BI$31:$BI$32)/SQRT($BF16)</f>
        <v>8.8026711742700769E-2</v>
      </c>
      <c r="BS16" s="17">
        <f>DAVERAGE(PlotSort,"ndvi",$BI$31:$BI$32)</f>
        <v>0.35878055187692903</v>
      </c>
      <c r="BT16" s="16">
        <f>DSTDEV(PlotSort,"ndvi",$BI$31:$BI$32)/SQRT($BF16)</f>
        <v>1.5280650658140278E-2</v>
      </c>
    </row>
    <row r="17" spans="2:72" ht="13.5" customHeight="1" x14ac:dyDescent="0.2">
      <c r="B17" s="12">
        <v>280</v>
      </c>
      <c r="C17" s="12">
        <v>10.164999999999999</v>
      </c>
      <c r="D17" s="12">
        <v>280.42354</v>
      </c>
      <c r="E17" s="12">
        <v>1</v>
      </c>
      <c r="F17" s="12">
        <v>32</v>
      </c>
      <c r="G17" s="13">
        <v>108</v>
      </c>
      <c r="H17" s="13" t="s">
        <v>194</v>
      </c>
      <c r="I17" s="13">
        <v>122.2</v>
      </c>
      <c r="J17" s="13">
        <v>3</v>
      </c>
      <c r="K17" s="13" t="str">
        <f t="shared" si="0"/>
        <v>1</v>
      </c>
      <c r="L17" s="13" t="str">
        <f t="shared" si="1"/>
        <v>2</v>
      </c>
      <c r="M17" s="13" t="str">
        <f t="shared" si="2"/>
        <v>2</v>
      </c>
      <c r="N17" s="13" t="str">
        <f t="shared" si="3"/>
        <v>2</v>
      </c>
      <c r="O17" s="13">
        <f t="shared" si="4"/>
        <v>1</v>
      </c>
      <c r="P17" s="12">
        <v>24.7</v>
      </c>
      <c r="Q17" s="56">
        <v>1.1200000000000001</v>
      </c>
      <c r="R17" s="56">
        <v>1.99</v>
      </c>
      <c r="S17" s="56">
        <v>48.82</v>
      </c>
      <c r="T17" s="56">
        <v>136.34</v>
      </c>
      <c r="U17" s="12">
        <v>5</v>
      </c>
      <c r="V17" s="12">
        <v>2</v>
      </c>
      <c r="W17" s="12">
        <v>1</v>
      </c>
      <c r="X17" s="12">
        <v>1</v>
      </c>
      <c r="Y17" s="12">
        <v>8</v>
      </c>
      <c r="Z17" s="12">
        <v>2</v>
      </c>
      <c r="AA17" s="12">
        <v>90</v>
      </c>
      <c r="AB17" s="12">
        <v>0</v>
      </c>
      <c r="AC17" s="12">
        <v>3</v>
      </c>
      <c r="AD17" s="12">
        <v>122.2</v>
      </c>
      <c r="AE17" s="12">
        <v>3</v>
      </c>
      <c r="AF17" s="12">
        <v>3619.4</v>
      </c>
      <c r="AG17" s="12">
        <v>15</v>
      </c>
      <c r="AH17" s="12">
        <v>0</v>
      </c>
      <c r="AI17" s="12">
        <v>0</v>
      </c>
      <c r="AJ17" s="12">
        <v>2.1949999999999998</v>
      </c>
      <c r="AK17" s="12">
        <v>0.113</v>
      </c>
      <c r="AL17" s="14">
        <v>8.7900000000000006E-2</v>
      </c>
      <c r="AM17" s="14">
        <v>4.4999999999999997E-3</v>
      </c>
      <c r="AN17" s="14">
        <v>2.0320999999999998</v>
      </c>
      <c r="AO17" s="14">
        <v>2.6499999999999999E-2</v>
      </c>
      <c r="AP17" s="14">
        <v>0.2109</v>
      </c>
      <c r="AQ17" s="14">
        <v>2.7000000000000001E-3</v>
      </c>
      <c r="AR17" s="14">
        <v>4.1883999999999997</v>
      </c>
      <c r="AS17" s="14">
        <v>0.40450000000000003</v>
      </c>
      <c r="AT17" s="14">
        <v>8.9099999999999999E-2</v>
      </c>
      <c r="AU17" s="14">
        <v>8.6E-3</v>
      </c>
      <c r="AV17" s="14">
        <v>21.900300000000001</v>
      </c>
      <c r="AW17" s="14">
        <v>4.3700000000000003E-2</v>
      </c>
      <c r="AX17" s="14">
        <v>0.32319999999999999</v>
      </c>
      <c r="AY17" s="14">
        <v>5.9999999999999995E-4</v>
      </c>
      <c r="AZ17" s="14">
        <v>0.21026025088934652</v>
      </c>
      <c r="BA17" s="14">
        <v>3.627384960718294</v>
      </c>
      <c r="BB17" s="14">
        <v>0.5677904438515643</v>
      </c>
      <c r="BC17" s="15"/>
      <c r="BD17" s="8" t="s">
        <v>171</v>
      </c>
      <c r="BF17" s="2">
        <f>DCOUNT(PlotSort,"Pipe",$BJ$31:$BJ$32)</f>
        <v>16</v>
      </c>
      <c r="BG17" s="16">
        <f>DAVERAGE(PlotSort,"PhxRed",$BJ$31:$BJ$32)</f>
        <v>0.13320000000000001</v>
      </c>
      <c r="BH17" s="16">
        <f>DSTDEV(PlotSort,"PhxRed",$BJ$31:$BJ$32)/SQRT($BF17)</f>
        <v>5.9226261067198503E-3</v>
      </c>
      <c r="BI17" s="16">
        <f>DAVERAGE(PlotSort,"PhxRedEdge",$BJ$31:$BJ$32)</f>
        <v>0.21479375000000001</v>
      </c>
      <c r="BJ17" s="16">
        <f>DSTDEV(PlotSort,"PhxRedEdge",$BJ$31:$BJ$32)/SQRT($BF17)</f>
        <v>8.3656513431909808E-3</v>
      </c>
      <c r="BK17" s="16">
        <f>DAVERAGE(PlotSort,"TMRed",$BJ$31:$BJ$32)</f>
        <v>0.13223750000000001</v>
      </c>
      <c r="BL17" s="16">
        <f>DSTDEV(PlotSort,"TMRed",$BJ$31:$BJ$32)/SQRT($BF17)</f>
        <v>6.2565290896790344E-3</v>
      </c>
      <c r="BM17" s="16">
        <f>DAVERAGE(PlotSort,"TMNIR",$BJ$31:$BJ$32)</f>
        <v>0.31109374999999995</v>
      </c>
      <c r="BN17" s="16">
        <f>DSTDEV(PlotSort,"TMNIR",$BJ$31:$BJ$32)/SQRT($BF17)</f>
        <v>1.4410937596001025E-2</v>
      </c>
      <c r="BO17" s="16">
        <f>DAVERAGE(PlotSort,"NRR",$BJ$31:$BJ$32)</f>
        <v>0.18094309254886501</v>
      </c>
      <c r="BP17" s="16">
        <f>DSTDEV(PlotSort,"NRR",$BJ$31:$BJ$32)/SQRT($BF17)</f>
        <v>5.0701644880962642E-3</v>
      </c>
      <c r="BQ17" s="16">
        <f>DAVERAGE(PlotSort,"rvi",$BJ$31:$BJ$32)</f>
        <v>2.4029587974752697</v>
      </c>
      <c r="BR17" s="16">
        <f>DSTDEV(PlotSort,"rvi",$BJ$31:$BJ$32)/SQRT($BF17)</f>
        <v>0.13876291025879064</v>
      </c>
      <c r="BS17" s="17">
        <f>DAVERAGE(PlotSort,"ndvi",$BJ$31:$BJ$32)</f>
        <v>0.40096061859029192</v>
      </c>
      <c r="BT17" s="16">
        <f>DSTDEV(PlotSort,"ndvi",$BJ$31:$BJ$32)/SQRT($BF17)</f>
        <v>1.8599183199201799E-2</v>
      </c>
    </row>
    <row r="18" spans="2:72" ht="13.5" customHeight="1" x14ac:dyDescent="0.2">
      <c r="B18" s="12">
        <v>280</v>
      </c>
      <c r="C18" s="12">
        <v>10.231999999999999</v>
      </c>
      <c r="D18" s="12">
        <v>280.42633000000001</v>
      </c>
      <c r="E18" s="12">
        <v>1</v>
      </c>
      <c r="F18" s="12">
        <v>32</v>
      </c>
      <c r="G18" s="13">
        <v>201</v>
      </c>
      <c r="H18" s="13" t="s">
        <v>203</v>
      </c>
      <c r="I18" s="13">
        <v>231.1</v>
      </c>
      <c r="J18" s="13">
        <v>12</v>
      </c>
      <c r="K18" s="13" t="str">
        <f t="shared" si="0"/>
        <v>2</v>
      </c>
      <c r="L18" s="13" t="str">
        <f t="shared" si="1"/>
        <v>3</v>
      </c>
      <c r="M18" s="13" t="str">
        <f t="shared" si="2"/>
        <v>1</v>
      </c>
      <c r="N18" s="13" t="str">
        <f t="shared" si="3"/>
        <v>1</v>
      </c>
      <c r="O18" s="13">
        <f t="shared" si="4"/>
        <v>1</v>
      </c>
      <c r="P18" s="12">
        <v>24.7</v>
      </c>
      <c r="Q18" s="56">
        <v>1.1200000000000001</v>
      </c>
      <c r="R18" s="56">
        <v>1.99</v>
      </c>
      <c r="S18" s="56">
        <v>48.25</v>
      </c>
      <c r="T18" s="56">
        <v>137.43</v>
      </c>
      <c r="U18" s="12">
        <v>5</v>
      </c>
      <c r="V18" s="12">
        <v>2</v>
      </c>
      <c r="W18" s="12">
        <v>1</v>
      </c>
      <c r="X18" s="12">
        <v>1</v>
      </c>
      <c r="Y18" s="12">
        <v>8</v>
      </c>
      <c r="Z18" s="12">
        <v>2</v>
      </c>
      <c r="AA18" s="12">
        <v>90</v>
      </c>
      <c r="AB18" s="12">
        <v>0</v>
      </c>
      <c r="AC18" s="12">
        <v>11</v>
      </c>
      <c r="AD18" s="12">
        <v>231.1</v>
      </c>
      <c r="AE18" s="12">
        <v>12</v>
      </c>
      <c r="AF18" s="12">
        <v>3619.4</v>
      </c>
      <c r="AG18" s="12">
        <v>15</v>
      </c>
      <c r="AH18" s="12">
        <v>0</v>
      </c>
      <c r="AI18" s="12">
        <v>0</v>
      </c>
      <c r="AJ18" s="12">
        <v>4.1947000000000001</v>
      </c>
      <c r="AK18" s="12">
        <v>0.15620000000000001</v>
      </c>
      <c r="AL18" s="14">
        <v>0.14799999999999999</v>
      </c>
      <c r="AM18" s="14">
        <v>5.4999999999999997E-3</v>
      </c>
      <c r="AN18" s="14">
        <v>2.3767</v>
      </c>
      <c r="AO18" s="14">
        <v>3.2899999999999999E-2</v>
      </c>
      <c r="AP18" s="14">
        <v>0.2165</v>
      </c>
      <c r="AQ18" s="14">
        <v>3.0000000000000001E-3</v>
      </c>
      <c r="AR18" s="14">
        <v>7.8193999999999999</v>
      </c>
      <c r="AS18" s="14">
        <v>0.27</v>
      </c>
      <c r="AT18" s="14">
        <v>0.14630000000000001</v>
      </c>
      <c r="AU18" s="14">
        <v>5.1000000000000004E-3</v>
      </c>
      <c r="AV18" s="14">
        <v>23.447800000000001</v>
      </c>
      <c r="AW18" s="14">
        <v>0.2974</v>
      </c>
      <c r="AX18" s="14">
        <v>0.30380000000000001</v>
      </c>
      <c r="AY18" s="14">
        <v>3.8999999999999998E-3</v>
      </c>
      <c r="AZ18" s="14">
        <v>0.16778781472227564</v>
      </c>
      <c r="BA18" s="14">
        <v>2.0765550239234449</v>
      </c>
      <c r="BB18" s="14">
        <v>0.34992223950233275</v>
      </c>
      <c r="BC18" s="15"/>
      <c r="BD18" s="8" t="s">
        <v>172</v>
      </c>
      <c r="BE18" s="15" t="s">
        <v>173</v>
      </c>
      <c r="BF18" s="2">
        <f>DCOUNT(PlotSort,"Pipe",$BH$35:$BH$36)</f>
        <v>16</v>
      </c>
      <c r="BG18" s="16">
        <f>DAVERAGE(PlotSort,"PhxRed",$BH$35:$BH$36)</f>
        <v>0.12229375000000002</v>
      </c>
      <c r="BH18" s="16">
        <f>DSTDEV(PlotSort,"PhxRed",$BH$35:$BH$36)/SQRT($BF18)</f>
        <v>5.5700124831547446E-3</v>
      </c>
      <c r="BI18" s="16">
        <f>DAVERAGE(PlotSort,"PhxRedEdge",$BH$35:$BH$36)</f>
        <v>0.19165000000000001</v>
      </c>
      <c r="BJ18" s="16">
        <f>DSTDEV(PlotSort,"PhxRedEdge",$BH$35:$BH$36)/SQRT($BF18)</f>
        <v>5.1556037473800805E-3</v>
      </c>
      <c r="BK18" s="16">
        <f>DAVERAGE(PlotSort,"TMRed",$BH$35:$BH$36)</f>
        <v>0.12081250000000002</v>
      </c>
      <c r="BL18" s="16">
        <f>DSTDEV(PlotSort,"TMRed",$BH$35:$BH$36)/SQRT($BF18)</f>
        <v>5.3399740558046109E-3</v>
      </c>
      <c r="BM18" s="16">
        <f>DAVERAGE(PlotSort,"TMNIR",$BH$35:$BH$36)</f>
        <v>0.27134374999999999</v>
      </c>
      <c r="BN18" s="16">
        <f>DSTDEV(PlotSort,"TMNIR",$BH$35:$BH$36)/SQRT($BF18)</f>
        <v>7.9082075969105371E-3</v>
      </c>
      <c r="BO18" s="16">
        <f>DAVERAGE(PlotSort,"NRR",$BH$35:$BH$36)</f>
        <v>0.17161171790223712</v>
      </c>
      <c r="BP18" s="16">
        <f>DSTDEV(PlotSort,"NRR",$BH$35:$BH$36)/SQRT($BF18)</f>
        <v>5.7812041111137092E-3</v>
      </c>
      <c r="BQ18" s="16">
        <f>DAVERAGE(PlotSort,"rvi",$BH$35:$BH$36)</f>
        <v>2.3068541723892375</v>
      </c>
      <c r="BR18" s="16">
        <f>DSTDEV(PlotSort,"rvi",$BH$35:$BH$36)/SQRT($BF18)</f>
        <v>0.12185580704242277</v>
      </c>
      <c r="BS18" s="17">
        <f>DAVERAGE(PlotSort,"ndvi",$BH$35:$BH$36)</f>
        <v>0.38480490919865901</v>
      </c>
      <c r="BT18" s="16">
        <f>DSTDEV(PlotSort,"ndvi",$BH$35:$BH$36)/SQRT($BF18)</f>
        <v>1.8973969452336554E-2</v>
      </c>
    </row>
    <row r="19" spans="2:72" ht="13.5" customHeight="1" x14ac:dyDescent="0.2">
      <c r="B19" s="12">
        <v>280</v>
      </c>
      <c r="C19" s="12">
        <v>10.239000000000001</v>
      </c>
      <c r="D19" s="12">
        <v>280.42662000000001</v>
      </c>
      <c r="E19" s="12">
        <v>1</v>
      </c>
      <c r="F19" s="12">
        <v>32</v>
      </c>
      <c r="G19" s="13">
        <v>202</v>
      </c>
      <c r="H19" s="13" t="s">
        <v>200</v>
      </c>
      <c r="I19" s="13">
        <v>222.1</v>
      </c>
      <c r="J19" s="13">
        <v>9</v>
      </c>
      <c r="K19" s="13" t="str">
        <f t="shared" si="0"/>
        <v>2</v>
      </c>
      <c r="L19" s="13" t="str">
        <f t="shared" si="1"/>
        <v>2</v>
      </c>
      <c r="M19" s="13" t="str">
        <f t="shared" si="2"/>
        <v>2</v>
      </c>
      <c r="N19" s="13" t="str">
        <f t="shared" si="3"/>
        <v>1</v>
      </c>
      <c r="O19" s="13">
        <f t="shared" si="4"/>
        <v>1</v>
      </c>
      <c r="P19" s="12">
        <v>24.7</v>
      </c>
      <c r="Q19" s="56">
        <v>1.1200000000000001</v>
      </c>
      <c r="R19" s="56">
        <v>1.99</v>
      </c>
      <c r="S19" s="56">
        <v>48.19</v>
      </c>
      <c r="T19" s="56">
        <v>137.55000000000001</v>
      </c>
      <c r="U19" s="12">
        <v>5</v>
      </c>
      <c r="V19" s="12">
        <v>2</v>
      </c>
      <c r="W19" s="12">
        <v>1</v>
      </c>
      <c r="X19" s="12">
        <v>1</v>
      </c>
      <c r="Y19" s="12">
        <v>8</v>
      </c>
      <c r="Z19" s="12">
        <v>2</v>
      </c>
      <c r="AA19" s="12">
        <v>90</v>
      </c>
      <c r="AB19" s="12">
        <v>0</v>
      </c>
      <c r="AC19" s="12">
        <v>12</v>
      </c>
      <c r="AD19" s="12">
        <v>222.1</v>
      </c>
      <c r="AE19" s="12">
        <v>9</v>
      </c>
      <c r="AF19" s="12">
        <v>3619.4</v>
      </c>
      <c r="AG19" s="12">
        <v>15</v>
      </c>
      <c r="AH19" s="12">
        <v>0</v>
      </c>
      <c r="AI19" s="12">
        <v>0</v>
      </c>
      <c r="AJ19" s="12">
        <v>3.0968</v>
      </c>
      <c r="AK19" s="12">
        <v>7.7999999999999996E-3</v>
      </c>
      <c r="AL19" s="14">
        <v>0.1079</v>
      </c>
      <c r="AM19" s="14">
        <v>2.9999999999999997E-4</v>
      </c>
      <c r="AN19" s="14">
        <v>1.9736</v>
      </c>
      <c r="AO19" s="14">
        <v>4.87E-2</v>
      </c>
      <c r="AP19" s="14">
        <v>0.17749999999999999</v>
      </c>
      <c r="AQ19" s="14">
        <v>4.4000000000000003E-3</v>
      </c>
      <c r="AR19" s="14">
        <v>5.8155000000000001</v>
      </c>
      <c r="AS19" s="14">
        <v>3.9800000000000002E-2</v>
      </c>
      <c r="AT19" s="14">
        <v>0.1075</v>
      </c>
      <c r="AU19" s="14">
        <v>6.9999999999999999E-4</v>
      </c>
      <c r="AV19" s="14">
        <v>20.494199999999999</v>
      </c>
      <c r="AW19" s="14">
        <v>0.77170000000000005</v>
      </c>
      <c r="AX19" s="14">
        <v>0.26219999999999999</v>
      </c>
      <c r="AY19" s="14">
        <v>9.9000000000000008E-3</v>
      </c>
      <c r="AZ19" s="14">
        <v>0.19263133954969297</v>
      </c>
      <c r="BA19" s="14">
        <v>2.4390697674418602</v>
      </c>
      <c r="BB19" s="14">
        <v>0.41844738977549367</v>
      </c>
      <c r="BC19" s="15"/>
      <c r="BD19" s="8" t="s">
        <v>174</v>
      </c>
      <c r="BE19" s="15" t="s">
        <v>173</v>
      </c>
      <c r="BF19" s="2">
        <f>DCOUNT(PlotSort,"Pipe",$BI$35:$BI$36)</f>
        <v>16</v>
      </c>
      <c r="BG19" s="16">
        <f>DAVERAGE(PlotSort,"PhxRed",$BI$35:$BI$36)</f>
        <v>0.15382499999999999</v>
      </c>
      <c r="BH19" s="16">
        <f>DSTDEV(PlotSort,"PhxRed",$BI$35:$BI$36)/SQRT($BF19)</f>
        <v>5.7880516295785358E-3</v>
      </c>
      <c r="BI19" s="16">
        <f>DAVERAGE(PlotSort,"PhxRedEdge",$BI$35:$BI$36)</f>
        <v>0.23773749999999999</v>
      </c>
      <c r="BJ19" s="16">
        <f>DSTDEV(PlotSort,"PhxRedEdge",$BI$35:$BI$36)/SQRT($BF19)</f>
        <v>6.6593347703306017E-3</v>
      </c>
      <c r="BK19" s="16">
        <f>DAVERAGE(PlotSort,"TMRed",$BI$35:$BI$36)</f>
        <v>0.15406874999999995</v>
      </c>
      <c r="BL19" s="16">
        <f>DSTDEV(PlotSort,"TMRed",$BI$35:$BI$36)/SQRT($BF19)</f>
        <v>5.8696728951309028E-3</v>
      </c>
      <c r="BM19" s="16">
        <f>DAVERAGE(PlotSort,"TMNIR",$BI$35:$BI$36)</f>
        <v>0.33968750000000009</v>
      </c>
      <c r="BN19" s="16">
        <f>DSTDEV(PlotSort,"TMNIR",$BI$35:$BI$36)/SQRT($BF19)</f>
        <v>1.1329205896707703E-2</v>
      </c>
      <c r="BO19" s="16">
        <f>DAVERAGE(PlotSort,"NRR",$BI$35:$BI$36)</f>
        <v>0.1753848070035407</v>
      </c>
      <c r="BP19" s="16">
        <f>DSTDEV(PlotSort,"NRR",$BI$35:$BI$36)/SQRT($BF19)</f>
        <v>5.2848398992631669E-3</v>
      </c>
      <c r="BQ19" s="16">
        <f>DAVERAGE(PlotSort,"rvi",$BI$35:$BI$36)</f>
        <v>2.2464593169523774</v>
      </c>
      <c r="BR19" s="16">
        <f>DSTDEV(PlotSort,"rvi",$BI$35:$BI$36)/SQRT($BF19)</f>
        <v>0.11899742036701208</v>
      </c>
      <c r="BS19" s="17">
        <f>DAVERAGE(PlotSort,"ndvi",$BI$35:$BI$36)</f>
        <v>0.37493626126856194</v>
      </c>
      <c r="BT19" s="16">
        <f>DSTDEV(PlotSort,"ndvi",$BI$35:$BI$36)/SQRT($BF19)</f>
        <v>1.6597448919474948E-2</v>
      </c>
    </row>
    <row r="20" spans="2:72" ht="13.5" customHeight="1" x14ac:dyDescent="0.2">
      <c r="B20" s="12">
        <v>280</v>
      </c>
      <c r="C20" s="12">
        <v>10.247</v>
      </c>
      <c r="D20" s="12">
        <v>280.42696000000001</v>
      </c>
      <c r="E20" s="12">
        <v>1</v>
      </c>
      <c r="F20" s="12">
        <v>32</v>
      </c>
      <c r="G20" s="13">
        <v>203</v>
      </c>
      <c r="H20" s="13" t="s">
        <v>194</v>
      </c>
      <c r="I20" s="13">
        <v>122.1</v>
      </c>
      <c r="J20" s="13">
        <v>3</v>
      </c>
      <c r="K20" s="13" t="str">
        <f t="shared" si="0"/>
        <v>1</v>
      </c>
      <c r="L20" s="13" t="str">
        <f t="shared" si="1"/>
        <v>2</v>
      </c>
      <c r="M20" s="13" t="str">
        <f t="shared" si="2"/>
        <v>2</v>
      </c>
      <c r="N20" s="13" t="str">
        <f t="shared" si="3"/>
        <v>1</v>
      </c>
      <c r="O20" s="13">
        <f t="shared" si="4"/>
        <v>1</v>
      </c>
      <c r="P20" s="12">
        <v>24.7</v>
      </c>
      <c r="Q20" s="56">
        <v>1.1200000000000001</v>
      </c>
      <c r="R20" s="56">
        <v>1.99</v>
      </c>
      <c r="S20" s="56">
        <v>48.12</v>
      </c>
      <c r="T20" s="56">
        <v>137.68</v>
      </c>
      <c r="U20" s="12">
        <v>5</v>
      </c>
      <c r="V20" s="12">
        <v>2</v>
      </c>
      <c r="W20" s="12">
        <v>1</v>
      </c>
      <c r="X20" s="12">
        <v>1</v>
      </c>
      <c r="Y20" s="12">
        <v>8</v>
      </c>
      <c r="Z20" s="12">
        <v>2</v>
      </c>
      <c r="AA20" s="12">
        <v>90</v>
      </c>
      <c r="AB20" s="12">
        <v>0</v>
      </c>
      <c r="AC20" s="12">
        <v>13</v>
      </c>
      <c r="AD20" s="12">
        <v>122.1</v>
      </c>
      <c r="AE20" s="12">
        <v>3</v>
      </c>
      <c r="AF20" s="12">
        <v>3619.4</v>
      </c>
      <c r="AG20" s="12">
        <v>15</v>
      </c>
      <c r="AH20" s="12">
        <v>0</v>
      </c>
      <c r="AI20" s="12">
        <v>0</v>
      </c>
      <c r="AJ20" s="12">
        <v>3.7231999999999998</v>
      </c>
      <c r="AK20" s="12">
        <v>9.1000000000000004E-3</v>
      </c>
      <c r="AL20" s="14">
        <v>0.128</v>
      </c>
      <c r="AM20" s="14">
        <v>2.9999999999999997E-4</v>
      </c>
      <c r="AN20" s="14">
        <v>2.1429</v>
      </c>
      <c r="AO20" s="14">
        <v>3.6900000000000002E-2</v>
      </c>
      <c r="AP20" s="14">
        <v>0.19</v>
      </c>
      <c r="AQ20" s="14">
        <v>3.3E-3</v>
      </c>
      <c r="AR20" s="14">
        <v>6.8163</v>
      </c>
      <c r="AS20" s="14">
        <v>0.12690000000000001</v>
      </c>
      <c r="AT20" s="14">
        <v>0.1242</v>
      </c>
      <c r="AU20" s="14">
        <v>2.3E-3</v>
      </c>
      <c r="AV20" s="14">
        <v>20.646100000000001</v>
      </c>
      <c r="AW20" s="14">
        <v>0.5907</v>
      </c>
      <c r="AX20" s="14">
        <v>0.26040000000000002</v>
      </c>
      <c r="AY20" s="14">
        <v>7.4999999999999997E-3</v>
      </c>
      <c r="AZ20" s="14">
        <v>0.15630550621669631</v>
      </c>
      <c r="BA20" s="14">
        <v>2.0966183574879227</v>
      </c>
      <c r="BB20" s="14">
        <v>0.35413416536661468</v>
      </c>
      <c r="BC20" s="15"/>
    </row>
    <row r="21" spans="2:72" ht="13.5" customHeight="1" x14ac:dyDescent="0.2">
      <c r="B21" s="12">
        <v>280</v>
      </c>
      <c r="C21" s="12">
        <v>10.255000000000001</v>
      </c>
      <c r="D21" s="12">
        <v>280.42729000000003</v>
      </c>
      <c r="E21" s="12">
        <v>1</v>
      </c>
      <c r="F21" s="12">
        <v>32</v>
      </c>
      <c r="G21" s="13">
        <v>204</v>
      </c>
      <c r="H21" s="13" t="s">
        <v>202</v>
      </c>
      <c r="I21" s="13">
        <v>232.1</v>
      </c>
      <c r="J21" s="13">
        <v>11</v>
      </c>
      <c r="K21" s="13" t="str">
        <f t="shared" si="0"/>
        <v>2</v>
      </c>
      <c r="L21" s="13" t="str">
        <f t="shared" si="1"/>
        <v>3</v>
      </c>
      <c r="M21" s="13" t="str">
        <f t="shared" si="2"/>
        <v>2</v>
      </c>
      <c r="N21" s="13" t="str">
        <f t="shared" si="3"/>
        <v>1</v>
      </c>
      <c r="O21" s="13">
        <f t="shared" si="4"/>
        <v>1</v>
      </c>
      <c r="P21" s="12">
        <v>24.7</v>
      </c>
      <c r="Q21" s="56">
        <v>1.1200000000000001</v>
      </c>
      <c r="R21" s="56">
        <v>1.99</v>
      </c>
      <c r="S21" s="56">
        <v>48.05</v>
      </c>
      <c r="T21" s="56">
        <v>137.81</v>
      </c>
      <c r="U21" s="12">
        <v>5</v>
      </c>
      <c r="V21" s="12">
        <v>2</v>
      </c>
      <c r="W21" s="12">
        <v>1</v>
      </c>
      <c r="X21" s="12">
        <v>1</v>
      </c>
      <c r="Y21" s="12">
        <v>8</v>
      </c>
      <c r="Z21" s="12">
        <v>2</v>
      </c>
      <c r="AA21" s="12">
        <v>90</v>
      </c>
      <c r="AB21" s="12">
        <v>0</v>
      </c>
      <c r="AC21" s="12">
        <v>14</v>
      </c>
      <c r="AD21" s="12">
        <v>232.1</v>
      </c>
      <c r="AE21" s="12">
        <v>11</v>
      </c>
      <c r="AF21" s="12">
        <v>3619.4</v>
      </c>
      <c r="AG21" s="12">
        <v>15</v>
      </c>
      <c r="AH21" s="12">
        <v>0</v>
      </c>
      <c r="AI21" s="12">
        <v>0</v>
      </c>
      <c r="AJ21" s="12">
        <v>3.5009000000000001</v>
      </c>
      <c r="AK21" s="12">
        <v>0.154</v>
      </c>
      <c r="AL21" s="14">
        <v>0.1187</v>
      </c>
      <c r="AM21" s="14">
        <v>5.1999999999999998E-3</v>
      </c>
      <c r="AN21" s="14">
        <v>2.0125000000000002</v>
      </c>
      <c r="AO21" s="14">
        <v>8.8300000000000003E-2</v>
      </c>
      <c r="AP21" s="14">
        <v>0.17599999999999999</v>
      </c>
      <c r="AQ21" s="14">
        <v>7.7000000000000002E-3</v>
      </c>
      <c r="AR21" s="14">
        <v>6.5968</v>
      </c>
      <c r="AS21" s="14">
        <v>0.28299999999999997</v>
      </c>
      <c r="AT21" s="14">
        <v>0.1186</v>
      </c>
      <c r="AU21" s="14">
        <v>5.1000000000000004E-3</v>
      </c>
      <c r="AV21" s="14">
        <v>19.666399999999999</v>
      </c>
      <c r="AW21" s="14">
        <v>0.62609999999999999</v>
      </c>
      <c r="AX21" s="14">
        <v>0.24460000000000001</v>
      </c>
      <c r="AY21" s="14">
        <v>7.7999999999999996E-3</v>
      </c>
      <c r="AZ21" s="14">
        <v>0.16310033285782222</v>
      </c>
      <c r="BA21" s="14">
        <v>2.0623946037099494</v>
      </c>
      <c r="BB21" s="14">
        <v>0.34691629955947134</v>
      </c>
      <c r="BC21" s="15"/>
      <c r="BD21" s="8" t="s">
        <v>204</v>
      </c>
      <c r="BE21" s="18">
        <v>30</v>
      </c>
      <c r="BF21" s="2">
        <f>DCOUNT(PlotSort2,"PhxRed",$BM$31:$BM$32)</f>
        <v>1</v>
      </c>
      <c r="BG21" s="16">
        <f>DAVERAGE(PlotSort2,"PhxRed",$BM$31:$BM$32)</f>
        <v>0.2356</v>
      </c>
      <c r="BH21" s="16"/>
      <c r="BI21" s="16">
        <f>DAVERAGE(PlotSort2,"PhxRedEdge",$BM$31:$BM$32)</f>
        <v>0.25590000000000002</v>
      </c>
      <c r="BJ21" s="16"/>
      <c r="BK21" s="16">
        <f>DAVERAGE(PlotSort2,"TMRed",$BM$31:$BM$32)</f>
        <v>0.23350000000000001</v>
      </c>
      <c r="BL21" s="16"/>
      <c r="BM21" s="16">
        <f>DAVERAGE(PlotSort2,"TMNIR",$BM$31:$BM$32)</f>
        <v>0.2923</v>
      </c>
      <c r="BN21" s="16"/>
      <c r="BO21" s="16">
        <f>DAVERAGE(PlotSort2,"NRR",$BM$31:$BM$32)</f>
        <v>6.639912440715065E-2</v>
      </c>
      <c r="BP21" s="16"/>
      <c r="BQ21" s="16">
        <f>DAVERAGE(PlotSort2,"rvi",$BM$31:$BM$32)</f>
        <v>1.2518201284796573</v>
      </c>
      <c r="BR21" s="16"/>
      <c r="BS21" s="17">
        <f>DAVERAGE(PlotSort2,"ndvi",$BM$31:$BM$32)</f>
        <v>0.11182959300114109</v>
      </c>
      <c r="BT21" s="16"/>
    </row>
    <row r="22" spans="2:72" ht="13.5" customHeight="1" x14ac:dyDescent="0.2">
      <c r="B22" s="12">
        <v>280</v>
      </c>
      <c r="C22" s="12">
        <v>10.263</v>
      </c>
      <c r="D22" s="12">
        <v>280.42763000000002</v>
      </c>
      <c r="E22" s="12">
        <v>1</v>
      </c>
      <c r="F22" s="12">
        <v>32</v>
      </c>
      <c r="G22" s="13">
        <v>205</v>
      </c>
      <c r="H22" s="13" t="s">
        <v>192</v>
      </c>
      <c r="I22" s="13">
        <v>112.2</v>
      </c>
      <c r="J22" s="13">
        <v>1</v>
      </c>
      <c r="K22" s="13" t="str">
        <f t="shared" si="0"/>
        <v>1</v>
      </c>
      <c r="L22" s="13" t="str">
        <f t="shared" si="1"/>
        <v>1</v>
      </c>
      <c r="M22" s="13" t="str">
        <f t="shared" si="2"/>
        <v>2</v>
      </c>
      <c r="N22" s="13" t="str">
        <f t="shared" si="3"/>
        <v>2</v>
      </c>
      <c r="O22" s="13">
        <f t="shared" si="4"/>
        <v>1</v>
      </c>
      <c r="P22" s="12">
        <v>24.7</v>
      </c>
      <c r="Q22" s="56">
        <v>1.1200000000000001</v>
      </c>
      <c r="R22" s="56">
        <v>1.99</v>
      </c>
      <c r="S22" s="56">
        <v>47.99</v>
      </c>
      <c r="T22" s="56">
        <v>137.94999999999999</v>
      </c>
      <c r="U22" s="12">
        <v>5</v>
      </c>
      <c r="V22" s="12">
        <v>2</v>
      </c>
      <c r="W22" s="12">
        <v>1</v>
      </c>
      <c r="X22" s="12">
        <v>1</v>
      </c>
      <c r="Y22" s="12">
        <v>8</v>
      </c>
      <c r="Z22" s="12">
        <v>2</v>
      </c>
      <c r="AA22" s="12">
        <v>90</v>
      </c>
      <c r="AB22" s="12">
        <v>0</v>
      </c>
      <c r="AC22" s="12">
        <v>15</v>
      </c>
      <c r="AD22" s="12">
        <v>112.2</v>
      </c>
      <c r="AE22" s="12">
        <v>1</v>
      </c>
      <c r="AF22" s="12">
        <v>3619.4</v>
      </c>
      <c r="AG22" s="12">
        <v>15</v>
      </c>
      <c r="AH22" s="12">
        <v>0</v>
      </c>
      <c r="AI22" s="12">
        <v>0</v>
      </c>
      <c r="AJ22" s="12">
        <v>4.3545999999999996</v>
      </c>
      <c r="AK22" s="12">
        <v>9.1399999999999995E-2</v>
      </c>
      <c r="AL22" s="14">
        <v>0.1457</v>
      </c>
      <c r="AM22" s="14">
        <v>3.0999999999999999E-3</v>
      </c>
      <c r="AN22" s="14">
        <v>2.5787</v>
      </c>
      <c r="AO22" s="14">
        <v>9.3200000000000005E-2</v>
      </c>
      <c r="AP22" s="14">
        <v>0.22239999999999999</v>
      </c>
      <c r="AQ22" s="14">
        <v>8.0000000000000002E-3</v>
      </c>
      <c r="AR22" s="14">
        <v>8.1895000000000007</v>
      </c>
      <c r="AS22" s="14">
        <v>9.9199999999999997E-2</v>
      </c>
      <c r="AT22" s="14">
        <v>0.1452</v>
      </c>
      <c r="AU22" s="14">
        <v>1.8E-3</v>
      </c>
      <c r="AV22" s="14">
        <v>25.665099999999999</v>
      </c>
      <c r="AW22" s="14">
        <v>0.54700000000000004</v>
      </c>
      <c r="AX22" s="14">
        <v>0.31480000000000002</v>
      </c>
      <c r="AY22" s="14">
        <v>6.7000000000000002E-3</v>
      </c>
      <c r="AZ22" s="14">
        <v>0.17200297840655257</v>
      </c>
      <c r="BA22" s="14">
        <v>2.1680440771349865</v>
      </c>
      <c r="BB22" s="14">
        <v>0.36869565217391309</v>
      </c>
      <c r="BC22" s="15"/>
      <c r="BD22" s="8" t="s">
        <v>182</v>
      </c>
      <c r="BE22" s="18">
        <v>31</v>
      </c>
      <c r="BF22" s="2">
        <f>DCOUNT(PlotSort2,"PhxRed",$BN$31:$BN$32)</f>
        <v>2</v>
      </c>
      <c r="BG22" s="16">
        <f>DAVERAGE(PlotSort2,"PhxRed",$BN$31:$BN$32)</f>
        <v>0.36155000000000004</v>
      </c>
      <c r="BH22" s="16">
        <f>DSTDEV(PlotSort2,"PhxRed",$BN$31:$BN$32)/SQRT($BF22)</f>
        <v>1.8499999999999905E-3</v>
      </c>
      <c r="BI22" s="16">
        <f>DAVERAGE(PlotSort2,"PhxRedEdge",$BN$31:$BN$32)</f>
        <v>0.38605</v>
      </c>
      <c r="BJ22" s="16">
        <f>DSTDEV(PlotSort2,"PhxRedEdge",$BN$31:$BN$32)/SQRT($BF22)</f>
        <v>1.7500000000000013E-3</v>
      </c>
      <c r="BK22" s="16">
        <f>DAVERAGE(PlotSort2,"TMRed",$BN$31:$BN$32)</f>
        <v>0.35699999999999998</v>
      </c>
      <c r="BL22" s="16">
        <f>DSTDEV(PlotSort2,"TMRed",$BN$31:$BN$32)/SQRT($BF22)</f>
        <v>2.5000000000000022E-3</v>
      </c>
      <c r="BM22" s="16">
        <f>DAVERAGE(PlotSort2,"TMNIR",$BN$31:$BN$32)</f>
        <v>0.42135</v>
      </c>
      <c r="BN22" s="16">
        <f>DSTDEV(PlotSort2,"TMNIR",$BN$31:$BN$32)/SQRT($BF22)</f>
        <v>2.7499999999999743E-3</v>
      </c>
      <c r="BO22" s="16">
        <f>DAVERAGE(PlotSort2,"NRR",$BN$31:$BN$32)</f>
        <v>4.3715039571036493E-2</v>
      </c>
      <c r="BP22" s="16">
        <f>DSTDEV(PlotSort2,"NRR",$BN$31:$BN$32)/SQRT($BF22)</f>
        <v>9.9490007670337949E-4</v>
      </c>
      <c r="BQ22" s="16">
        <f>DAVERAGE(PlotSort2,"rvi",$BN$31:$BN$32)</f>
        <v>1.1802560365340518</v>
      </c>
      <c r="BR22" s="16">
        <f>DSTDEV(PlotSort2,"rvi",$BN$31:$BN$32)/SQRT($BF22)</f>
        <v>5.6201706256342465E-4</v>
      </c>
      <c r="BS22" s="17">
        <f>DAVERAGE(PlotSort2,"ndvi",$BN$31:$BN$32)</f>
        <v>8.2676484145391888E-2</v>
      </c>
      <c r="BT22" s="16">
        <f>DSTDEV(PlotSort2,"ndvi",$BN$31:$BN$32)/SQRT($BF22)</f>
        <v>2.3646372681099256E-4</v>
      </c>
    </row>
    <row r="23" spans="2:72" ht="13.5" customHeight="1" x14ac:dyDescent="0.2">
      <c r="B23" s="12">
        <v>280</v>
      </c>
      <c r="C23" s="12">
        <v>10.271000000000001</v>
      </c>
      <c r="D23" s="12">
        <v>280.42795999999998</v>
      </c>
      <c r="E23" s="12">
        <v>1</v>
      </c>
      <c r="F23" s="12">
        <v>32</v>
      </c>
      <c r="G23" s="13">
        <v>206</v>
      </c>
      <c r="H23" s="13" t="s">
        <v>199</v>
      </c>
      <c r="I23" s="13">
        <v>211.2</v>
      </c>
      <c r="J23" s="13">
        <v>8</v>
      </c>
      <c r="K23" s="13" t="str">
        <f t="shared" si="0"/>
        <v>2</v>
      </c>
      <c r="L23" s="13" t="str">
        <f t="shared" si="1"/>
        <v>1</v>
      </c>
      <c r="M23" s="13" t="str">
        <f t="shared" si="2"/>
        <v>1</v>
      </c>
      <c r="N23" s="13" t="str">
        <f t="shared" si="3"/>
        <v>2</v>
      </c>
      <c r="O23" s="13">
        <f t="shared" si="4"/>
        <v>1</v>
      </c>
      <c r="P23" s="12">
        <v>24.7</v>
      </c>
      <c r="Q23" s="56">
        <v>1.1200000000000001</v>
      </c>
      <c r="R23" s="56">
        <v>1.99</v>
      </c>
      <c r="S23" s="56">
        <v>47.92</v>
      </c>
      <c r="T23" s="56">
        <v>138.08000000000001</v>
      </c>
      <c r="U23" s="12">
        <v>5</v>
      </c>
      <c r="V23" s="12">
        <v>2</v>
      </c>
      <c r="W23" s="12">
        <v>1</v>
      </c>
      <c r="X23" s="12">
        <v>1</v>
      </c>
      <c r="Y23" s="12">
        <v>8</v>
      </c>
      <c r="Z23" s="12">
        <v>2</v>
      </c>
      <c r="AA23" s="12">
        <v>90</v>
      </c>
      <c r="AB23" s="12">
        <v>0</v>
      </c>
      <c r="AC23" s="12">
        <v>16</v>
      </c>
      <c r="AD23" s="12">
        <v>211.2</v>
      </c>
      <c r="AE23" s="12">
        <v>8</v>
      </c>
      <c r="AF23" s="12">
        <v>3619.4</v>
      </c>
      <c r="AG23" s="12">
        <v>15</v>
      </c>
      <c r="AH23" s="12">
        <v>0</v>
      </c>
      <c r="AI23" s="12">
        <v>0</v>
      </c>
      <c r="AJ23" s="12">
        <v>4.9001999999999999</v>
      </c>
      <c r="AK23" s="12">
        <v>0.19719999999999999</v>
      </c>
      <c r="AL23" s="14">
        <v>0.16170000000000001</v>
      </c>
      <c r="AM23" s="14">
        <v>6.4999999999999997E-3</v>
      </c>
      <c r="AN23" s="14">
        <v>2.6372</v>
      </c>
      <c r="AO23" s="14">
        <v>5.8700000000000002E-2</v>
      </c>
      <c r="AP23" s="14">
        <v>0.2243</v>
      </c>
      <c r="AQ23" s="14">
        <v>5.0000000000000001E-3</v>
      </c>
      <c r="AR23" s="14">
        <v>9.1872000000000007</v>
      </c>
      <c r="AS23" s="14">
        <v>0.24410000000000001</v>
      </c>
      <c r="AT23" s="14">
        <v>0.16070000000000001</v>
      </c>
      <c r="AU23" s="14">
        <v>4.3E-3</v>
      </c>
      <c r="AV23" s="14">
        <v>24.697900000000001</v>
      </c>
      <c r="AW23" s="14">
        <v>0.1789</v>
      </c>
      <c r="AX23" s="14">
        <v>0.2989</v>
      </c>
      <c r="AY23" s="14">
        <v>2.2000000000000001E-3</v>
      </c>
      <c r="AZ23" s="14">
        <v>0.14258409785932721</v>
      </c>
      <c r="BA23" s="14">
        <v>1.8599875544492843</v>
      </c>
      <c r="BB23" s="14">
        <v>0.30069625761531765</v>
      </c>
      <c r="BC23" s="15"/>
      <c r="BD23" s="8" t="s">
        <v>176</v>
      </c>
      <c r="BE23" s="18">
        <v>32</v>
      </c>
      <c r="BF23" s="2">
        <f>DCOUNT(PlotSort2,"PhxRed",$BR$31:$BR$32)</f>
        <v>2</v>
      </c>
      <c r="BG23" s="16">
        <f>DAVERAGE(PlotSort2,"PhxRed",$BR$31:$BR$32)</f>
        <v>0.26739999999999997</v>
      </c>
      <c r="BH23" s="16">
        <f>DSTDEV(PlotSort2,"PhxRed",$BR$31:$BR$32)/SQRT($BF23)</f>
        <v>1.4800000000000008E-2</v>
      </c>
      <c r="BI23" s="16">
        <f>DAVERAGE(PlotSort2,"PhxRedEdge",$BR$31:$BR$32)</f>
        <v>0.34450000000000003</v>
      </c>
      <c r="BJ23" s="16">
        <f>DSTDEV(PlotSort2,"PhxRedEdge",$BR$31:$BR$32)/SQRT($BF23)</f>
        <v>1.6399999999999998E-2</v>
      </c>
      <c r="BK23" s="16">
        <f>DAVERAGE(PlotSort2,"TMRed",$BR$31:$BR$32)</f>
        <v>0.26590000000000003</v>
      </c>
      <c r="BL23" s="16">
        <f>DSTDEV(PlotSort2,"TMRed",$BR$31:$BR$32)/SQRT($BF23)</f>
        <v>1.3499999999999983E-2</v>
      </c>
      <c r="BM23" s="16">
        <f>DAVERAGE(PlotSort2,"TMNIR",$BR$31:$BR$32)</f>
        <v>0.442</v>
      </c>
      <c r="BN23" s="16">
        <f>DSTDEV(PlotSort2,"TMNIR",$BR$31:$BR$32)/SQRT($BF23)</f>
        <v>1.9199999999999991E-2</v>
      </c>
      <c r="BO23" s="16">
        <f>DAVERAGE(PlotSort2,"NRR",$BR$31:$BR$32)</f>
        <v>0.12405997529073047</v>
      </c>
      <c r="BP23" s="16">
        <f>DSTDEV(PlotSort2,"NRR",$BR$31:$BR$32)/SQRT($BF23)</f>
        <v>2.055352982008915E-3</v>
      </c>
      <c r="BQ23" s="16">
        <f>DAVERAGE(PlotSort2,"rvi",$BR$31:$BR$32)</f>
        <v>1.662899443793413</v>
      </c>
      <c r="BR23" s="16">
        <f>DSTDEV(PlotSort2,"rvi",$BR$31:$BR$32)/SQRT($BF23)</f>
        <v>1.2219415160628189E-2</v>
      </c>
      <c r="BS23" s="17">
        <f>DAVERAGE(PlotSort2,"ndvi",$BR$31:$BR$32)</f>
        <v>0.24892315440407611</v>
      </c>
      <c r="BT23" s="16">
        <f>DSTDEV(PlotSort2,"ndvi",$BR$31:$BR$32)/SQRT($BF23)</f>
        <v>3.4465138423693531E-3</v>
      </c>
    </row>
    <row r="24" spans="2:72" ht="13.5" customHeight="1" x14ac:dyDescent="0.2">
      <c r="B24" s="12">
        <v>280</v>
      </c>
      <c r="C24" s="12">
        <v>10.279</v>
      </c>
      <c r="D24" s="12">
        <v>280.42829</v>
      </c>
      <c r="E24" s="12">
        <v>1</v>
      </c>
      <c r="F24" s="12">
        <v>32</v>
      </c>
      <c r="G24" s="13">
        <v>207</v>
      </c>
      <c r="H24" s="13" t="s">
        <v>195</v>
      </c>
      <c r="I24" s="13">
        <v>121.2</v>
      </c>
      <c r="J24" s="13">
        <v>4</v>
      </c>
      <c r="K24" s="13" t="str">
        <f t="shared" si="0"/>
        <v>1</v>
      </c>
      <c r="L24" s="13" t="str">
        <f t="shared" si="1"/>
        <v>2</v>
      </c>
      <c r="M24" s="13" t="str">
        <f t="shared" si="2"/>
        <v>1</v>
      </c>
      <c r="N24" s="13" t="str">
        <f t="shared" si="3"/>
        <v>2</v>
      </c>
      <c r="O24" s="13">
        <f t="shared" si="4"/>
        <v>1</v>
      </c>
      <c r="P24" s="12">
        <v>24.7</v>
      </c>
      <c r="Q24" s="56">
        <v>1.1200000000000001</v>
      </c>
      <c r="R24" s="56">
        <v>1.99</v>
      </c>
      <c r="S24" s="56">
        <v>47.85</v>
      </c>
      <c r="T24" s="56">
        <v>138.21</v>
      </c>
      <c r="U24" s="12">
        <v>5</v>
      </c>
      <c r="V24" s="12">
        <v>2</v>
      </c>
      <c r="W24" s="12">
        <v>1</v>
      </c>
      <c r="X24" s="12">
        <v>1</v>
      </c>
      <c r="Y24" s="12">
        <v>8</v>
      </c>
      <c r="Z24" s="12">
        <v>2</v>
      </c>
      <c r="AA24" s="12">
        <v>90</v>
      </c>
      <c r="AB24" s="12">
        <v>0</v>
      </c>
      <c r="AC24" s="12">
        <v>17</v>
      </c>
      <c r="AD24" s="12">
        <v>121.2</v>
      </c>
      <c r="AE24" s="12">
        <v>4</v>
      </c>
      <c r="AF24" s="12">
        <v>3619.4</v>
      </c>
      <c r="AG24" s="12">
        <v>15</v>
      </c>
      <c r="AH24" s="12">
        <v>0</v>
      </c>
      <c r="AI24" s="12">
        <v>0</v>
      </c>
      <c r="AJ24" s="12">
        <v>4.1868999999999996</v>
      </c>
      <c r="AK24" s="12">
        <v>0.21920000000000001</v>
      </c>
      <c r="AL24" s="14">
        <v>0.13639999999999999</v>
      </c>
      <c r="AM24" s="14">
        <v>7.1000000000000004E-3</v>
      </c>
      <c r="AN24" s="14">
        <v>2.3584000000000001</v>
      </c>
      <c r="AO24" s="14">
        <v>3.3300000000000003E-2</v>
      </c>
      <c r="AP24" s="14">
        <v>0.19800000000000001</v>
      </c>
      <c r="AQ24" s="14">
        <v>2.8E-3</v>
      </c>
      <c r="AR24" s="14">
        <v>7.6646999999999998</v>
      </c>
      <c r="AS24" s="14">
        <v>0.38890000000000002</v>
      </c>
      <c r="AT24" s="14">
        <v>0.1323</v>
      </c>
      <c r="AU24" s="14">
        <v>6.7000000000000002E-3</v>
      </c>
      <c r="AV24" s="14">
        <v>22.206099999999999</v>
      </c>
      <c r="AW24" s="14">
        <v>0.15390000000000001</v>
      </c>
      <c r="AX24" s="14">
        <v>0.2651</v>
      </c>
      <c r="AY24" s="14">
        <v>1.8E-3</v>
      </c>
      <c r="AZ24" s="14">
        <v>0.14489311163895485</v>
      </c>
      <c r="BA24" s="14">
        <v>2.0037792894935751</v>
      </c>
      <c r="BB24" s="14">
        <v>0.33417211877201813</v>
      </c>
      <c r="BC24" s="15"/>
      <c r="BD24" s="8" t="s">
        <v>205</v>
      </c>
      <c r="BE24" s="23">
        <v>70</v>
      </c>
      <c r="BF24" s="2">
        <f>DCOUNT(PlotSort2,"PhxRed",$BP$31:$BP$32)</f>
        <v>1</v>
      </c>
      <c r="BG24" s="16">
        <f>DAVERAGE(PlotSort2,"PhxRed",$BP$31:$BP$32)</f>
        <v>0.65100000000000002</v>
      </c>
      <c r="BH24" s="16"/>
      <c r="BI24" s="16">
        <f>DAVERAGE(PlotSort2,"PhxRedEdge",$BP$31:$BP$32)</f>
        <v>0.6419999999999999</v>
      </c>
      <c r="BJ24" s="16"/>
      <c r="BK24" s="16">
        <f>DAVERAGE(PlotSort2,"TMRed",$BP$31:$BP$32)</f>
        <v>0.65049999999999997</v>
      </c>
      <c r="BL24" s="16"/>
      <c r="BM24" s="16">
        <f>DAVERAGE(PlotSort2,"TMNIR",$BP$31:$BP$32)</f>
        <v>0.62719999999999998</v>
      </c>
      <c r="BN24" s="16"/>
      <c r="BO24" s="16">
        <f>DAVERAGE(PlotSort2,"NRR",$BP$31:$BP$32)</f>
        <v>-1.1660888748818094E-2</v>
      </c>
      <c r="BP24" s="16"/>
      <c r="BQ24" s="16">
        <f>DAVERAGE(PlotSort2,"rvi",$BP$31:$BP$32)</f>
        <v>24.104534973097618</v>
      </c>
      <c r="BR24" s="16"/>
      <c r="BS24" s="17">
        <f>DAVERAGE(PlotSort2,"ndvi",$BP$31:$BP$32)</f>
        <v>-1.8235892619550748E-2</v>
      </c>
      <c r="BT24" s="16"/>
    </row>
    <row r="25" spans="2:72" ht="13.5" customHeight="1" x14ac:dyDescent="0.2">
      <c r="B25" s="12">
        <v>280</v>
      </c>
      <c r="C25" s="12">
        <v>10.287000000000001</v>
      </c>
      <c r="D25" s="12">
        <v>280.42863</v>
      </c>
      <c r="E25" s="12">
        <v>1</v>
      </c>
      <c r="F25" s="12">
        <v>32</v>
      </c>
      <c r="G25" s="13">
        <v>208</v>
      </c>
      <c r="H25" s="13" t="s">
        <v>193</v>
      </c>
      <c r="I25" s="13">
        <v>111.2</v>
      </c>
      <c r="J25" s="13">
        <v>2</v>
      </c>
      <c r="K25" s="13" t="str">
        <f t="shared" si="0"/>
        <v>1</v>
      </c>
      <c r="L25" s="13" t="str">
        <f t="shared" si="1"/>
        <v>1</v>
      </c>
      <c r="M25" s="13" t="str">
        <f t="shared" si="2"/>
        <v>1</v>
      </c>
      <c r="N25" s="13" t="str">
        <f t="shared" si="3"/>
        <v>2</v>
      </c>
      <c r="O25" s="13">
        <f t="shared" si="4"/>
        <v>1</v>
      </c>
      <c r="P25" s="12">
        <v>24.7</v>
      </c>
      <c r="Q25" s="56">
        <v>1.1200000000000001</v>
      </c>
      <c r="R25" s="56">
        <v>1.99</v>
      </c>
      <c r="S25" s="56">
        <v>47.79</v>
      </c>
      <c r="T25" s="56">
        <v>138.35</v>
      </c>
      <c r="U25" s="12">
        <v>5</v>
      </c>
      <c r="V25" s="12">
        <v>2</v>
      </c>
      <c r="W25" s="12">
        <v>1</v>
      </c>
      <c r="X25" s="12">
        <v>1</v>
      </c>
      <c r="Y25" s="12">
        <v>8</v>
      </c>
      <c r="Z25" s="12">
        <v>2</v>
      </c>
      <c r="AA25" s="12">
        <v>90</v>
      </c>
      <c r="AB25" s="12">
        <v>0</v>
      </c>
      <c r="AC25" s="12">
        <v>18</v>
      </c>
      <c r="AD25" s="12">
        <v>111.2</v>
      </c>
      <c r="AE25" s="12">
        <v>2</v>
      </c>
      <c r="AF25" s="12">
        <v>3619.4</v>
      </c>
      <c r="AG25" s="12">
        <v>15</v>
      </c>
      <c r="AH25" s="12">
        <v>0</v>
      </c>
      <c r="AI25" s="12">
        <v>0</v>
      </c>
      <c r="AJ25" s="12">
        <v>2.5630999999999999</v>
      </c>
      <c r="AK25" s="12">
        <v>1.0111000000000001</v>
      </c>
      <c r="AL25" s="14">
        <v>8.2400000000000001E-2</v>
      </c>
      <c r="AM25" s="14">
        <v>3.2500000000000001E-2</v>
      </c>
      <c r="AN25" s="14">
        <v>1.9107000000000001</v>
      </c>
      <c r="AO25" s="14">
        <v>0.21640000000000001</v>
      </c>
      <c r="AP25" s="14">
        <v>0.1583</v>
      </c>
      <c r="AQ25" s="14">
        <v>1.7899999999999999E-2</v>
      </c>
      <c r="AR25" s="14">
        <v>4.8893000000000004</v>
      </c>
      <c r="AS25" s="14">
        <v>1.7302999999999999</v>
      </c>
      <c r="AT25" s="14">
        <v>8.3299999999999999E-2</v>
      </c>
      <c r="AU25" s="14">
        <v>2.9499999999999998E-2</v>
      </c>
      <c r="AV25" s="14">
        <v>20.198899999999998</v>
      </c>
      <c r="AW25" s="14">
        <v>0.43059999999999998</v>
      </c>
      <c r="AX25" s="14">
        <v>0.23799999999999999</v>
      </c>
      <c r="AY25" s="14">
        <v>5.1000000000000004E-3</v>
      </c>
      <c r="AZ25" s="14">
        <v>0.20111026999747664</v>
      </c>
      <c r="BA25" s="14">
        <v>2.8571428571428572</v>
      </c>
      <c r="BB25" s="14">
        <v>0.48148148148148151</v>
      </c>
      <c r="BC25" s="15"/>
      <c r="BD25" s="8" t="s">
        <v>206</v>
      </c>
      <c r="BE25" s="15">
        <v>100</v>
      </c>
      <c r="BF25" s="2">
        <f>DCOUNT(PlotSort2,"PhxRed",$BQ$31:$BQ$32)</f>
        <v>3</v>
      </c>
      <c r="BG25" s="16">
        <f>DAVERAGE(PlotSort2,"PhxRed",$BQ$31:$BQ$32)</f>
        <v>0.99753333333333327</v>
      </c>
      <c r="BH25" s="16">
        <f>DSTDEV(PlotSort2,"PhxRed",$BQ$31:$BQ$32)/SQRT($BF25)</f>
        <v>2.7186598005471472E-3</v>
      </c>
      <c r="BI25" s="16">
        <f>DAVERAGE(PlotSort2,"PhxRedEdge",$BQ$31:$BQ$32)</f>
        <v>0.99726666666666663</v>
      </c>
      <c r="BJ25" s="16">
        <f>DSTDEV(PlotSort2,"PhxRedEdge",$BQ$31:$BQ$32)/SQRT($BF25)</f>
        <v>2.7485349632930577E-3</v>
      </c>
      <c r="BK25" s="16">
        <f>DAVERAGE(PlotSort2,"TMRed",$BQ$31:$BQ$32)</f>
        <v>0.99753333333333327</v>
      </c>
      <c r="BL25" s="16">
        <f>DSTDEV(PlotSort2,"TMRed",$BQ$31:$BQ$32)/SQRT($BF25)</f>
        <v>2.7186598005471472E-3</v>
      </c>
      <c r="BM25" s="16">
        <f>DAVERAGE(PlotSort2,"TMNIR",$BQ$31:$BQ$32)</f>
        <v>0.99726666666666663</v>
      </c>
      <c r="BN25" s="16">
        <f>DSTDEV(PlotSort2,"TMNIR",$BQ$31:$BQ$32)/SQRT($BF25)</f>
        <v>2.7485349632930577E-3</v>
      </c>
      <c r="BO25" s="16">
        <f>DAVERAGE(PlotSort2,"NRR",$BQ$31:$BQ$32)</f>
        <v>0.7497230732606992</v>
      </c>
      <c r="BP25" s="16">
        <f>DSTDEV(PlotSort2,"NRR",$BQ$31:$BQ$32)/SQRT($BF25)</f>
        <v>1.2361304112652317E-3</v>
      </c>
      <c r="BQ25" s="16">
        <f>DAVERAGE(PlotSort2,"rvi",$BQ$31:$BQ$32)</f>
        <v>1.4335421187555901</v>
      </c>
      <c r="BR25" s="16">
        <f>DSTDEV(PlotSort2,"rvi",$BQ$31:$BQ$32)/SQRT($BF25)</f>
        <v>9.2383544365054835E-3</v>
      </c>
      <c r="BS25" s="17">
        <f>DAVERAGE(PlotSort2,"ndvi",$BQ$31:$BQ$32)</f>
        <v>0.1781289559389648</v>
      </c>
      <c r="BT25" s="16">
        <f>DSTDEV(PlotSort2,"ndvi",$BQ$31:$BQ$32)/SQRT($BF25)</f>
        <v>3.1283774667450713E-3</v>
      </c>
    </row>
    <row r="26" spans="2:72" ht="13.5" customHeight="1" x14ac:dyDescent="0.2">
      <c r="B26" s="12">
        <v>280</v>
      </c>
      <c r="C26" s="12">
        <v>10.499000000000001</v>
      </c>
      <c r="D26" s="12">
        <v>280.43745999999999</v>
      </c>
      <c r="E26" s="12">
        <v>1</v>
      </c>
      <c r="F26" s="12">
        <v>32</v>
      </c>
      <c r="G26" s="13">
        <v>301</v>
      </c>
      <c r="H26" s="13" t="s">
        <v>201</v>
      </c>
      <c r="I26" s="13">
        <v>221.3</v>
      </c>
      <c r="J26" s="13">
        <v>10</v>
      </c>
      <c r="K26" s="13" t="str">
        <f t="shared" si="0"/>
        <v>2</v>
      </c>
      <c r="L26" s="13" t="str">
        <f t="shared" si="1"/>
        <v>2</v>
      </c>
      <c r="M26" s="13" t="str">
        <f t="shared" si="2"/>
        <v>1</v>
      </c>
      <c r="N26" s="13" t="str">
        <f t="shared" si="3"/>
        <v>3</v>
      </c>
      <c r="O26" s="13">
        <f t="shared" si="4"/>
        <v>2</v>
      </c>
      <c r="P26" s="12">
        <v>24.7</v>
      </c>
      <c r="Q26" s="56">
        <v>1.1200000000000001</v>
      </c>
      <c r="R26" s="56">
        <v>1.99</v>
      </c>
      <c r="S26" s="56">
        <v>46.08</v>
      </c>
      <c r="T26" s="56">
        <v>142</v>
      </c>
      <c r="U26" s="12">
        <v>5</v>
      </c>
      <c r="V26" s="12">
        <v>2</v>
      </c>
      <c r="W26" s="12">
        <v>1</v>
      </c>
      <c r="X26" s="12">
        <v>1</v>
      </c>
      <c r="Y26" s="12">
        <v>8</v>
      </c>
      <c r="Z26" s="12">
        <v>2</v>
      </c>
      <c r="AA26" s="12">
        <v>90</v>
      </c>
      <c r="AB26" s="12">
        <v>0</v>
      </c>
      <c r="AC26" s="12">
        <v>36</v>
      </c>
      <c r="AD26" s="12">
        <v>221.3</v>
      </c>
      <c r="AE26" s="12">
        <v>10</v>
      </c>
      <c r="AF26" s="12">
        <v>3619.4</v>
      </c>
      <c r="AG26" s="12">
        <v>15</v>
      </c>
      <c r="AH26" s="12">
        <v>0</v>
      </c>
      <c r="AI26" s="12">
        <v>0</v>
      </c>
      <c r="AJ26" s="12">
        <v>5.4672000000000001</v>
      </c>
      <c r="AK26" s="12">
        <v>0.21990000000000001</v>
      </c>
      <c r="AL26" s="14">
        <v>0.1759</v>
      </c>
      <c r="AM26" s="14">
        <v>7.1000000000000004E-3</v>
      </c>
      <c r="AN26" s="14">
        <v>2.8923000000000001</v>
      </c>
      <c r="AO26" s="14">
        <v>0.1075</v>
      </c>
      <c r="AP26" s="14">
        <v>0.2397</v>
      </c>
      <c r="AQ26" s="14">
        <v>8.8999999999999999E-3</v>
      </c>
      <c r="AR26" s="14">
        <v>10.6212</v>
      </c>
      <c r="AS26" s="14">
        <v>0.59</v>
      </c>
      <c r="AT26" s="14">
        <v>0.1807</v>
      </c>
      <c r="AU26" s="14">
        <v>0.01</v>
      </c>
      <c r="AV26" s="14">
        <v>28.691500000000001</v>
      </c>
      <c r="AW26" s="14">
        <v>0.90690000000000004</v>
      </c>
      <c r="AX26" s="14">
        <v>0.34160000000000001</v>
      </c>
      <c r="AY26" s="14">
        <v>1.0800000000000001E-2</v>
      </c>
      <c r="AZ26" s="14">
        <v>0.17529674866678138</v>
      </c>
      <c r="BA26" s="14">
        <v>1.8904261206419481</v>
      </c>
      <c r="BB26" s="14">
        <v>0.30806050162741722</v>
      </c>
      <c r="BC26" s="15"/>
    </row>
    <row r="27" spans="2:72" ht="13.5" customHeight="1" x14ac:dyDescent="0.2">
      <c r="B27" s="12">
        <v>280</v>
      </c>
      <c r="C27" s="12">
        <v>10.492000000000001</v>
      </c>
      <c r="D27" s="12">
        <v>280.43716999999998</v>
      </c>
      <c r="E27" s="12">
        <v>1</v>
      </c>
      <c r="F27" s="12">
        <v>32</v>
      </c>
      <c r="G27" s="13">
        <v>302</v>
      </c>
      <c r="H27" s="13" t="s">
        <v>195</v>
      </c>
      <c r="I27" s="13">
        <v>121.3</v>
      </c>
      <c r="J27" s="13">
        <v>4</v>
      </c>
      <c r="K27" s="13" t="str">
        <f t="shared" si="0"/>
        <v>1</v>
      </c>
      <c r="L27" s="13" t="str">
        <f t="shared" si="1"/>
        <v>2</v>
      </c>
      <c r="M27" s="13" t="str">
        <f t="shared" si="2"/>
        <v>1</v>
      </c>
      <c r="N27" s="13" t="str">
        <f t="shared" si="3"/>
        <v>3</v>
      </c>
      <c r="O27" s="13">
        <f t="shared" si="4"/>
        <v>2</v>
      </c>
      <c r="P27" s="12">
        <v>24.7</v>
      </c>
      <c r="Q27" s="56">
        <v>1.1200000000000001</v>
      </c>
      <c r="R27" s="56">
        <v>1.99</v>
      </c>
      <c r="S27" s="56">
        <v>46.14</v>
      </c>
      <c r="T27" s="56">
        <v>141.88</v>
      </c>
      <c r="U27" s="12">
        <v>5</v>
      </c>
      <c r="V27" s="12">
        <v>2</v>
      </c>
      <c r="W27" s="12">
        <v>1</v>
      </c>
      <c r="X27" s="12">
        <v>1</v>
      </c>
      <c r="Y27" s="12">
        <v>8</v>
      </c>
      <c r="Z27" s="12">
        <v>2</v>
      </c>
      <c r="AA27" s="12">
        <v>90</v>
      </c>
      <c r="AB27" s="12">
        <v>0</v>
      </c>
      <c r="AC27" s="12">
        <v>35</v>
      </c>
      <c r="AD27" s="12">
        <v>121.3</v>
      </c>
      <c r="AE27" s="12">
        <v>4</v>
      </c>
      <c r="AF27" s="12">
        <v>3619.4</v>
      </c>
      <c r="AG27" s="12">
        <v>15</v>
      </c>
      <c r="AH27" s="12">
        <v>0</v>
      </c>
      <c r="AI27" s="12">
        <v>0</v>
      </c>
      <c r="AJ27" s="12">
        <v>4.1346999999999996</v>
      </c>
      <c r="AK27" s="12">
        <v>5.9999999999999995E-4</v>
      </c>
      <c r="AL27" s="14">
        <v>0.1328</v>
      </c>
      <c r="AM27" s="14">
        <v>0</v>
      </c>
      <c r="AN27" s="14">
        <v>2.6234999999999999</v>
      </c>
      <c r="AO27" s="14">
        <v>2.3599999999999999E-2</v>
      </c>
      <c r="AP27" s="14">
        <v>0.21690000000000001</v>
      </c>
      <c r="AQ27" s="14">
        <v>2E-3</v>
      </c>
      <c r="AR27" s="14">
        <v>8.0540000000000003</v>
      </c>
      <c r="AS27" s="14">
        <v>0.1578</v>
      </c>
      <c r="AT27" s="14">
        <v>0.13669999999999999</v>
      </c>
      <c r="AU27" s="14">
        <v>2.7000000000000001E-3</v>
      </c>
      <c r="AV27" s="14">
        <v>25.854399999999998</v>
      </c>
      <c r="AW27" s="14">
        <v>0.51580000000000004</v>
      </c>
      <c r="AX27" s="14">
        <v>0.307</v>
      </c>
      <c r="AY27" s="14">
        <v>6.1000000000000004E-3</v>
      </c>
      <c r="AZ27" s="14">
        <v>0.17197938537888907</v>
      </c>
      <c r="BA27" s="14">
        <v>2.2457937088514996</v>
      </c>
      <c r="BB27" s="14">
        <v>0.38381789497408164</v>
      </c>
      <c r="BC27" s="15"/>
      <c r="BD27" s="8" t="s">
        <v>183</v>
      </c>
      <c r="BE27" s="2">
        <v>21</v>
      </c>
      <c r="BF27" s="2">
        <f>DCOUNT(PlotSort2,"PhxRed",$BR$31:$BR$32)</f>
        <v>2</v>
      </c>
      <c r="BG27" s="16">
        <f>DAVERAGE(PlotSort2,"PhxRed",$BR$31:$BR$32)</f>
        <v>0.26739999999999997</v>
      </c>
      <c r="BH27" s="16">
        <f>DSTDEV(PlotSort2,"PhxRed",$BR$31:$BR$32)/SQRT($BF27)</f>
        <v>1.4800000000000008E-2</v>
      </c>
      <c r="BI27" s="16">
        <f>DAVERAGE(PlotSort2,"PhxRedEdge",$BR$31:$BR$32)</f>
        <v>0.34450000000000003</v>
      </c>
      <c r="BJ27" s="16">
        <f>DSTDEV(PlotSort2,"PhxRedEdge",$BR$31:$BR$32)/SQRT($BF27)</f>
        <v>1.6399999999999998E-2</v>
      </c>
      <c r="BK27" s="16">
        <f>DAVERAGE(PlotSort2,"TMRed",$BR$31:$BR$32)</f>
        <v>0.26590000000000003</v>
      </c>
      <c r="BL27" s="16">
        <f>DSTDEV(PlotSort2,"TMRed",$BR$31:$BR$32)/SQRT($BF27)</f>
        <v>1.3499999999999983E-2</v>
      </c>
      <c r="BM27" s="16">
        <f>DAVERAGE(PlotSort2,"TMNIR",$BR$31:$BR$32)</f>
        <v>0.442</v>
      </c>
      <c r="BN27" s="16">
        <f>DSTDEV(PlotSort2,"TMNIR",$BR$31:$BR$32)/SQRT($BF27)</f>
        <v>1.9199999999999991E-2</v>
      </c>
      <c r="BO27" s="16">
        <f>DAVERAGE(PlotSort2,"NRR",$BR$31:$BR$32)</f>
        <v>0.12405997529073047</v>
      </c>
      <c r="BP27" s="16">
        <f>DSTDEV(PlotSort2,"NRR",$BR$31:$BR$32)/SQRT($BF27)</f>
        <v>2.055352982008915E-3</v>
      </c>
      <c r="BQ27" s="16">
        <f>DAVERAGE(PlotSort2,"rvi",$BR$31:$BR$32)</f>
        <v>1.662899443793413</v>
      </c>
      <c r="BR27" s="16">
        <f>DSTDEV(PlotSort2,"rvi",$BR$31:$BR$32)/SQRT($BF27)</f>
        <v>1.2219415160628189E-2</v>
      </c>
      <c r="BS27" s="17">
        <f>DAVERAGE(PlotSort2,"ndvi",$BR$31:$BR$32)</f>
        <v>0.24892315440407611</v>
      </c>
      <c r="BT27" s="16">
        <f>DSTDEV(PlotSort2,"ndvi",$BR$31:$BR$32)/SQRT($BF27)</f>
        <v>3.4465138423693531E-3</v>
      </c>
    </row>
    <row r="28" spans="2:72" ht="13.5" customHeight="1" x14ac:dyDescent="0.2">
      <c r="B28" s="12">
        <v>280</v>
      </c>
      <c r="C28" s="12">
        <v>10.484</v>
      </c>
      <c r="D28" s="12">
        <v>280.43682999999999</v>
      </c>
      <c r="E28" s="12">
        <v>1</v>
      </c>
      <c r="F28" s="12">
        <v>32</v>
      </c>
      <c r="G28" s="13">
        <v>303</v>
      </c>
      <c r="H28" s="13" t="s">
        <v>199</v>
      </c>
      <c r="I28" s="13">
        <v>211.3</v>
      </c>
      <c r="J28" s="13">
        <v>8</v>
      </c>
      <c r="K28" s="13" t="str">
        <f t="shared" si="0"/>
        <v>2</v>
      </c>
      <c r="L28" s="13" t="str">
        <f t="shared" si="1"/>
        <v>1</v>
      </c>
      <c r="M28" s="13" t="str">
        <f t="shared" si="2"/>
        <v>1</v>
      </c>
      <c r="N28" s="13" t="str">
        <f t="shared" si="3"/>
        <v>3</v>
      </c>
      <c r="O28" s="13">
        <f t="shared" si="4"/>
        <v>2</v>
      </c>
      <c r="P28" s="12">
        <v>24.7</v>
      </c>
      <c r="Q28" s="56">
        <v>1.1200000000000001</v>
      </c>
      <c r="R28" s="56">
        <v>1.99</v>
      </c>
      <c r="S28" s="56">
        <v>46.2</v>
      </c>
      <c r="T28" s="56">
        <v>141.72999999999999</v>
      </c>
      <c r="U28" s="12">
        <v>5</v>
      </c>
      <c r="V28" s="12">
        <v>2</v>
      </c>
      <c r="W28" s="12">
        <v>1</v>
      </c>
      <c r="X28" s="12">
        <v>1</v>
      </c>
      <c r="Y28" s="12">
        <v>8</v>
      </c>
      <c r="Z28" s="12">
        <v>2</v>
      </c>
      <c r="AA28" s="12">
        <v>90</v>
      </c>
      <c r="AB28" s="12">
        <v>0</v>
      </c>
      <c r="AC28" s="12">
        <v>34</v>
      </c>
      <c r="AD28" s="12">
        <v>211.3</v>
      </c>
      <c r="AE28" s="12">
        <v>8</v>
      </c>
      <c r="AF28" s="12">
        <v>3619.4</v>
      </c>
      <c r="AG28" s="12">
        <v>15</v>
      </c>
      <c r="AH28" s="12">
        <v>0</v>
      </c>
      <c r="AI28" s="12">
        <v>0</v>
      </c>
      <c r="AJ28" s="12">
        <v>5.2877000000000001</v>
      </c>
      <c r="AK28" s="12">
        <v>0.40720000000000001</v>
      </c>
      <c r="AL28" s="14">
        <v>0.16930000000000001</v>
      </c>
      <c r="AM28" s="14">
        <v>1.2999999999999999E-2</v>
      </c>
      <c r="AN28" s="14">
        <v>2.8793000000000002</v>
      </c>
      <c r="AO28" s="14">
        <v>0.1177</v>
      </c>
      <c r="AP28" s="14">
        <v>0.23749999999999999</v>
      </c>
      <c r="AQ28" s="14">
        <v>9.7000000000000003E-3</v>
      </c>
      <c r="AR28" s="14">
        <v>9.4893999999999998</v>
      </c>
      <c r="AS28" s="14">
        <v>0.8851</v>
      </c>
      <c r="AT28" s="14">
        <v>0.16070000000000001</v>
      </c>
      <c r="AU28" s="14">
        <v>1.4999999999999999E-2</v>
      </c>
      <c r="AV28" s="14">
        <v>26.341100000000001</v>
      </c>
      <c r="AW28" s="14">
        <v>0.15809999999999999</v>
      </c>
      <c r="AX28" s="14">
        <v>0.31180000000000002</v>
      </c>
      <c r="AY28" s="14">
        <v>1.9E-3</v>
      </c>
      <c r="AZ28" s="14">
        <v>0.1352630620790097</v>
      </c>
      <c r="BA28" s="14">
        <v>1.940261356565028</v>
      </c>
      <c r="BB28" s="14">
        <v>0.31978835978835979</v>
      </c>
      <c r="BC28" s="15"/>
      <c r="BD28" s="8" t="s">
        <v>178</v>
      </c>
      <c r="BE28" s="2">
        <v>22</v>
      </c>
      <c r="BF28" s="2">
        <f>DCOUNT(PlotSort2,"PhxRed",$BS$31:$BS$32)</f>
        <v>2</v>
      </c>
      <c r="BG28" s="16">
        <f>DAVERAGE(PlotSort2,"PhxRed",$BS$31:$BS$32)</f>
        <v>0.18124999999999999</v>
      </c>
      <c r="BH28" s="16">
        <f>DSTDEV(PlotSort2,"PhxRed",$BS$31:$BS$32)/SQRT($BF28)</f>
        <v>5.5499999999999985E-3</v>
      </c>
      <c r="BI28" s="16">
        <f>DAVERAGE(PlotSort2,"PhxRedEdge",$BS$31:$BS$32)</f>
        <v>0.26395000000000002</v>
      </c>
      <c r="BJ28" s="16">
        <f>DSTDEV(PlotSort2,"PhxRedEdge",$BS$31:$BS$32)/SQRT($BF28)</f>
        <v>4.1500000000000148E-3</v>
      </c>
      <c r="BK28" s="16">
        <f>DAVERAGE(PlotSort2,"TMRed",$BS$31:$BS$32)</f>
        <v>0.1817</v>
      </c>
      <c r="BL28" s="16">
        <f>DSTDEV(PlotSort2,"TMRed",$BS$31:$BS$32)/SQRT($BF28)</f>
        <v>6.399999999999989E-3</v>
      </c>
      <c r="BM28" s="16">
        <f>DAVERAGE(PlotSort2,"TMNIR",$BS$31:$BS$32)</f>
        <v>0.37065000000000003</v>
      </c>
      <c r="BN28" s="16">
        <f>DSTDEV(PlotSort2,"TMNIR",$BS$31:$BS$32)/SQRT($BF28)</f>
        <v>1.3849999999999999E-2</v>
      </c>
      <c r="BO28" s="16">
        <f>DAVERAGE(PlotSort2,"NRR",$BS$31:$BS$32)</f>
        <v>0.16783888672461533</v>
      </c>
      <c r="BP28" s="16">
        <f>DSTDEV(PlotSort2,"NRR",$BS$31:$BS$32)/SQRT($BF28)</f>
        <v>1.0524582475507261E-2</v>
      </c>
      <c r="BQ28" s="16">
        <f>DAVERAGE(PlotSort2,"rvi",$BS$31:$BS$32)</f>
        <v>2.0451230714688844</v>
      </c>
      <c r="BR28" s="16">
        <f>DSTDEV(PlotSort2,"rvi",$BS$31:$BS$32)/SQRT($BF28)</f>
        <v>0.14825970092130336</v>
      </c>
      <c r="BS28" s="17">
        <f>DAVERAGE(PlotSort2,"ndvi",$BS$31:$BS$32)</f>
        <v>0.34165149299906616</v>
      </c>
      <c r="BT28" s="16">
        <f>DSTDEV(PlotSort2,"ndvi",$BS$31:$BS$32)/SQRT($BF28)</f>
        <v>3.2053401606149945E-2</v>
      </c>
    </row>
    <row r="29" spans="2:72" ht="13.5" customHeight="1" x14ac:dyDescent="0.2">
      <c r="B29" s="12">
        <v>280</v>
      </c>
      <c r="C29" s="12">
        <v>10.476000000000001</v>
      </c>
      <c r="D29" s="12">
        <v>280.43650000000002</v>
      </c>
      <c r="E29" s="12">
        <v>1</v>
      </c>
      <c r="F29" s="12">
        <v>32</v>
      </c>
      <c r="G29" s="13">
        <v>304</v>
      </c>
      <c r="H29" s="13" t="s">
        <v>193</v>
      </c>
      <c r="I29" s="13">
        <v>111.3</v>
      </c>
      <c r="J29" s="13">
        <v>2</v>
      </c>
      <c r="K29" s="13" t="str">
        <f t="shared" si="0"/>
        <v>1</v>
      </c>
      <c r="L29" s="13" t="str">
        <f t="shared" si="1"/>
        <v>1</v>
      </c>
      <c r="M29" s="13" t="str">
        <f t="shared" si="2"/>
        <v>1</v>
      </c>
      <c r="N29" s="13" t="str">
        <f t="shared" si="3"/>
        <v>3</v>
      </c>
      <c r="O29" s="13">
        <f t="shared" si="4"/>
        <v>2</v>
      </c>
      <c r="P29" s="12">
        <v>24.7</v>
      </c>
      <c r="Q29" s="56">
        <v>1.1200000000000001</v>
      </c>
      <c r="R29" s="56">
        <v>1.99</v>
      </c>
      <c r="S29" s="56">
        <v>46.26</v>
      </c>
      <c r="T29" s="56">
        <v>141.59</v>
      </c>
      <c r="U29" s="12">
        <v>5</v>
      </c>
      <c r="V29" s="12">
        <v>2</v>
      </c>
      <c r="W29" s="12">
        <v>1</v>
      </c>
      <c r="X29" s="12">
        <v>1</v>
      </c>
      <c r="Y29" s="12">
        <v>8</v>
      </c>
      <c r="Z29" s="12">
        <v>2</v>
      </c>
      <c r="AA29" s="12">
        <v>90</v>
      </c>
      <c r="AB29" s="12">
        <v>0</v>
      </c>
      <c r="AC29" s="12">
        <v>33</v>
      </c>
      <c r="AD29" s="12">
        <v>111.3</v>
      </c>
      <c r="AE29" s="12">
        <v>2</v>
      </c>
      <c r="AF29" s="12">
        <v>3619.4</v>
      </c>
      <c r="AG29" s="12">
        <v>15</v>
      </c>
      <c r="AH29" s="12">
        <v>0</v>
      </c>
      <c r="AI29" s="12">
        <v>0</v>
      </c>
      <c r="AJ29" s="12">
        <v>4.3310000000000004</v>
      </c>
      <c r="AK29" s="12">
        <v>0.49419999999999997</v>
      </c>
      <c r="AL29" s="14">
        <v>0.1384</v>
      </c>
      <c r="AM29" s="14">
        <v>1.5800000000000002E-2</v>
      </c>
      <c r="AN29" s="14">
        <v>2.6939000000000002</v>
      </c>
      <c r="AO29" s="14">
        <v>8.9200000000000002E-2</v>
      </c>
      <c r="AP29" s="14">
        <v>0.22159999999999999</v>
      </c>
      <c r="AQ29" s="14">
        <v>7.3000000000000001E-3</v>
      </c>
      <c r="AR29" s="14">
        <v>8.2248000000000001</v>
      </c>
      <c r="AS29" s="14">
        <v>1.0983000000000001</v>
      </c>
      <c r="AT29" s="14">
        <v>0.1389</v>
      </c>
      <c r="AU29" s="14">
        <v>1.8499999999999999E-2</v>
      </c>
      <c r="AV29" s="14">
        <v>26.715499999999999</v>
      </c>
      <c r="AW29" s="14">
        <v>1.6432</v>
      </c>
      <c r="AX29" s="14">
        <v>0.31530000000000002</v>
      </c>
      <c r="AY29" s="14">
        <v>1.9400000000000001E-2</v>
      </c>
      <c r="AZ29" s="14">
        <v>0.17452039485937795</v>
      </c>
      <c r="BA29" s="14">
        <v>2.2699784017278621</v>
      </c>
      <c r="BB29" s="14">
        <v>0.38837516512549541</v>
      </c>
      <c r="BC29" s="15"/>
      <c r="BD29" s="28"/>
    </row>
    <row r="30" spans="2:72" ht="13.5" customHeight="1" x14ac:dyDescent="0.2">
      <c r="B30" s="12">
        <v>280</v>
      </c>
      <c r="C30" s="12">
        <v>10.468</v>
      </c>
      <c r="D30" s="12">
        <v>280.43617</v>
      </c>
      <c r="E30" s="12">
        <v>1</v>
      </c>
      <c r="F30" s="12">
        <v>32</v>
      </c>
      <c r="G30" s="13">
        <v>305</v>
      </c>
      <c r="H30" s="13" t="s">
        <v>202</v>
      </c>
      <c r="I30" s="13">
        <v>232.4</v>
      </c>
      <c r="J30" s="13">
        <v>11</v>
      </c>
      <c r="K30" s="13" t="str">
        <f t="shared" si="0"/>
        <v>2</v>
      </c>
      <c r="L30" s="13" t="str">
        <f t="shared" si="1"/>
        <v>3</v>
      </c>
      <c r="M30" s="13" t="str">
        <f t="shared" si="2"/>
        <v>2</v>
      </c>
      <c r="N30" s="13" t="str">
        <f t="shared" si="3"/>
        <v>4</v>
      </c>
      <c r="O30" s="13">
        <f t="shared" si="4"/>
        <v>2</v>
      </c>
      <c r="P30" s="12">
        <v>24.7</v>
      </c>
      <c r="Q30" s="56">
        <v>1.1200000000000001</v>
      </c>
      <c r="R30" s="56">
        <v>1.99</v>
      </c>
      <c r="S30" s="56">
        <v>46.32</v>
      </c>
      <c r="T30" s="56">
        <v>141.44999999999999</v>
      </c>
      <c r="U30" s="12">
        <v>5</v>
      </c>
      <c r="V30" s="12">
        <v>2</v>
      </c>
      <c r="W30" s="12">
        <v>1</v>
      </c>
      <c r="X30" s="12">
        <v>1</v>
      </c>
      <c r="Y30" s="12">
        <v>8</v>
      </c>
      <c r="Z30" s="12">
        <v>2</v>
      </c>
      <c r="AA30" s="12">
        <v>90</v>
      </c>
      <c r="AB30" s="12">
        <v>0</v>
      </c>
      <c r="AC30" s="12">
        <v>32</v>
      </c>
      <c r="AD30" s="12">
        <v>232.4</v>
      </c>
      <c r="AE30" s="12">
        <v>11</v>
      </c>
      <c r="AF30" s="12">
        <v>3619.4</v>
      </c>
      <c r="AG30" s="12">
        <v>15</v>
      </c>
      <c r="AH30" s="12">
        <v>0</v>
      </c>
      <c r="AI30" s="12">
        <v>0</v>
      </c>
      <c r="AJ30" s="12">
        <v>3.9746000000000001</v>
      </c>
      <c r="AK30" s="12">
        <v>0.2782</v>
      </c>
      <c r="AL30" s="14">
        <v>0.12659999999999999</v>
      </c>
      <c r="AM30" s="14">
        <v>8.8999999999999999E-3</v>
      </c>
      <c r="AN30" s="14">
        <v>2.3355000000000001</v>
      </c>
      <c r="AO30" s="14">
        <v>3.5200000000000002E-2</v>
      </c>
      <c r="AP30" s="14">
        <v>0.19159999999999999</v>
      </c>
      <c r="AQ30" s="14">
        <v>2.8999999999999998E-3</v>
      </c>
      <c r="AR30" s="14">
        <v>7.2003000000000004</v>
      </c>
      <c r="AS30" s="14">
        <v>0.13900000000000001</v>
      </c>
      <c r="AT30" s="14">
        <v>0.12130000000000001</v>
      </c>
      <c r="AU30" s="14">
        <v>2.3E-3</v>
      </c>
      <c r="AV30" s="14">
        <v>23.125399999999999</v>
      </c>
      <c r="AW30" s="14">
        <v>0.61150000000000004</v>
      </c>
      <c r="AX30" s="14">
        <v>0.27210000000000001</v>
      </c>
      <c r="AY30" s="14">
        <v>7.1999999999999998E-3</v>
      </c>
      <c r="AZ30" s="14">
        <v>0.17360362303213289</v>
      </c>
      <c r="BA30" s="14">
        <v>2.2431986809563065</v>
      </c>
      <c r="BB30" s="14">
        <v>0.38332486019318757</v>
      </c>
      <c r="BC30" s="15"/>
      <c r="BD30" s="28"/>
      <c r="BF30" s="29" t="s">
        <v>175</v>
      </c>
    </row>
    <row r="31" spans="2:72" ht="13.5" customHeight="1" x14ac:dyDescent="0.2">
      <c r="B31" s="12">
        <v>280</v>
      </c>
      <c r="C31" s="12">
        <v>10.46</v>
      </c>
      <c r="D31" s="12">
        <v>280.43583000000001</v>
      </c>
      <c r="E31" s="12">
        <v>1</v>
      </c>
      <c r="F31" s="12">
        <v>32</v>
      </c>
      <c r="G31" s="13">
        <v>306</v>
      </c>
      <c r="H31" s="13" t="s">
        <v>195</v>
      </c>
      <c r="I31" s="13">
        <v>121.4</v>
      </c>
      <c r="J31" s="13">
        <v>4</v>
      </c>
      <c r="K31" s="13" t="str">
        <f t="shared" si="0"/>
        <v>1</v>
      </c>
      <c r="L31" s="13" t="str">
        <f t="shared" si="1"/>
        <v>2</v>
      </c>
      <c r="M31" s="13" t="str">
        <f t="shared" si="2"/>
        <v>1</v>
      </c>
      <c r="N31" s="13" t="str">
        <f t="shared" si="3"/>
        <v>4</v>
      </c>
      <c r="O31" s="13">
        <f t="shared" si="4"/>
        <v>2</v>
      </c>
      <c r="P31" s="12">
        <v>24.7</v>
      </c>
      <c r="Q31" s="56">
        <v>1.1200000000000001</v>
      </c>
      <c r="R31" s="56">
        <v>1.99</v>
      </c>
      <c r="S31" s="56">
        <v>46.38</v>
      </c>
      <c r="T31" s="56">
        <v>141.31</v>
      </c>
      <c r="U31" s="12">
        <v>5</v>
      </c>
      <c r="V31" s="12">
        <v>2</v>
      </c>
      <c r="W31" s="12">
        <v>1</v>
      </c>
      <c r="X31" s="12">
        <v>1</v>
      </c>
      <c r="Y31" s="12">
        <v>8</v>
      </c>
      <c r="Z31" s="12">
        <v>2</v>
      </c>
      <c r="AA31" s="12">
        <v>90</v>
      </c>
      <c r="AB31" s="12">
        <v>0</v>
      </c>
      <c r="AC31" s="12">
        <v>31</v>
      </c>
      <c r="AD31" s="12">
        <v>121.4</v>
      </c>
      <c r="AE31" s="12">
        <v>4</v>
      </c>
      <c r="AF31" s="12">
        <v>3619.4</v>
      </c>
      <c r="AG31" s="12">
        <v>15</v>
      </c>
      <c r="AH31" s="12">
        <v>0</v>
      </c>
      <c r="AI31" s="12">
        <v>0</v>
      </c>
      <c r="AJ31" s="12">
        <v>4.7808999999999999</v>
      </c>
      <c r="AK31" s="12">
        <v>1.1900000000000001E-2</v>
      </c>
      <c r="AL31" s="14">
        <v>0.15190000000000001</v>
      </c>
      <c r="AM31" s="14">
        <v>4.0000000000000002E-4</v>
      </c>
      <c r="AN31" s="14">
        <v>2.7976999999999999</v>
      </c>
      <c r="AO31" s="14">
        <v>6.7000000000000002E-3</v>
      </c>
      <c r="AP31" s="14">
        <v>0.22889999999999999</v>
      </c>
      <c r="AQ31" s="14">
        <v>5.0000000000000001E-4</v>
      </c>
      <c r="AR31" s="14">
        <v>9.1532</v>
      </c>
      <c r="AS31" s="14">
        <v>7.9600000000000004E-2</v>
      </c>
      <c r="AT31" s="14">
        <v>0.15379999999999999</v>
      </c>
      <c r="AU31" s="14">
        <v>1.2999999999999999E-3</v>
      </c>
      <c r="AV31" s="14">
        <v>26.8445</v>
      </c>
      <c r="AW31" s="14">
        <v>0.52829999999999999</v>
      </c>
      <c r="AX31" s="14">
        <v>0.31490000000000001</v>
      </c>
      <c r="AY31" s="14">
        <v>6.1999999999999998E-3</v>
      </c>
      <c r="AZ31" s="14">
        <v>0.15814637734461201</v>
      </c>
      <c r="BA31" s="14">
        <v>2.0474642392717817</v>
      </c>
      <c r="BB31" s="14">
        <v>0.34371666311073185</v>
      </c>
      <c r="BC31" s="15"/>
      <c r="BG31" s="30" t="s">
        <v>124</v>
      </c>
      <c r="BH31" s="30" t="s">
        <v>124</v>
      </c>
      <c r="BI31" s="30" t="s">
        <v>126</v>
      </c>
      <c r="BJ31" s="30" t="s">
        <v>126</v>
      </c>
      <c r="BM31" s="30" t="s">
        <v>123</v>
      </c>
      <c r="BN31" s="30" t="s">
        <v>123</v>
      </c>
      <c r="BO31" s="30" t="s">
        <v>123</v>
      </c>
      <c r="BP31" s="30" t="s">
        <v>123</v>
      </c>
      <c r="BQ31" s="30" t="s">
        <v>123</v>
      </c>
      <c r="BR31" s="30" t="s">
        <v>123</v>
      </c>
      <c r="BS31" s="30" t="s">
        <v>123</v>
      </c>
    </row>
    <row r="32" spans="2:72" ht="13.5" customHeight="1" x14ac:dyDescent="0.2">
      <c r="B32" s="12">
        <v>280</v>
      </c>
      <c r="C32" s="12">
        <v>10.452999999999999</v>
      </c>
      <c r="D32" s="12">
        <v>280.43554</v>
      </c>
      <c r="E32" s="12">
        <v>1</v>
      </c>
      <c r="F32" s="12">
        <v>32</v>
      </c>
      <c r="G32" s="13">
        <v>307</v>
      </c>
      <c r="H32" s="13" t="s">
        <v>200</v>
      </c>
      <c r="I32" s="13">
        <v>222.4</v>
      </c>
      <c r="J32" s="13">
        <v>9</v>
      </c>
      <c r="K32" s="13" t="str">
        <f t="shared" si="0"/>
        <v>2</v>
      </c>
      <c r="L32" s="13" t="str">
        <f t="shared" si="1"/>
        <v>2</v>
      </c>
      <c r="M32" s="13" t="str">
        <f t="shared" si="2"/>
        <v>2</v>
      </c>
      <c r="N32" s="13" t="str">
        <f t="shared" si="3"/>
        <v>4</v>
      </c>
      <c r="O32" s="13">
        <f t="shared" si="4"/>
        <v>2</v>
      </c>
      <c r="P32" s="12">
        <v>24.7</v>
      </c>
      <c r="Q32" s="56">
        <v>1.1200000000000001</v>
      </c>
      <c r="R32" s="56">
        <v>1.99</v>
      </c>
      <c r="S32" s="56">
        <v>46.44</v>
      </c>
      <c r="T32" s="56">
        <v>141.19</v>
      </c>
      <c r="U32" s="12">
        <v>5</v>
      </c>
      <c r="V32" s="12">
        <v>2</v>
      </c>
      <c r="W32" s="12">
        <v>1</v>
      </c>
      <c r="X32" s="12">
        <v>1</v>
      </c>
      <c r="Y32" s="12">
        <v>8</v>
      </c>
      <c r="Z32" s="12">
        <v>2</v>
      </c>
      <c r="AA32" s="12">
        <v>90</v>
      </c>
      <c r="AB32" s="12">
        <v>0</v>
      </c>
      <c r="AC32" s="12">
        <v>30</v>
      </c>
      <c r="AD32" s="12">
        <v>222.4</v>
      </c>
      <c r="AE32" s="12">
        <v>9</v>
      </c>
      <c r="AF32" s="12">
        <v>3619.4</v>
      </c>
      <c r="AG32" s="12">
        <v>15</v>
      </c>
      <c r="AH32" s="12">
        <v>0</v>
      </c>
      <c r="AI32" s="12">
        <v>0</v>
      </c>
      <c r="AJ32" s="12">
        <v>4.7205000000000004</v>
      </c>
      <c r="AK32" s="12">
        <v>1.66E-2</v>
      </c>
      <c r="AL32" s="14">
        <v>0.1497</v>
      </c>
      <c r="AM32" s="14">
        <v>5.0000000000000001E-4</v>
      </c>
      <c r="AN32" s="14">
        <v>3.105</v>
      </c>
      <c r="AO32" s="14">
        <v>3.6299999999999999E-2</v>
      </c>
      <c r="AP32" s="14">
        <v>0.2535</v>
      </c>
      <c r="AQ32" s="14">
        <v>3.0000000000000001E-3</v>
      </c>
      <c r="AR32" s="14">
        <v>9.0553000000000008</v>
      </c>
      <c r="AS32" s="14">
        <v>0.105</v>
      </c>
      <c r="AT32" s="14">
        <v>0.15190000000000001</v>
      </c>
      <c r="AU32" s="14">
        <v>1.8E-3</v>
      </c>
      <c r="AV32" s="14">
        <v>32.144300000000001</v>
      </c>
      <c r="AW32" s="14">
        <v>1.2854000000000001</v>
      </c>
      <c r="AX32" s="14">
        <v>0.376</v>
      </c>
      <c r="AY32" s="14">
        <v>1.4999999999999999E-2</v>
      </c>
      <c r="AZ32" s="14">
        <v>0.19459888800635425</v>
      </c>
      <c r="BA32" s="14">
        <v>2.4753127057274522</v>
      </c>
      <c r="BB32" s="14">
        <v>0.42451221822314827</v>
      </c>
      <c r="BC32" s="15"/>
      <c r="BD32" s="28"/>
      <c r="BG32" s="30">
        <v>1</v>
      </c>
      <c r="BH32" s="30">
        <v>2</v>
      </c>
      <c r="BI32" s="30">
        <v>1</v>
      </c>
      <c r="BJ32" s="30">
        <v>2</v>
      </c>
      <c r="BM32" s="30">
        <v>30</v>
      </c>
      <c r="BN32" s="30">
        <v>31</v>
      </c>
      <c r="BO32" s="30">
        <v>32</v>
      </c>
      <c r="BP32" s="30">
        <v>70</v>
      </c>
      <c r="BQ32" s="30">
        <v>100</v>
      </c>
      <c r="BR32" s="30">
        <v>21</v>
      </c>
      <c r="BS32" s="30">
        <v>22</v>
      </c>
    </row>
    <row r="33" spans="2:64" ht="13.5" customHeight="1" x14ac:dyDescent="0.2">
      <c r="B33" s="12">
        <v>280</v>
      </c>
      <c r="C33" s="12">
        <v>10.445</v>
      </c>
      <c r="D33" s="12">
        <v>280.43520999999998</v>
      </c>
      <c r="E33" s="12">
        <v>1</v>
      </c>
      <c r="F33" s="12">
        <v>32</v>
      </c>
      <c r="G33" s="13">
        <v>308</v>
      </c>
      <c r="H33" s="13" t="s">
        <v>196</v>
      </c>
      <c r="I33" s="13">
        <v>132.4</v>
      </c>
      <c r="J33" s="13">
        <v>5</v>
      </c>
      <c r="K33" s="13" t="str">
        <f t="shared" si="0"/>
        <v>1</v>
      </c>
      <c r="L33" s="13" t="str">
        <f t="shared" si="1"/>
        <v>3</v>
      </c>
      <c r="M33" s="13" t="str">
        <f t="shared" si="2"/>
        <v>2</v>
      </c>
      <c r="N33" s="13" t="str">
        <f t="shared" si="3"/>
        <v>4</v>
      </c>
      <c r="O33" s="13">
        <f t="shared" si="4"/>
        <v>2</v>
      </c>
      <c r="P33" s="12">
        <v>24.7</v>
      </c>
      <c r="Q33" s="56">
        <v>1.1200000000000001</v>
      </c>
      <c r="R33" s="56">
        <v>1.99</v>
      </c>
      <c r="S33" s="56">
        <v>46.5</v>
      </c>
      <c r="T33" s="56">
        <v>141.05000000000001</v>
      </c>
      <c r="U33" s="12">
        <v>5</v>
      </c>
      <c r="V33" s="12">
        <v>2</v>
      </c>
      <c r="W33" s="12">
        <v>1</v>
      </c>
      <c r="X33" s="12">
        <v>1</v>
      </c>
      <c r="Y33" s="12">
        <v>8</v>
      </c>
      <c r="Z33" s="12">
        <v>2</v>
      </c>
      <c r="AA33" s="12">
        <v>90</v>
      </c>
      <c r="AB33" s="12">
        <v>0</v>
      </c>
      <c r="AC33" s="12">
        <v>29</v>
      </c>
      <c r="AD33" s="12">
        <v>132.4</v>
      </c>
      <c r="AE33" s="12">
        <v>5</v>
      </c>
      <c r="AF33" s="12">
        <v>3619.4</v>
      </c>
      <c r="AG33" s="12">
        <v>15</v>
      </c>
      <c r="AH33" s="12">
        <v>0</v>
      </c>
      <c r="AI33" s="12">
        <v>0</v>
      </c>
      <c r="AJ33" s="12">
        <v>3.4415</v>
      </c>
      <c r="AK33" s="12">
        <v>0.2082</v>
      </c>
      <c r="AL33" s="14">
        <v>0.1089</v>
      </c>
      <c r="AM33" s="14">
        <v>6.6E-3</v>
      </c>
      <c r="AN33" s="14">
        <v>3.2355999999999998</v>
      </c>
      <c r="AO33" s="14">
        <v>0.14660000000000001</v>
      </c>
      <c r="AP33" s="14">
        <v>0.26350000000000001</v>
      </c>
      <c r="AQ33" s="14">
        <v>1.1900000000000001E-2</v>
      </c>
      <c r="AR33" s="14">
        <v>6.4855</v>
      </c>
      <c r="AS33" s="14">
        <v>0.20830000000000001</v>
      </c>
      <c r="AT33" s="14">
        <v>0.1085</v>
      </c>
      <c r="AU33" s="14">
        <v>3.5000000000000001E-3</v>
      </c>
      <c r="AV33" s="14">
        <v>36.612200000000001</v>
      </c>
      <c r="AW33" s="14">
        <v>2.9744000000000002</v>
      </c>
      <c r="AX33" s="14">
        <v>0.42699999999999999</v>
      </c>
      <c r="AY33" s="14">
        <v>3.4700000000000002E-2</v>
      </c>
      <c r="AZ33" s="14">
        <v>0.23678493845039822</v>
      </c>
      <c r="BA33" s="14">
        <v>3.935483870967742</v>
      </c>
      <c r="BB33" s="14">
        <v>0.59477124183006536</v>
      </c>
      <c r="BC33" s="15"/>
      <c r="BD33" s="28"/>
    </row>
    <row r="34" spans="2:64" ht="13.5" customHeight="1" x14ac:dyDescent="0.2">
      <c r="B34" s="12">
        <v>280</v>
      </c>
      <c r="C34" s="12">
        <v>10.531000000000001</v>
      </c>
      <c r="D34" s="12">
        <v>280.43878999999998</v>
      </c>
      <c r="E34" s="12">
        <v>1</v>
      </c>
      <c r="F34" s="12">
        <v>32</v>
      </c>
      <c r="G34" s="13">
        <v>401</v>
      </c>
      <c r="H34" s="13" t="s">
        <v>198</v>
      </c>
      <c r="I34" s="13">
        <v>212.3</v>
      </c>
      <c r="J34" s="13">
        <v>7</v>
      </c>
      <c r="K34" s="13" t="str">
        <f t="shared" si="0"/>
        <v>2</v>
      </c>
      <c r="L34" s="13" t="str">
        <f t="shared" si="1"/>
        <v>1</v>
      </c>
      <c r="M34" s="13" t="str">
        <f t="shared" si="2"/>
        <v>2</v>
      </c>
      <c r="N34" s="13" t="str">
        <f t="shared" si="3"/>
        <v>3</v>
      </c>
      <c r="O34" s="13">
        <f t="shared" si="4"/>
        <v>2</v>
      </c>
      <c r="P34" s="12">
        <v>24.7</v>
      </c>
      <c r="Q34" s="56">
        <v>1.1200000000000001</v>
      </c>
      <c r="R34" s="56">
        <v>1.99</v>
      </c>
      <c r="S34" s="56">
        <v>45.84</v>
      </c>
      <c r="T34" s="56">
        <v>142.57</v>
      </c>
      <c r="U34" s="12">
        <v>5</v>
      </c>
      <c r="V34" s="12">
        <v>2</v>
      </c>
      <c r="W34" s="12">
        <v>1</v>
      </c>
      <c r="X34" s="12">
        <v>1</v>
      </c>
      <c r="Y34" s="12">
        <v>8</v>
      </c>
      <c r="Z34" s="12">
        <v>2</v>
      </c>
      <c r="AA34" s="12">
        <v>90</v>
      </c>
      <c r="AB34" s="12">
        <v>0</v>
      </c>
      <c r="AC34" s="12">
        <v>37</v>
      </c>
      <c r="AD34" s="12">
        <v>212.3</v>
      </c>
      <c r="AE34" s="12">
        <v>7</v>
      </c>
      <c r="AF34" s="12">
        <v>3619.4</v>
      </c>
      <c r="AG34" s="12">
        <v>15</v>
      </c>
      <c r="AH34" s="12">
        <v>0</v>
      </c>
      <c r="AI34" s="12">
        <v>0</v>
      </c>
      <c r="AJ34" s="12">
        <v>4.9980000000000002</v>
      </c>
      <c r="AK34" s="12">
        <v>1.0800000000000001E-2</v>
      </c>
      <c r="AL34" s="14">
        <v>0.16250000000000001</v>
      </c>
      <c r="AM34" s="14">
        <v>4.0000000000000002E-4</v>
      </c>
      <c r="AN34" s="14">
        <v>3.0486</v>
      </c>
      <c r="AO34" s="14">
        <v>2.8799999999999999E-2</v>
      </c>
      <c r="AP34" s="14">
        <v>0.25530000000000003</v>
      </c>
      <c r="AQ34" s="14">
        <v>2.3999999999999998E-3</v>
      </c>
      <c r="AR34" s="14">
        <v>9.5394000000000005</v>
      </c>
      <c r="AS34" s="14">
        <v>5.1900000000000002E-2</v>
      </c>
      <c r="AT34" s="14">
        <v>0.16389999999999999</v>
      </c>
      <c r="AU34" s="14">
        <v>8.9999999999999998E-4</v>
      </c>
      <c r="AV34" s="14">
        <v>30.584299999999999</v>
      </c>
      <c r="AW34" s="14">
        <v>4.1599999999999998E-2</v>
      </c>
      <c r="AX34" s="14">
        <v>0.36870000000000003</v>
      </c>
      <c r="AY34" s="14">
        <v>5.0000000000000001E-4</v>
      </c>
      <c r="AZ34" s="14">
        <v>0.1817307692307692</v>
      </c>
      <c r="BA34" s="14">
        <v>2.2495424039048202</v>
      </c>
      <c r="BB34" s="14">
        <v>0.38452872699962459</v>
      </c>
      <c r="BC34" s="15"/>
      <c r="BD34" s="28"/>
      <c r="BG34" s="31"/>
      <c r="BH34" s="31"/>
      <c r="BI34" s="31"/>
      <c r="BJ34" s="31"/>
      <c r="BK34" s="31"/>
    </row>
    <row r="35" spans="2:64" ht="13.5" customHeight="1" x14ac:dyDescent="0.2">
      <c r="B35" s="12">
        <v>280</v>
      </c>
      <c r="C35" s="12">
        <v>10.539</v>
      </c>
      <c r="D35" s="12">
        <v>280.43912</v>
      </c>
      <c r="E35" s="12">
        <v>1</v>
      </c>
      <c r="F35" s="12">
        <v>32</v>
      </c>
      <c r="G35" s="13">
        <v>402</v>
      </c>
      <c r="H35" s="13" t="s">
        <v>200</v>
      </c>
      <c r="I35" s="13">
        <v>222.3</v>
      </c>
      <c r="J35" s="13">
        <v>9</v>
      </c>
      <c r="K35" s="13" t="str">
        <f t="shared" si="0"/>
        <v>2</v>
      </c>
      <c r="L35" s="13" t="str">
        <f t="shared" si="1"/>
        <v>2</v>
      </c>
      <c r="M35" s="13" t="str">
        <f t="shared" si="2"/>
        <v>2</v>
      </c>
      <c r="N35" s="13" t="str">
        <f t="shared" si="3"/>
        <v>3</v>
      </c>
      <c r="O35" s="13">
        <f t="shared" si="4"/>
        <v>2</v>
      </c>
      <c r="P35" s="12">
        <v>24.7</v>
      </c>
      <c r="Q35" s="56">
        <v>1.1200000000000001</v>
      </c>
      <c r="R35" s="56">
        <v>1.99</v>
      </c>
      <c r="S35" s="56">
        <v>45.77</v>
      </c>
      <c r="T35" s="56">
        <v>142.71</v>
      </c>
      <c r="U35" s="12">
        <v>5</v>
      </c>
      <c r="V35" s="12">
        <v>2</v>
      </c>
      <c r="W35" s="12">
        <v>1</v>
      </c>
      <c r="X35" s="12">
        <v>1</v>
      </c>
      <c r="Y35" s="12">
        <v>8</v>
      </c>
      <c r="Z35" s="12">
        <v>2</v>
      </c>
      <c r="AA35" s="12">
        <v>90</v>
      </c>
      <c r="AB35" s="12">
        <v>0</v>
      </c>
      <c r="AC35" s="12">
        <v>38</v>
      </c>
      <c r="AD35" s="12">
        <v>222.3</v>
      </c>
      <c r="AE35" s="12">
        <v>9</v>
      </c>
      <c r="AF35" s="12">
        <v>3619.4</v>
      </c>
      <c r="AG35" s="12">
        <v>15</v>
      </c>
      <c r="AH35" s="12">
        <v>0</v>
      </c>
      <c r="AI35" s="12">
        <v>0</v>
      </c>
      <c r="AJ35" s="12">
        <v>5.4156000000000004</v>
      </c>
      <c r="AK35" s="12">
        <v>0.35399999999999998</v>
      </c>
      <c r="AL35" s="14">
        <v>0.17649999999999999</v>
      </c>
      <c r="AM35" s="14">
        <v>1.15E-2</v>
      </c>
      <c r="AN35" s="14">
        <v>3.1648000000000001</v>
      </c>
      <c r="AO35" s="14">
        <v>0.18959999999999999</v>
      </c>
      <c r="AP35" s="14">
        <v>0.26579999999999998</v>
      </c>
      <c r="AQ35" s="14">
        <v>1.5900000000000001E-2</v>
      </c>
      <c r="AR35" s="14">
        <v>10.313599999999999</v>
      </c>
      <c r="AS35" s="14">
        <v>0.81440000000000001</v>
      </c>
      <c r="AT35" s="14">
        <v>0.17760000000000001</v>
      </c>
      <c r="AU35" s="14">
        <v>1.4E-2</v>
      </c>
      <c r="AV35" s="14">
        <v>31.865600000000001</v>
      </c>
      <c r="AW35" s="14">
        <v>1.4976</v>
      </c>
      <c r="AX35" s="14">
        <v>0.38540000000000002</v>
      </c>
      <c r="AY35" s="14">
        <v>1.8100000000000002E-2</v>
      </c>
      <c r="AZ35" s="14">
        <v>0.18366093366093372</v>
      </c>
      <c r="BA35" s="14">
        <v>2.170045045045045</v>
      </c>
      <c r="BB35" s="14">
        <v>0.36909413854351686</v>
      </c>
      <c r="BC35" s="15"/>
      <c r="BD35" s="28"/>
      <c r="BF35" s="31"/>
      <c r="BG35" s="32" t="s">
        <v>125</v>
      </c>
      <c r="BH35" s="32" t="s">
        <v>128</v>
      </c>
      <c r="BI35" s="32" t="s">
        <v>128</v>
      </c>
      <c r="BJ35" s="30" t="s">
        <v>125</v>
      </c>
      <c r="BK35" s="30" t="s">
        <v>125</v>
      </c>
      <c r="BL35" s="30" t="s">
        <v>125</v>
      </c>
    </row>
    <row r="36" spans="2:64" ht="13.5" customHeight="1" x14ac:dyDescent="0.2">
      <c r="B36" s="12">
        <v>280</v>
      </c>
      <c r="C36" s="12">
        <v>10.547000000000001</v>
      </c>
      <c r="D36" s="12">
        <v>280.43946</v>
      </c>
      <c r="E36" s="12">
        <v>1</v>
      </c>
      <c r="F36" s="12">
        <v>32</v>
      </c>
      <c r="G36" s="13">
        <v>403</v>
      </c>
      <c r="H36" s="13" t="s">
        <v>197</v>
      </c>
      <c r="I36" s="13">
        <v>131.30000000000001</v>
      </c>
      <c r="J36" s="13">
        <v>6</v>
      </c>
      <c r="K36" s="13" t="str">
        <f t="shared" si="0"/>
        <v>1</v>
      </c>
      <c r="L36" s="13" t="str">
        <f t="shared" si="1"/>
        <v>3</v>
      </c>
      <c r="M36" s="13" t="str">
        <f t="shared" si="2"/>
        <v>1</v>
      </c>
      <c r="N36" s="13" t="str">
        <f t="shared" si="3"/>
        <v>3</v>
      </c>
      <c r="O36" s="13">
        <f t="shared" si="4"/>
        <v>2</v>
      </c>
      <c r="P36" s="12">
        <v>24.7</v>
      </c>
      <c r="Q36" s="56">
        <v>1.1200000000000001</v>
      </c>
      <c r="R36" s="56">
        <v>1.99</v>
      </c>
      <c r="S36" s="56">
        <v>45.71</v>
      </c>
      <c r="T36" s="56">
        <v>142.86000000000001</v>
      </c>
      <c r="U36" s="12">
        <v>5</v>
      </c>
      <c r="V36" s="12">
        <v>2</v>
      </c>
      <c r="W36" s="12">
        <v>1</v>
      </c>
      <c r="X36" s="12">
        <v>1</v>
      </c>
      <c r="Y36" s="12">
        <v>8</v>
      </c>
      <c r="Z36" s="12">
        <v>2</v>
      </c>
      <c r="AA36" s="12">
        <v>90</v>
      </c>
      <c r="AB36" s="12">
        <v>0</v>
      </c>
      <c r="AC36" s="12">
        <v>39</v>
      </c>
      <c r="AD36" s="12">
        <v>131.30000000000001</v>
      </c>
      <c r="AE36" s="12">
        <v>6</v>
      </c>
      <c r="AF36" s="12">
        <v>3619.4</v>
      </c>
      <c r="AG36" s="12">
        <v>15</v>
      </c>
      <c r="AH36" s="12">
        <v>0</v>
      </c>
      <c r="AI36" s="12">
        <v>0</v>
      </c>
      <c r="AJ36" s="12">
        <v>5.6311</v>
      </c>
      <c r="AK36" s="12">
        <v>0.2361</v>
      </c>
      <c r="AL36" s="14">
        <v>0.184</v>
      </c>
      <c r="AM36" s="14">
        <v>7.7000000000000002E-3</v>
      </c>
      <c r="AN36" s="14">
        <v>3.2452000000000001</v>
      </c>
      <c r="AO36" s="14">
        <v>0.1104</v>
      </c>
      <c r="AP36" s="14">
        <v>0.27329999999999999</v>
      </c>
      <c r="AQ36" s="14">
        <v>9.2999999999999992E-3</v>
      </c>
      <c r="AR36" s="14">
        <v>10.5367</v>
      </c>
      <c r="AS36" s="14">
        <v>0.39560000000000001</v>
      </c>
      <c r="AT36" s="14">
        <v>0.18190000000000001</v>
      </c>
      <c r="AU36" s="14">
        <v>6.7999999999999996E-3</v>
      </c>
      <c r="AV36" s="14">
        <v>31.636800000000001</v>
      </c>
      <c r="AW36" s="14">
        <v>0.64480000000000004</v>
      </c>
      <c r="AX36" s="14">
        <v>0.38379999999999997</v>
      </c>
      <c r="AY36" s="14">
        <v>7.7999999999999996E-3</v>
      </c>
      <c r="AZ36" s="14">
        <v>0.16816314107441788</v>
      </c>
      <c r="BA36" s="14">
        <v>2.1099505222649806</v>
      </c>
      <c r="BB36" s="14">
        <v>0.35690295209474981</v>
      </c>
      <c r="BC36" s="15"/>
      <c r="BD36" s="28"/>
      <c r="BF36" s="31"/>
      <c r="BG36" s="30">
        <v>1</v>
      </c>
      <c r="BH36" s="33">
        <v>1</v>
      </c>
      <c r="BI36" s="33">
        <v>2</v>
      </c>
      <c r="BJ36" s="30">
        <v>1</v>
      </c>
      <c r="BK36" s="30">
        <v>2</v>
      </c>
      <c r="BL36" s="30">
        <v>3</v>
      </c>
    </row>
    <row r="37" spans="2:64" ht="13.5" customHeight="1" x14ac:dyDescent="0.2">
      <c r="B37" s="12">
        <v>280</v>
      </c>
      <c r="C37" s="12">
        <v>10.555</v>
      </c>
      <c r="D37" s="12">
        <v>280.43979000000002</v>
      </c>
      <c r="E37" s="12">
        <v>1</v>
      </c>
      <c r="F37" s="12">
        <v>32</v>
      </c>
      <c r="G37" s="13">
        <v>404</v>
      </c>
      <c r="H37" s="13" t="s">
        <v>194</v>
      </c>
      <c r="I37" s="13">
        <v>122.3</v>
      </c>
      <c r="J37" s="13">
        <v>3</v>
      </c>
      <c r="K37" s="13" t="str">
        <f t="shared" si="0"/>
        <v>1</v>
      </c>
      <c r="L37" s="13" t="str">
        <f t="shared" si="1"/>
        <v>2</v>
      </c>
      <c r="M37" s="13" t="str">
        <f t="shared" si="2"/>
        <v>2</v>
      </c>
      <c r="N37" s="13" t="str">
        <f t="shared" si="3"/>
        <v>3</v>
      </c>
      <c r="O37" s="13">
        <f t="shared" si="4"/>
        <v>2</v>
      </c>
      <c r="P37" s="12">
        <v>24.7</v>
      </c>
      <c r="Q37" s="56">
        <v>1.1200000000000001</v>
      </c>
      <c r="R37" s="56">
        <v>1.99</v>
      </c>
      <c r="S37" s="56">
        <v>45.65</v>
      </c>
      <c r="T37" s="56">
        <v>143</v>
      </c>
      <c r="U37" s="12">
        <v>5</v>
      </c>
      <c r="V37" s="12">
        <v>2</v>
      </c>
      <c r="W37" s="12">
        <v>1</v>
      </c>
      <c r="X37" s="12">
        <v>1</v>
      </c>
      <c r="Y37" s="12">
        <v>8</v>
      </c>
      <c r="Z37" s="12">
        <v>2</v>
      </c>
      <c r="AA37" s="12">
        <v>90</v>
      </c>
      <c r="AB37" s="12">
        <v>0</v>
      </c>
      <c r="AC37" s="12">
        <v>40</v>
      </c>
      <c r="AD37" s="12">
        <v>122.3</v>
      </c>
      <c r="AE37" s="12">
        <v>3</v>
      </c>
      <c r="AF37" s="12">
        <v>3619.4</v>
      </c>
      <c r="AG37" s="12">
        <v>15</v>
      </c>
      <c r="AH37" s="12">
        <v>0</v>
      </c>
      <c r="AI37" s="12">
        <v>0</v>
      </c>
      <c r="AJ37" s="12">
        <v>5.0808</v>
      </c>
      <c r="AK37" s="12">
        <v>2.2700000000000001E-2</v>
      </c>
      <c r="AL37" s="14">
        <v>0.16650000000000001</v>
      </c>
      <c r="AM37" s="14">
        <v>6.9999999999999999E-4</v>
      </c>
      <c r="AN37" s="14">
        <v>3.0482999999999998</v>
      </c>
      <c r="AO37" s="14">
        <v>0.1013</v>
      </c>
      <c r="AP37" s="14">
        <v>0.25740000000000002</v>
      </c>
      <c r="AQ37" s="14">
        <v>8.6E-3</v>
      </c>
      <c r="AR37" s="14">
        <v>9.8130000000000006</v>
      </c>
      <c r="AS37" s="14">
        <v>0.26279999999999998</v>
      </c>
      <c r="AT37" s="14">
        <v>0.1699</v>
      </c>
      <c r="AU37" s="14">
        <v>4.5999999999999999E-3</v>
      </c>
      <c r="AV37" s="14">
        <v>30.6114</v>
      </c>
      <c r="AW37" s="14">
        <v>1.2791999999999999</v>
      </c>
      <c r="AX37" s="14">
        <v>0.37259999999999999</v>
      </c>
      <c r="AY37" s="14">
        <v>1.5599999999999999E-2</v>
      </c>
      <c r="AZ37" s="14">
        <v>0.1828571428571428</v>
      </c>
      <c r="BA37" s="14">
        <v>2.1930547380812242</v>
      </c>
      <c r="BB37" s="14">
        <v>0.37364055299539173</v>
      </c>
      <c r="BC37" s="15"/>
      <c r="BD37" s="28"/>
      <c r="BG37" s="30">
        <v>2</v>
      </c>
    </row>
    <row r="38" spans="2:64" ht="13.5" customHeight="1" x14ac:dyDescent="0.2">
      <c r="B38" s="12">
        <v>280</v>
      </c>
      <c r="C38" s="12">
        <v>10.561999999999999</v>
      </c>
      <c r="D38" s="12">
        <v>280.44008000000002</v>
      </c>
      <c r="E38" s="12">
        <v>1</v>
      </c>
      <c r="F38" s="12">
        <v>32</v>
      </c>
      <c r="G38" s="13">
        <v>405</v>
      </c>
      <c r="H38" s="13" t="s">
        <v>197</v>
      </c>
      <c r="I38" s="13">
        <v>131.4</v>
      </c>
      <c r="J38" s="13">
        <v>6</v>
      </c>
      <c r="K38" s="13" t="str">
        <f t="shared" si="0"/>
        <v>1</v>
      </c>
      <c r="L38" s="13" t="str">
        <f t="shared" si="1"/>
        <v>3</v>
      </c>
      <c r="M38" s="13" t="str">
        <f t="shared" si="2"/>
        <v>1</v>
      </c>
      <c r="N38" s="13" t="str">
        <f t="shared" si="3"/>
        <v>4</v>
      </c>
      <c r="O38" s="13">
        <f t="shared" si="4"/>
        <v>2</v>
      </c>
      <c r="P38" s="12">
        <v>24.7</v>
      </c>
      <c r="Q38" s="56">
        <v>1.1200000000000001</v>
      </c>
      <c r="R38" s="56">
        <v>1.99</v>
      </c>
      <c r="S38" s="56">
        <v>45.6</v>
      </c>
      <c r="T38" s="56">
        <v>143.13</v>
      </c>
      <c r="U38" s="12">
        <v>5</v>
      </c>
      <c r="V38" s="12">
        <v>2</v>
      </c>
      <c r="W38" s="12">
        <v>1</v>
      </c>
      <c r="X38" s="12">
        <v>1</v>
      </c>
      <c r="Y38" s="12">
        <v>8</v>
      </c>
      <c r="Z38" s="12">
        <v>2</v>
      </c>
      <c r="AA38" s="12">
        <v>90</v>
      </c>
      <c r="AB38" s="12">
        <v>0</v>
      </c>
      <c r="AC38" s="12">
        <v>41</v>
      </c>
      <c r="AD38" s="12">
        <v>131.4</v>
      </c>
      <c r="AE38" s="12">
        <v>6</v>
      </c>
      <c r="AF38" s="12">
        <v>3619.4</v>
      </c>
      <c r="AG38" s="12">
        <v>15</v>
      </c>
      <c r="AH38" s="12">
        <v>0</v>
      </c>
      <c r="AI38" s="12">
        <v>0</v>
      </c>
      <c r="AJ38" s="12">
        <v>5.7545000000000002</v>
      </c>
      <c r="AK38" s="12">
        <v>0.10150000000000001</v>
      </c>
      <c r="AL38" s="14">
        <v>0.189</v>
      </c>
      <c r="AM38" s="14">
        <v>3.3E-3</v>
      </c>
      <c r="AN38" s="14">
        <v>3.1901000000000002</v>
      </c>
      <c r="AO38" s="14">
        <v>1.01E-2</v>
      </c>
      <c r="AP38" s="14">
        <v>0.27</v>
      </c>
      <c r="AQ38" s="14">
        <v>8.9999999999999998E-4</v>
      </c>
      <c r="AR38" s="14">
        <v>10.888500000000001</v>
      </c>
      <c r="AS38" s="14">
        <v>2.5000000000000001E-2</v>
      </c>
      <c r="AT38" s="14">
        <v>0.18890000000000001</v>
      </c>
      <c r="AU38" s="14">
        <v>4.0000000000000002E-4</v>
      </c>
      <c r="AV38" s="14">
        <v>30.7424</v>
      </c>
      <c r="AW38" s="14">
        <v>0.1706</v>
      </c>
      <c r="AX38" s="14">
        <v>0.37519999999999998</v>
      </c>
      <c r="AY38" s="14">
        <v>2.0999999999999999E-3</v>
      </c>
      <c r="AZ38" s="14">
        <v>0.16305021698698072</v>
      </c>
      <c r="BA38" s="14">
        <v>1.9862361037586023</v>
      </c>
      <c r="BB38" s="14">
        <v>0.33026059209360031</v>
      </c>
      <c r="BC38" s="15"/>
      <c r="BD38" s="28"/>
      <c r="BG38" s="30">
        <v>3</v>
      </c>
      <c r="BH38" s="34"/>
    </row>
    <row r="39" spans="2:64" ht="13.5" customHeight="1" x14ac:dyDescent="0.2">
      <c r="B39" s="12">
        <v>280</v>
      </c>
      <c r="C39" s="12">
        <v>10.57</v>
      </c>
      <c r="D39" s="12">
        <v>280.44042000000002</v>
      </c>
      <c r="E39" s="12">
        <v>1</v>
      </c>
      <c r="F39" s="12">
        <v>32</v>
      </c>
      <c r="G39" s="13">
        <v>406</v>
      </c>
      <c r="H39" s="13" t="s">
        <v>194</v>
      </c>
      <c r="I39" s="13">
        <v>122.4</v>
      </c>
      <c r="J39" s="13">
        <v>3</v>
      </c>
      <c r="K39" s="13" t="str">
        <f t="shared" si="0"/>
        <v>1</v>
      </c>
      <c r="L39" s="13" t="str">
        <f t="shared" si="1"/>
        <v>2</v>
      </c>
      <c r="M39" s="13" t="str">
        <f t="shared" si="2"/>
        <v>2</v>
      </c>
      <c r="N39" s="13" t="str">
        <f t="shared" si="3"/>
        <v>4</v>
      </c>
      <c r="O39" s="13">
        <f t="shared" si="4"/>
        <v>2</v>
      </c>
      <c r="P39" s="12">
        <v>24.7</v>
      </c>
      <c r="Q39" s="56">
        <v>1.1200000000000001</v>
      </c>
      <c r="R39" s="56">
        <v>1.99</v>
      </c>
      <c r="S39" s="56">
        <v>45.54</v>
      </c>
      <c r="T39" s="56">
        <v>143.27000000000001</v>
      </c>
      <c r="U39" s="12">
        <v>5</v>
      </c>
      <c r="V39" s="12">
        <v>2</v>
      </c>
      <c r="W39" s="12">
        <v>1</v>
      </c>
      <c r="X39" s="12">
        <v>1</v>
      </c>
      <c r="Y39" s="12">
        <v>8</v>
      </c>
      <c r="Z39" s="12">
        <v>2</v>
      </c>
      <c r="AA39" s="12">
        <v>90</v>
      </c>
      <c r="AB39" s="12">
        <v>0</v>
      </c>
      <c r="AC39" s="12">
        <v>42</v>
      </c>
      <c r="AD39" s="12">
        <v>122.4</v>
      </c>
      <c r="AE39" s="12">
        <v>3</v>
      </c>
      <c r="AF39" s="12">
        <v>3619.4</v>
      </c>
      <c r="AG39" s="12">
        <v>15</v>
      </c>
      <c r="AH39" s="12">
        <v>0</v>
      </c>
      <c r="AI39" s="12">
        <v>0</v>
      </c>
      <c r="AJ39" s="12">
        <v>3.8660000000000001</v>
      </c>
      <c r="AK39" s="12">
        <v>0.41620000000000001</v>
      </c>
      <c r="AL39" s="14">
        <v>0.1273</v>
      </c>
      <c r="AM39" s="14">
        <v>1.37E-2</v>
      </c>
      <c r="AN39" s="14">
        <v>2.3376999999999999</v>
      </c>
      <c r="AO39" s="14">
        <v>0.15040000000000001</v>
      </c>
      <c r="AP39" s="14">
        <v>0.19839999999999999</v>
      </c>
      <c r="AQ39" s="14">
        <v>1.2800000000000001E-2</v>
      </c>
      <c r="AR39" s="14">
        <v>7.3764000000000003</v>
      </c>
      <c r="AS39" s="14">
        <v>0.73709999999999998</v>
      </c>
      <c r="AT39" s="14">
        <v>0.1283</v>
      </c>
      <c r="AU39" s="14">
        <v>1.2800000000000001E-2</v>
      </c>
      <c r="AV39" s="14">
        <v>23.200299999999999</v>
      </c>
      <c r="AW39" s="14">
        <v>1.0732999999999999</v>
      </c>
      <c r="AX39" s="14">
        <v>0.28410000000000002</v>
      </c>
      <c r="AY39" s="14">
        <v>1.3100000000000001E-2</v>
      </c>
      <c r="AZ39" s="14">
        <v>0.17761658031088087</v>
      </c>
      <c r="BA39" s="14">
        <v>2.2143413873733437</v>
      </c>
      <c r="BB39" s="14">
        <v>0.37778855480116397</v>
      </c>
      <c r="BC39" s="15"/>
      <c r="BD39" s="28"/>
    </row>
    <row r="40" spans="2:64" ht="13.5" customHeight="1" x14ac:dyDescent="0.2">
      <c r="B40" s="12">
        <v>280</v>
      </c>
      <c r="C40" s="12">
        <v>10.577999999999999</v>
      </c>
      <c r="D40" s="12">
        <v>280.44074999999998</v>
      </c>
      <c r="E40" s="12">
        <v>1</v>
      </c>
      <c r="F40" s="12">
        <v>32</v>
      </c>
      <c r="G40" s="13">
        <v>407</v>
      </c>
      <c r="H40" s="13" t="s">
        <v>198</v>
      </c>
      <c r="I40" s="13">
        <v>212.4</v>
      </c>
      <c r="J40" s="13">
        <v>7</v>
      </c>
      <c r="K40" s="13" t="str">
        <f t="shared" si="0"/>
        <v>2</v>
      </c>
      <c r="L40" s="13" t="str">
        <f t="shared" si="1"/>
        <v>1</v>
      </c>
      <c r="M40" s="13" t="str">
        <f t="shared" si="2"/>
        <v>2</v>
      </c>
      <c r="N40" s="13" t="str">
        <f t="shared" si="3"/>
        <v>4</v>
      </c>
      <c r="O40" s="13">
        <f t="shared" si="4"/>
        <v>2</v>
      </c>
      <c r="P40" s="12">
        <v>24.7</v>
      </c>
      <c r="Q40" s="56">
        <v>1.1200000000000001</v>
      </c>
      <c r="R40" s="56">
        <v>1.99</v>
      </c>
      <c r="S40" s="56">
        <v>45.48</v>
      </c>
      <c r="T40" s="56">
        <v>143.41999999999999</v>
      </c>
      <c r="U40" s="12">
        <v>5</v>
      </c>
      <c r="V40" s="12">
        <v>2</v>
      </c>
      <c r="W40" s="12">
        <v>1</v>
      </c>
      <c r="X40" s="12">
        <v>1</v>
      </c>
      <c r="Y40" s="12">
        <v>8</v>
      </c>
      <c r="Z40" s="12">
        <v>2</v>
      </c>
      <c r="AA40" s="12">
        <v>90</v>
      </c>
      <c r="AB40" s="12">
        <v>0</v>
      </c>
      <c r="AC40" s="12">
        <v>43</v>
      </c>
      <c r="AD40" s="12">
        <v>212.4</v>
      </c>
      <c r="AE40" s="12">
        <v>7</v>
      </c>
      <c r="AF40" s="12">
        <v>3619.4</v>
      </c>
      <c r="AG40" s="12">
        <v>15</v>
      </c>
      <c r="AH40" s="12">
        <v>0</v>
      </c>
      <c r="AI40" s="12">
        <v>0</v>
      </c>
      <c r="AJ40" s="12">
        <v>4.2438000000000002</v>
      </c>
      <c r="AK40" s="12">
        <v>0.41</v>
      </c>
      <c r="AL40" s="14">
        <v>0.1401</v>
      </c>
      <c r="AM40" s="14">
        <v>1.35E-2</v>
      </c>
      <c r="AN40" s="14">
        <v>2.3485999999999998</v>
      </c>
      <c r="AO40" s="14">
        <v>0.18759999999999999</v>
      </c>
      <c r="AP40" s="14">
        <v>0.19980000000000001</v>
      </c>
      <c r="AQ40" s="14">
        <v>1.6E-2</v>
      </c>
      <c r="AR40" s="14">
        <v>8.0134000000000007</v>
      </c>
      <c r="AS40" s="14">
        <v>0.86809999999999998</v>
      </c>
      <c r="AT40" s="14">
        <v>0.13969999999999999</v>
      </c>
      <c r="AU40" s="14">
        <v>1.5100000000000001E-2</v>
      </c>
      <c r="AV40" s="14">
        <v>22.842600000000001</v>
      </c>
      <c r="AW40" s="14">
        <v>1.2813000000000001</v>
      </c>
      <c r="AX40" s="14">
        <v>0.28060000000000002</v>
      </c>
      <c r="AY40" s="14">
        <v>1.5699999999999999E-2</v>
      </c>
      <c r="AZ40" s="14">
        <v>0.16819317235636969</v>
      </c>
      <c r="BA40" s="14">
        <v>2.0085898353614891</v>
      </c>
      <c r="BB40" s="14">
        <v>0.33523673566500123</v>
      </c>
      <c r="BC40" s="15"/>
      <c r="BD40" s="28"/>
    </row>
    <row r="41" spans="2:64" ht="13.5" customHeight="1" x14ac:dyDescent="0.2">
      <c r="B41" s="12">
        <v>280</v>
      </c>
      <c r="C41" s="12">
        <v>10.587</v>
      </c>
      <c r="D41" s="12">
        <v>280.44112000000001</v>
      </c>
      <c r="E41" s="12">
        <v>1</v>
      </c>
      <c r="F41" s="12">
        <v>32</v>
      </c>
      <c r="G41" s="13">
        <v>408</v>
      </c>
      <c r="H41" s="13" t="s">
        <v>201</v>
      </c>
      <c r="I41" s="13">
        <v>221.4</v>
      </c>
      <c r="J41" s="13">
        <v>10</v>
      </c>
      <c r="K41" s="13" t="str">
        <f t="shared" si="0"/>
        <v>2</v>
      </c>
      <c r="L41" s="13" t="str">
        <f t="shared" si="1"/>
        <v>2</v>
      </c>
      <c r="M41" s="13" t="str">
        <f t="shared" si="2"/>
        <v>1</v>
      </c>
      <c r="N41" s="13" t="str">
        <f t="shared" si="3"/>
        <v>4</v>
      </c>
      <c r="O41" s="13">
        <f t="shared" si="4"/>
        <v>2</v>
      </c>
      <c r="P41" s="12">
        <v>24.7</v>
      </c>
      <c r="Q41" s="56">
        <v>1.1200000000000001</v>
      </c>
      <c r="R41" s="56">
        <v>1.99</v>
      </c>
      <c r="S41" s="56">
        <v>45.41</v>
      </c>
      <c r="T41" s="56">
        <v>143.58000000000001</v>
      </c>
      <c r="U41" s="12">
        <v>5</v>
      </c>
      <c r="V41" s="12">
        <v>2</v>
      </c>
      <c r="W41" s="12">
        <v>1</v>
      </c>
      <c r="X41" s="12">
        <v>1</v>
      </c>
      <c r="Y41" s="12">
        <v>8</v>
      </c>
      <c r="Z41" s="12">
        <v>2</v>
      </c>
      <c r="AA41" s="12">
        <v>90</v>
      </c>
      <c r="AB41" s="12">
        <v>0</v>
      </c>
      <c r="AC41" s="12">
        <v>44</v>
      </c>
      <c r="AD41" s="12">
        <v>221.4</v>
      </c>
      <c r="AE41" s="12">
        <v>10</v>
      </c>
      <c r="AF41" s="12">
        <v>3619.4</v>
      </c>
      <c r="AG41" s="12">
        <v>15</v>
      </c>
      <c r="AH41" s="12">
        <v>0</v>
      </c>
      <c r="AI41" s="12">
        <v>0</v>
      </c>
      <c r="AJ41" s="12">
        <v>4.8865999999999996</v>
      </c>
      <c r="AK41" s="12">
        <v>0.19400000000000001</v>
      </c>
      <c r="AL41" s="14">
        <v>0.1618</v>
      </c>
      <c r="AM41" s="14">
        <v>6.4000000000000003E-3</v>
      </c>
      <c r="AN41" s="14">
        <v>2.7017000000000002</v>
      </c>
      <c r="AO41" s="14">
        <v>4.9700000000000001E-2</v>
      </c>
      <c r="AP41" s="14">
        <v>0.2306</v>
      </c>
      <c r="AQ41" s="14">
        <v>4.1999999999999997E-3</v>
      </c>
      <c r="AR41" s="14">
        <v>9.2868999999999993</v>
      </c>
      <c r="AS41" s="14">
        <v>0.36609999999999998</v>
      </c>
      <c r="AT41" s="14">
        <v>0.16239999999999999</v>
      </c>
      <c r="AU41" s="14">
        <v>6.4000000000000003E-3</v>
      </c>
      <c r="AV41" s="14">
        <v>25.873100000000001</v>
      </c>
      <c r="AW41" s="14">
        <v>3.1199999999999999E-2</v>
      </c>
      <c r="AX41" s="14">
        <v>0.31890000000000002</v>
      </c>
      <c r="AY41" s="14">
        <v>4.0000000000000002E-4</v>
      </c>
      <c r="AZ41" s="14">
        <v>0.1606915377616015</v>
      </c>
      <c r="BA41" s="14">
        <v>1.9636699507389166</v>
      </c>
      <c r="BB41" s="14">
        <v>0.32516102223145654</v>
      </c>
      <c r="BC41" s="15"/>
      <c r="BD41" s="28"/>
    </row>
    <row r="42" spans="2:64" ht="13.5" customHeight="1" x14ac:dyDescent="0.2">
      <c r="B42" s="12">
        <v>280</v>
      </c>
      <c r="C42" s="12">
        <v>10.377000000000001</v>
      </c>
      <c r="D42" s="12">
        <v>280.43236999999999</v>
      </c>
      <c r="E42" s="12">
        <v>1</v>
      </c>
      <c r="F42" s="12">
        <v>32</v>
      </c>
      <c r="G42" s="13">
        <v>901</v>
      </c>
      <c r="H42" s="13" t="s">
        <v>176</v>
      </c>
      <c r="I42" s="13">
        <v>901.1</v>
      </c>
      <c r="J42" s="13">
        <v>32</v>
      </c>
      <c r="K42" s="13" t="s">
        <v>177</v>
      </c>
      <c r="L42" s="13" t="s">
        <v>177</v>
      </c>
      <c r="M42" s="13" t="s">
        <v>177</v>
      </c>
      <c r="N42" s="13" t="s">
        <v>177</v>
      </c>
      <c r="O42" s="13" t="s">
        <v>177</v>
      </c>
      <c r="P42" s="12">
        <v>24.7</v>
      </c>
      <c r="Q42" s="56">
        <v>1.1200000000000001</v>
      </c>
      <c r="R42" s="56">
        <v>1.99</v>
      </c>
      <c r="S42" s="56">
        <v>47.05</v>
      </c>
      <c r="T42" s="56">
        <v>139.87</v>
      </c>
      <c r="U42" s="12">
        <v>5</v>
      </c>
      <c r="V42" s="12">
        <v>2</v>
      </c>
      <c r="W42" s="12">
        <v>1</v>
      </c>
      <c r="X42" s="12">
        <v>1</v>
      </c>
      <c r="Y42" s="12">
        <v>8</v>
      </c>
      <c r="Z42" s="12">
        <v>2</v>
      </c>
      <c r="AA42" s="12">
        <v>90</v>
      </c>
      <c r="AB42" s="12">
        <v>0</v>
      </c>
      <c r="AC42" s="12">
        <v>21</v>
      </c>
      <c r="AD42" s="12">
        <v>901.1</v>
      </c>
      <c r="AE42" s="12">
        <v>32</v>
      </c>
      <c r="AF42" s="12">
        <v>3619.4</v>
      </c>
      <c r="AG42" s="12">
        <v>15</v>
      </c>
      <c r="AH42" s="12">
        <v>0</v>
      </c>
      <c r="AI42" s="12">
        <v>0</v>
      </c>
      <c r="AJ42" s="12">
        <v>10.166499999999999</v>
      </c>
      <c r="AK42" s="12">
        <v>6.3500000000000001E-2</v>
      </c>
      <c r="AL42" s="14">
        <v>0.31480000000000002</v>
      </c>
      <c r="AM42" s="14">
        <v>2E-3</v>
      </c>
      <c r="AN42" s="14">
        <v>4.3144999999999998</v>
      </c>
      <c r="AO42" s="14">
        <v>3.6900000000000002E-2</v>
      </c>
      <c r="AP42" s="14">
        <v>0.34379999999999999</v>
      </c>
      <c r="AQ42" s="14">
        <v>2.8999999999999998E-3</v>
      </c>
      <c r="AR42" s="14">
        <v>18.9023</v>
      </c>
      <c r="AS42" s="14">
        <v>2.5000000000000001E-2</v>
      </c>
      <c r="AT42" s="14">
        <v>0.30969999999999998</v>
      </c>
      <c r="AU42" s="14">
        <v>4.0000000000000002E-4</v>
      </c>
      <c r="AV42" s="14">
        <v>33.454700000000003</v>
      </c>
      <c r="AW42" s="14">
        <v>8.3199999999999996E-2</v>
      </c>
      <c r="AX42" s="14">
        <v>0.38030000000000003</v>
      </c>
      <c r="AY42" s="14">
        <v>8.9999999999999998E-4</v>
      </c>
      <c r="AZ42" s="14">
        <v>5.0407402292501083E-2</v>
      </c>
      <c r="BA42" s="14">
        <v>1.2279625443978046</v>
      </c>
      <c r="BB42" s="14">
        <v>0.10231884057971023</v>
      </c>
      <c r="BC42" s="37"/>
      <c r="BD42" s="28"/>
    </row>
    <row r="43" spans="2:64" ht="13.5" customHeight="1" x14ac:dyDescent="0.2">
      <c r="B43" s="12">
        <v>280</v>
      </c>
      <c r="C43" s="12">
        <v>10.385</v>
      </c>
      <c r="D43" s="12">
        <v>280.43270999999999</v>
      </c>
      <c r="E43" s="12">
        <v>1</v>
      </c>
      <c r="F43" s="12">
        <v>32</v>
      </c>
      <c r="G43" s="13">
        <v>902</v>
      </c>
      <c r="H43" s="13" t="s">
        <v>178</v>
      </c>
      <c r="I43" s="13">
        <v>422.1</v>
      </c>
      <c r="J43" s="13">
        <v>22</v>
      </c>
      <c r="K43" s="13" t="str">
        <f>MID(I43,1,1)</f>
        <v>4</v>
      </c>
      <c r="L43" s="13" t="str">
        <f>MID(I43,2,1)</f>
        <v>2</v>
      </c>
      <c r="M43" s="13" t="str">
        <f>MID(I43,3,1)</f>
        <v>2</v>
      </c>
      <c r="N43" s="13" t="str">
        <f>MID(I43,5,1)</f>
        <v>1</v>
      </c>
      <c r="O43" s="13">
        <f>IF(G43&gt;500,0,IF(G43&gt;300,2,1))</f>
        <v>0</v>
      </c>
      <c r="P43" s="12">
        <v>24.7</v>
      </c>
      <c r="Q43" s="56">
        <v>1.1200000000000001</v>
      </c>
      <c r="R43" s="56">
        <v>1.99</v>
      </c>
      <c r="S43" s="56">
        <v>46.98</v>
      </c>
      <c r="T43" s="56">
        <v>140.01</v>
      </c>
      <c r="U43" s="12">
        <v>5</v>
      </c>
      <c r="V43" s="12">
        <v>2</v>
      </c>
      <c r="W43" s="12">
        <v>1</v>
      </c>
      <c r="X43" s="12">
        <v>1</v>
      </c>
      <c r="Y43" s="12">
        <v>8</v>
      </c>
      <c r="Z43" s="12">
        <v>2</v>
      </c>
      <c r="AA43" s="12">
        <v>90</v>
      </c>
      <c r="AB43" s="12">
        <v>0</v>
      </c>
      <c r="AC43" s="12">
        <v>22</v>
      </c>
      <c r="AD43" s="12">
        <v>422.1</v>
      </c>
      <c r="AE43" s="12">
        <v>22</v>
      </c>
      <c r="AF43" s="12">
        <v>3619.4</v>
      </c>
      <c r="AG43" s="12">
        <v>15</v>
      </c>
      <c r="AH43" s="12">
        <v>0</v>
      </c>
      <c r="AI43" s="12">
        <v>0</v>
      </c>
      <c r="AJ43" s="12">
        <v>5.6604999999999999</v>
      </c>
      <c r="AK43" s="12">
        <v>0.313</v>
      </c>
      <c r="AL43" s="14">
        <v>0.1757</v>
      </c>
      <c r="AM43" s="14">
        <v>9.7000000000000003E-3</v>
      </c>
      <c r="AN43" s="14">
        <v>3.3559000000000001</v>
      </c>
      <c r="AO43" s="14">
        <v>0.1019</v>
      </c>
      <c r="AP43" s="14">
        <v>0.2681</v>
      </c>
      <c r="AQ43" s="14">
        <v>8.0999999999999996E-3</v>
      </c>
      <c r="AR43" s="14">
        <v>10.6739</v>
      </c>
      <c r="AS43" s="14">
        <v>0.52390000000000003</v>
      </c>
      <c r="AT43" s="14">
        <v>0.17530000000000001</v>
      </c>
      <c r="AU43" s="14">
        <v>8.6E-3</v>
      </c>
      <c r="AV43" s="14">
        <v>33.722999999999999</v>
      </c>
      <c r="AW43" s="14">
        <v>0.56369999999999998</v>
      </c>
      <c r="AX43" s="14">
        <v>0.38450000000000001</v>
      </c>
      <c r="AY43" s="14">
        <v>6.4000000000000003E-3</v>
      </c>
      <c r="AZ43" s="14">
        <v>0.17836346920012258</v>
      </c>
      <c r="BA43" s="14">
        <v>2.193382772390188</v>
      </c>
      <c r="BB43" s="14">
        <v>0.37370489460521611</v>
      </c>
      <c r="BC43" s="37"/>
      <c r="BD43" s="28"/>
    </row>
    <row r="44" spans="2:64" ht="13.5" customHeight="1" x14ac:dyDescent="0.2">
      <c r="B44" s="12">
        <v>280</v>
      </c>
      <c r="C44" s="12">
        <v>10.391999999999999</v>
      </c>
      <c r="D44" s="12">
        <v>280.43299999999999</v>
      </c>
      <c r="E44" s="12">
        <v>1</v>
      </c>
      <c r="F44" s="12">
        <v>32</v>
      </c>
      <c r="G44" s="13">
        <v>903</v>
      </c>
      <c r="H44" s="13" t="s">
        <v>182</v>
      </c>
      <c r="I44" s="13">
        <v>801.1</v>
      </c>
      <c r="J44" s="13">
        <v>31</v>
      </c>
      <c r="K44" s="13" t="s">
        <v>177</v>
      </c>
      <c r="L44" s="13" t="s">
        <v>177</v>
      </c>
      <c r="M44" s="13" t="s">
        <v>177</v>
      </c>
      <c r="N44" s="13" t="s">
        <v>177</v>
      </c>
      <c r="O44" s="13" t="s">
        <v>177</v>
      </c>
      <c r="P44" s="12">
        <v>24.7</v>
      </c>
      <c r="Q44" s="56">
        <v>1.1200000000000001</v>
      </c>
      <c r="R44" s="56">
        <v>1.99</v>
      </c>
      <c r="S44" s="56">
        <v>46.93</v>
      </c>
      <c r="T44" s="56">
        <v>140.13</v>
      </c>
      <c r="U44" s="12">
        <v>5</v>
      </c>
      <c r="V44" s="12">
        <v>2</v>
      </c>
      <c r="W44" s="12">
        <v>1</v>
      </c>
      <c r="X44" s="12">
        <v>1</v>
      </c>
      <c r="Y44" s="12">
        <v>8</v>
      </c>
      <c r="Z44" s="12">
        <v>2</v>
      </c>
      <c r="AA44" s="12">
        <v>90</v>
      </c>
      <c r="AB44" s="12">
        <v>0</v>
      </c>
      <c r="AC44" s="12">
        <v>23</v>
      </c>
      <c r="AD44" s="12">
        <v>801.1</v>
      </c>
      <c r="AE44" s="12">
        <v>31</v>
      </c>
      <c r="AF44" s="12">
        <v>3619.4</v>
      </c>
      <c r="AG44" s="12">
        <v>15</v>
      </c>
      <c r="AH44" s="12">
        <v>0</v>
      </c>
      <c r="AI44" s="12">
        <v>0</v>
      </c>
      <c r="AJ44" s="12">
        <v>11.5627</v>
      </c>
      <c r="AK44" s="12">
        <v>0.31879999999999997</v>
      </c>
      <c r="AL44" s="14">
        <v>0.35970000000000002</v>
      </c>
      <c r="AM44" s="14">
        <v>9.9000000000000008E-3</v>
      </c>
      <c r="AN44" s="14">
        <v>4.8000999999999996</v>
      </c>
      <c r="AO44" s="14">
        <v>0.1265</v>
      </c>
      <c r="AP44" s="14">
        <v>0.38429999999999997</v>
      </c>
      <c r="AQ44" s="14">
        <v>1.01E-2</v>
      </c>
      <c r="AR44" s="14">
        <v>21.535599999999999</v>
      </c>
      <c r="AS44" s="14">
        <v>0.63519999999999999</v>
      </c>
      <c r="AT44" s="14">
        <v>0.35449999999999998</v>
      </c>
      <c r="AU44" s="14">
        <v>1.0500000000000001E-2</v>
      </c>
      <c r="AV44" s="14">
        <v>36.622599999999998</v>
      </c>
      <c r="AW44" s="14">
        <v>0.95469999999999999</v>
      </c>
      <c r="AX44" s="14">
        <v>0.41860000000000003</v>
      </c>
      <c r="AY44" s="14">
        <v>1.09E-2</v>
      </c>
      <c r="AZ44" s="14">
        <v>4.2720139494333113E-2</v>
      </c>
      <c r="BA44" s="14">
        <v>1.1808180535966151</v>
      </c>
      <c r="BB44" s="14">
        <v>8.291294787220288E-2</v>
      </c>
      <c r="BC44" s="37"/>
      <c r="BD44" s="28"/>
    </row>
    <row r="45" spans="2:64" ht="13.5" customHeight="1" x14ac:dyDescent="0.2">
      <c r="B45" s="12">
        <v>280</v>
      </c>
      <c r="C45" s="12">
        <v>10.398999999999999</v>
      </c>
      <c r="D45" s="12">
        <v>280.43329</v>
      </c>
      <c r="E45" s="12">
        <v>1</v>
      </c>
      <c r="F45" s="12">
        <v>32</v>
      </c>
      <c r="G45" s="13">
        <v>904</v>
      </c>
      <c r="H45" s="13" t="s">
        <v>183</v>
      </c>
      <c r="I45" s="13">
        <v>322.10000000000002</v>
      </c>
      <c r="J45" s="13">
        <v>21</v>
      </c>
      <c r="K45" s="13" t="str">
        <f>MID(I45,1,1)</f>
        <v>3</v>
      </c>
      <c r="L45" s="13" t="str">
        <f>MID(I45,2,1)</f>
        <v>2</v>
      </c>
      <c r="M45" s="13" t="str">
        <f>MID(I45,3,1)</f>
        <v>2</v>
      </c>
      <c r="N45" s="13" t="str">
        <f>MID(I45,5,1)</f>
        <v>1</v>
      </c>
      <c r="O45" s="13">
        <f>IF(G45&gt;500,0,IF(G45&gt;300,2,1))</f>
        <v>0</v>
      </c>
      <c r="P45" s="12">
        <v>24.7</v>
      </c>
      <c r="Q45" s="56">
        <v>1.1200000000000001</v>
      </c>
      <c r="R45" s="56">
        <v>1.99</v>
      </c>
      <c r="S45" s="56">
        <v>46.87</v>
      </c>
      <c r="T45" s="56">
        <v>140.25</v>
      </c>
      <c r="U45" s="12">
        <v>5</v>
      </c>
      <c r="V45" s="12">
        <v>2</v>
      </c>
      <c r="W45" s="12">
        <v>1</v>
      </c>
      <c r="X45" s="12">
        <v>1</v>
      </c>
      <c r="Y45" s="12">
        <v>8</v>
      </c>
      <c r="Z45" s="12">
        <v>2</v>
      </c>
      <c r="AA45" s="12">
        <v>90</v>
      </c>
      <c r="AB45" s="12">
        <v>0</v>
      </c>
      <c r="AC45" s="12">
        <v>24</v>
      </c>
      <c r="AD45" s="12">
        <v>322.10000000000002</v>
      </c>
      <c r="AE45" s="12">
        <v>21</v>
      </c>
      <c r="AF45" s="12">
        <v>3619.4</v>
      </c>
      <c r="AG45" s="12">
        <v>15</v>
      </c>
      <c r="AH45" s="12">
        <v>0</v>
      </c>
      <c r="AI45" s="12">
        <v>0</v>
      </c>
      <c r="AJ45" s="12">
        <v>9.0512999999999995</v>
      </c>
      <c r="AK45" s="12">
        <v>0.33110000000000001</v>
      </c>
      <c r="AL45" s="14">
        <v>0.28220000000000001</v>
      </c>
      <c r="AM45" s="14">
        <v>1.03E-2</v>
      </c>
      <c r="AN45" s="14">
        <v>4.4978999999999996</v>
      </c>
      <c r="AO45" s="14">
        <v>6.5000000000000002E-2</v>
      </c>
      <c r="AP45" s="14">
        <v>0.3609</v>
      </c>
      <c r="AQ45" s="14">
        <v>5.1999999999999998E-3</v>
      </c>
      <c r="AR45" s="14">
        <v>16.9359</v>
      </c>
      <c r="AS45" s="14">
        <v>0.59230000000000005</v>
      </c>
      <c r="AT45" s="14">
        <v>0.27939999999999998</v>
      </c>
      <c r="AU45" s="14">
        <v>9.7999999999999997E-3</v>
      </c>
      <c r="AV45" s="14">
        <v>40.2376</v>
      </c>
      <c r="AW45" s="14">
        <v>0.11020000000000001</v>
      </c>
      <c r="AX45" s="14">
        <v>0.4612</v>
      </c>
      <c r="AY45" s="14">
        <v>1.2999999999999999E-3</v>
      </c>
      <c r="AZ45" s="14">
        <v>0.12200462230872156</v>
      </c>
      <c r="BA45" s="14">
        <v>1.6506800286327847</v>
      </c>
      <c r="BB45" s="14">
        <v>0.24547664056170676</v>
      </c>
      <c r="BC45" s="37"/>
      <c r="BD45" s="28"/>
    </row>
    <row r="46" spans="2:64" ht="13.5" customHeight="1" x14ac:dyDescent="0.2">
      <c r="B46" s="12">
        <v>280</v>
      </c>
      <c r="C46" s="12">
        <v>10.407</v>
      </c>
      <c r="D46" s="12">
        <v>280.43362000000002</v>
      </c>
      <c r="E46" s="12">
        <v>1</v>
      </c>
      <c r="F46" s="12">
        <v>32</v>
      </c>
      <c r="G46" s="13">
        <v>905</v>
      </c>
      <c r="H46" s="13" t="s">
        <v>176</v>
      </c>
      <c r="I46" s="13">
        <v>901.2</v>
      </c>
      <c r="J46" s="13">
        <v>32</v>
      </c>
      <c r="K46" s="13" t="s">
        <v>177</v>
      </c>
      <c r="L46" s="13" t="s">
        <v>177</v>
      </c>
      <c r="M46" s="13" t="s">
        <v>177</v>
      </c>
      <c r="N46" s="13" t="s">
        <v>177</v>
      </c>
      <c r="O46" s="13" t="s">
        <v>177</v>
      </c>
      <c r="P46" s="12">
        <v>24.7</v>
      </c>
      <c r="Q46" s="56">
        <v>1.1200000000000001</v>
      </c>
      <c r="R46" s="56">
        <v>1.99</v>
      </c>
      <c r="S46" s="56">
        <v>46.8</v>
      </c>
      <c r="T46" s="56">
        <v>140.38999999999999</v>
      </c>
      <c r="U46" s="12">
        <v>5</v>
      </c>
      <c r="V46" s="12">
        <v>2</v>
      </c>
      <c r="W46" s="12">
        <v>1</v>
      </c>
      <c r="X46" s="12">
        <v>1</v>
      </c>
      <c r="Y46" s="12">
        <v>8</v>
      </c>
      <c r="Z46" s="12">
        <v>2</v>
      </c>
      <c r="AA46" s="12">
        <v>90</v>
      </c>
      <c r="AB46" s="12">
        <v>0</v>
      </c>
      <c r="AC46" s="12">
        <v>25</v>
      </c>
      <c r="AD46" s="12">
        <v>901.2</v>
      </c>
      <c r="AE46" s="12">
        <v>32</v>
      </c>
      <c r="AF46" s="12">
        <v>3619.4</v>
      </c>
      <c r="AG46" s="12">
        <v>15</v>
      </c>
      <c r="AH46" s="12">
        <v>0</v>
      </c>
      <c r="AI46" s="12">
        <v>0</v>
      </c>
      <c r="AJ46" s="12">
        <v>6.9912999999999998</v>
      </c>
      <c r="AK46" s="12">
        <v>0.1067</v>
      </c>
      <c r="AL46" s="14">
        <v>0.2185</v>
      </c>
      <c r="AM46" s="14">
        <v>3.3E-3</v>
      </c>
      <c r="AN46" s="14">
        <v>3.1684999999999999</v>
      </c>
      <c r="AO46" s="14">
        <v>5.9400000000000001E-2</v>
      </c>
      <c r="AP46" s="14">
        <v>0.25490000000000002</v>
      </c>
      <c r="AQ46" s="14">
        <v>4.7999999999999996E-3</v>
      </c>
      <c r="AR46" s="14">
        <v>13.2173</v>
      </c>
      <c r="AS46" s="14">
        <v>0.22800000000000001</v>
      </c>
      <c r="AT46" s="14">
        <v>0.21859999999999999</v>
      </c>
      <c r="AU46" s="14">
        <v>3.8E-3</v>
      </c>
      <c r="AV46" s="14">
        <v>25.552800000000001</v>
      </c>
      <c r="AW46" s="14">
        <v>0.59279999999999999</v>
      </c>
      <c r="AX46" s="14">
        <v>0.29370000000000002</v>
      </c>
      <c r="AY46" s="14">
        <v>6.7999999999999996E-3</v>
      </c>
      <c r="AZ46" s="14">
        <v>7.0725483047757928E-2</v>
      </c>
      <c r="BA46" s="14">
        <v>1.3435498627630376</v>
      </c>
      <c r="BB46" s="14">
        <v>0.14659379269959014</v>
      </c>
      <c r="BC46" s="37"/>
      <c r="BD46" s="28"/>
    </row>
    <row r="47" spans="2:64" ht="13.5" customHeight="1" x14ac:dyDescent="0.2">
      <c r="B47" s="12">
        <v>280</v>
      </c>
      <c r="C47" s="12">
        <v>10.414999999999999</v>
      </c>
      <c r="D47" s="12">
        <v>280.43396000000001</v>
      </c>
      <c r="E47" s="12">
        <v>1</v>
      </c>
      <c r="F47" s="12">
        <v>32</v>
      </c>
      <c r="G47" s="13">
        <v>906</v>
      </c>
      <c r="H47" s="13" t="s">
        <v>178</v>
      </c>
      <c r="I47" s="13">
        <v>422.2</v>
      </c>
      <c r="J47" s="13">
        <v>22</v>
      </c>
      <c r="K47" s="13" t="str">
        <f>MID(I47,1,1)</f>
        <v>4</v>
      </c>
      <c r="L47" s="13" t="str">
        <f>MID(I47,2,1)</f>
        <v>2</v>
      </c>
      <c r="M47" s="13" t="str">
        <f>MID(I47,3,1)</f>
        <v>2</v>
      </c>
      <c r="N47" s="13" t="str">
        <f>MID(I47,5,1)</f>
        <v>2</v>
      </c>
      <c r="O47" s="13">
        <f>IF(G47&gt;500,0,IF(G47&gt;300,2,1))</f>
        <v>0</v>
      </c>
      <c r="P47" s="12">
        <v>24.7</v>
      </c>
      <c r="Q47" s="56">
        <v>1.1200000000000001</v>
      </c>
      <c r="R47" s="56">
        <v>1.99</v>
      </c>
      <c r="S47" s="56">
        <v>46.74</v>
      </c>
      <c r="T47" s="56">
        <v>140.53</v>
      </c>
      <c r="U47" s="12">
        <v>5</v>
      </c>
      <c r="V47" s="12">
        <v>2</v>
      </c>
      <c r="W47" s="12">
        <v>1</v>
      </c>
      <c r="X47" s="12">
        <v>1</v>
      </c>
      <c r="Y47" s="12">
        <v>8</v>
      </c>
      <c r="Z47" s="12">
        <v>2</v>
      </c>
      <c r="AA47" s="12">
        <v>90</v>
      </c>
      <c r="AB47" s="12">
        <v>0</v>
      </c>
      <c r="AC47" s="12">
        <v>26</v>
      </c>
      <c r="AD47" s="12">
        <v>422.2</v>
      </c>
      <c r="AE47" s="12">
        <v>22</v>
      </c>
      <c r="AF47" s="12">
        <v>3619.4</v>
      </c>
      <c r="AG47" s="12">
        <v>15</v>
      </c>
      <c r="AH47" s="12">
        <v>0</v>
      </c>
      <c r="AI47" s="12">
        <v>0</v>
      </c>
      <c r="AJ47" s="12">
        <v>5.9626999999999999</v>
      </c>
      <c r="AK47" s="12">
        <v>2.98E-2</v>
      </c>
      <c r="AL47" s="14">
        <v>0.18679999999999999</v>
      </c>
      <c r="AM47" s="14">
        <v>8.9999999999999998E-4</v>
      </c>
      <c r="AN47" s="14">
        <v>3.2210000000000001</v>
      </c>
      <c r="AO47" s="14">
        <v>1.7299999999999999E-2</v>
      </c>
      <c r="AP47" s="14">
        <v>0.25979999999999998</v>
      </c>
      <c r="AQ47" s="14">
        <v>1.4E-3</v>
      </c>
      <c r="AR47" s="14">
        <v>11.3484</v>
      </c>
      <c r="AS47" s="14">
        <v>0.13100000000000001</v>
      </c>
      <c r="AT47" s="14">
        <v>0.18809999999999999</v>
      </c>
      <c r="AU47" s="14">
        <v>2.2000000000000001E-3</v>
      </c>
      <c r="AV47" s="14">
        <v>30.944199999999999</v>
      </c>
      <c r="AW47" s="14">
        <v>1.04E-2</v>
      </c>
      <c r="AX47" s="14">
        <v>0.35680000000000001</v>
      </c>
      <c r="AY47" s="14">
        <v>1E-4</v>
      </c>
      <c r="AZ47" s="14">
        <v>0.15731430424910806</v>
      </c>
      <c r="BA47" s="14">
        <v>1.8968633705475813</v>
      </c>
      <c r="BB47" s="14">
        <v>0.30959809139291622</v>
      </c>
      <c r="BC47" s="37"/>
      <c r="BD47" s="28"/>
    </row>
    <row r="48" spans="2:64" ht="13.5" customHeight="1" x14ac:dyDescent="0.2">
      <c r="B48" s="12">
        <v>280</v>
      </c>
      <c r="C48" s="12">
        <v>10.425000000000001</v>
      </c>
      <c r="D48" s="12">
        <v>280.43437999999998</v>
      </c>
      <c r="E48" s="12">
        <v>1</v>
      </c>
      <c r="F48" s="12">
        <v>32</v>
      </c>
      <c r="G48" s="13">
        <v>907</v>
      </c>
      <c r="H48" s="13" t="s">
        <v>182</v>
      </c>
      <c r="I48" s="13">
        <v>801.2</v>
      </c>
      <c r="J48" s="13">
        <v>31</v>
      </c>
      <c r="K48" s="13" t="s">
        <v>177</v>
      </c>
      <c r="L48" s="13" t="s">
        <v>177</v>
      </c>
      <c r="M48" s="13" t="s">
        <v>177</v>
      </c>
      <c r="N48" s="13" t="s">
        <v>177</v>
      </c>
      <c r="O48" s="13" t="s">
        <v>177</v>
      </c>
      <c r="P48" s="12">
        <v>24.7</v>
      </c>
      <c r="Q48" s="56">
        <v>1.1200000000000001</v>
      </c>
      <c r="R48" s="56">
        <v>1.99</v>
      </c>
      <c r="S48" s="56">
        <v>46.66</v>
      </c>
      <c r="T48" s="56">
        <v>140.69999999999999</v>
      </c>
      <c r="U48" s="12">
        <v>5</v>
      </c>
      <c r="V48" s="12">
        <v>2</v>
      </c>
      <c r="W48" s="12">
        <v>1</v>
      </c>
      <c r="X48" s="12">
        <v>1</v>
      </c>
      <c r="Y48" s="12">
        <v>8</v>
      </c>
      <c r="Z48" s="12">
        <v>2</v>
      </c>
      <c r="AA48" s="12">
        <v>90</v>
      </c>
      <c r="AB48" s="12">
        <v>0</v>
      </c>
      <c r="AC48" s="12">
        <v>27</v>
      </c>
      <c r="AD48" s="12">
        <v>801.2</v>
      </c>
      <c r="AE48" s="12">
        <v>31</v>
      </c>
      <c r="AF48" s="12">
        <v>3619.4</v>
      </c>
      <c r="AG48" s="12">
        <v>15</v>
      </c>
      <c r="AH48" s="12">
        <v>0</v>
      </c>
      <c r="AI48" s="12">
        <v>0</v>
      </c>
      <c r="AJ48" s="12">
        <v>11.561999999999999</v>
      </c>
      <c r="AK48" s="12">
        <v>0.23180000000000001</v>
      </c>
      <c r="AL48" s="14">
        <v>0.3634</v>
      </c>
      <c r="AM48" s="14">
        <v>7.3000000000000001E-3</v>
      </c>
      <c r="AN48" s="14">
        <v>4.7930000000000001</v>
      </c>
      <c r="AO48" s="14">
        <v>8.3799999999999999E-2</v>
      </c>
      <c r="AP48" s="14">
        <v>0.38779999999999998</v>
      </c>
      <c r="AQ48" s="14">
        <v>6.7999999999999996E-3</v>
      </c>
      <c r="AR48" s="14">
        <v>21.619199999999999</v>
      </c>
      <c r="AS48" s="14">
        <v>0.3755</v>
      </c>
      <c r="AT48" s="14">
        <v>0.35949999999999999</v>
      </c>
      <c r="AU48" s="14">
        <v>6.1999999999999998E-3</v>
      </c>
      <c r="AV48" s="14">
        <v>36.639200000000002</v>
      </c>
      <c r="AW48" s="14">
        <v>0.49709999999999999</v>
      </c>
      <c r="AX48" s="14">
        <v>0.42409999999999998</v>
      </c>
      <c r="AY48" s="14">
        <v>5.7999999999999996E-3</v>
      </c>
      <c r="AZ48" s="14">
        <v>4.4709939647739873E-2</v>
      </c>
      <c r="BA48" s="14">
        <v>1.1796940194714882</v>
      </c>
      <c r="BB48" s="14">
        <v>8.2440020418580895E-2</v>
      </c>
      <c r="BC48" s="37"/>
      <c r="BD48" s="28"/>
    </row>
    <row r="49" spans="2:54" ht="13.5" customHeight="1" x14ac:dyDescent="0.2">
      <c r="B49" s="12">
        <v>280</v>
      </c>
      <c r="C49" s="12">
        <v>10.433</v>
      </c>
      <c r="D49" s="12">
        <v>280.43471</v>
      </c>
      <c r="E49" s="12">
        <v>1</v>
      </c>
      <c r="F49" s="12">
        <v>32</v>
      </c>
      <c r="G49" s="13">
        <v>908</v>
      </c>
      <c r="H49" s="13" t="s">
        <v>183</v>
      </c>
      <c r="I49" s="13">
        <v>322.2</v>
      </c>
      <c r="J49" s="13">
        <v>21</v>
      </c>
      <c r="K49" s="13" t="str">
        <f>MID(I49,1,1)</f>
        <v>3</v>
      </c>
      <c r="L49" s="13" t="str">
        <f>MID(I49,2,1)</f>
        <v>2</v>
      </c>
      <c r="M49" s="13" t="str">
        <f>MID(I49,3,1)</f>
        <v>2</v>
      </c>
      <c r="N49" s="13" t="str">
        <f>MID(I49,5,1)</f>
        <v>2</v>
      </c>
      <c r="O49" s="13">
        <f>IF(G49&gt;500,0,IF(G49&gt;300,2,1))</f>
        <v>0</v>
      </c>
      <c r="P49" s="12">
        <v>24.7</v>
      </c>
      <c r="Q49" s="56">
        <v>1.1200000000000001</v>
      </c>
      <c r="R49" s="56">
        <v>1.99</v>
      </c>
      <c r="S49" s="56">
        <v>46.6</v>
      </c>
      <c r="T49" s="56">
        <v>140.84</v>
      </c>
      <c r="U49" s="12">
        <v>5</v>
      </c>
      <c r="V49" s="12">
        <v>2</v>
      </c>
      <c r="W49" s="12">
        <v>1</v>
      </c>
      <c r="X49" s="12">
        <v>1</v>
      </c>
      <c r="Y49" s="12">
        <v>8</v>
      </c>
      <c r="Z49" s="12">
        <v>2</v>
      </c>
      <c r="AA49" s="12">
        <v>90</v>
      </c>
      <c r="AB49" s="12">
        <v>0</v>
      </c>
      <c r="AC49" s="12">
        <v>28</v>
      </c>
      <c r="AD49" s="12">
        <v>322.2</v>
      </c>
      <c r="AE49" s="12">
        <v>21</v>
      </c>
      <c r="AF49" s="12">
        <v>3619.4</v>
      </c>
      <c r="AG49" s="12">
        <v>15</v>
      </c>
      <c r="AH49" s="12">
        <v>0</v>
      </c>
      <c r="AI49" s="12">
        <v>0</v>
      </c>
      <c r="AJ49" s="12">
        <v>8.016</v>
      </c>
      <c r="AK49" s="12">
        <v>0.23499999999999999</v>
      </c>
      <c r="AL49" s="14">
        <v>0.25259999999999999</v>
      </c>
      <c r="AM49" s="14">
        <v>7.4000000000000003E-3</v>
      </c>
      <c r="AN49" s="14">
        <v>4.0442</v>
      </c>
      <c r="AO49" s="14">
        <v>4.9700000000000001E-2</v>
      </c>
      <c r="AP49" s="14">
        <v>0.3281</v>
      </c>
      <c r="AQ49" s="14">
        <v>4.0000000000000001E-3</v>
      </c>
      <c r="AR49" s="14">
        <v>15.143000000000001</v>
      </c>
      <c r="AS49" s="14">
        <v>0.47110000000000002</v>
      </c>
      <c r="AT49" s="14">
        <v>0.25240000000000001</v>
      </c>
      <c r="AU49" s="14">
        <v>7.9000000000000008E-3</v>
      </c>
      <c r="AV49" s="14">
        <v>36.416600000000003</v>
      </c>
      <c r="AW49" s="14">
        <v>8.3199999999999996E-2</v>
      </c>
      <c r="AX49" s="14">
        <v>0.42280000000000001</v>
      </c>
      <c r="AY49" s="14">
        <v>1E-3</v>
      </c>
      <c r="AZ49" s="14">
        <v>0.12611532827273939</v>
      </c>
      <c r="BA49" s="14">
        <v>1.6751188589540411</v>
      </c>
      <c r="BB49" s="14">
        <v>0.25236966824644547</v>
      </c>
    </row>
    <row r="50" spans="2:54" ht="13.5" customHeight="1" x14ac:dyDescent="0.2">
      <c r="B50" s="12">
        <v>280</v>
      </c>
      <c r="C50" s="12">
        <v>10.332000000000001</v>
      </c>
      <c r="D50" s="12">
        <v>280.43049999999999</v>
      </c>
      <c r="E50" s="12">
        <v>1</v>
      </c>
      <c r="F50" s="12">
        <v>32</v>
      </c>
      <c r="G50" s="13" t="s">
        <v>207</v>
      </c>
      <c r="H50" s="13" t="s">
        <v>204</v>
      </c>
      <c r="I50" s="13">
        <v>30.1</v>
      </c>
      <c r="J50" s="13">
        <v>30</v>
      </c>
      <c r="K50" s="13" t="s">
        <v>177</v>
      </c>
      <c r="L50" s="13" t="s">
        <v>177</v>
      </c>
      <c r="M50" s="13" t="s">
        <v>177</v>
      </c>
      <c r="N50" s="13" t="s">
        <v>177</v>
      </c>
      <c r="O50" s="13" t="s">
        <v>177</v>
      </c>
      <c r="P50" s="12">
        <v>24.7</v>
      </c>
      <c r="Q50" s="56">
        <v>1.1200000000000001</v>
      </c>
      <c r="R50" s="56">
        <v>1.99</v>
      </c>
      <c r="S50" s="56">
        <v>47.41</v>
      </c>
      <c r="T50" s="56">
        <v>139.1</v>
      </c>
      <c r="U50" s="12">
        <v>5</v>
      </c>
      <c r="V50" s="12">
        <v>2</v>
      </c>
      <c r="W50" s="12">
        <v>1</v>
      </c>
      <c r="X50" s="12">
        <v>1</v>
      </c>
      <c r="Y50" s="12">
        <v>8</v>
      </c>
      <c r="Z50" s="12">
        <v>2</v>
      </c>
      <c r="AA50" s="12">
        <v>90</v>
      </c>
      <c r="AB50" s="12">
        <v>0</v>
      </c>
      <c r="AC50" s="12">
        <v>20</v>
      </c>
      <c r="AD50" s="12">
        <v>30.1</v>
      </c>
      <c r="AE50" s="12">
        <v>30</v>
      </c>
      <c r="AF50" s="12">
        <v>3619.4</v>
      </c>
      <c r="AG50" s="12">
        <v>15</v>
      </c>
      <c r="AH50" s="12">
        <v>0</v>
      </c>
      <c r="AI50" s="12">
        <v>0</v>
      </c>
      <c r="AJ50" s="12">
        <v>7.7149000000000001</v>
      </c>
      <c r="AK50" s="12">
        <v>3.7199999999999997E-2</v>
      </c>
      <c r="AL50" s="14">
        <v>0.2356</v>
      </c>
      <c r="AM50" s="14">
        <v>1.1000000000000001E-3</v>
      </c>
      <c r="AN50" s="14">
        <v>3.2572999999999999</v>
      </c>
      <c r="AO50" s="14">
        <v>2.3099999999999999E-2</v>
      </c>
      <c r="AP50" s="14">
        <v>0.25590000000000002</v>
      </c>
      <c r="AQ50" s="14">
        <v>1.8E-3</v>
      </c>
      <c r="AR50" s="14">
        <v>14.443899999999999</v>
      </c>
      <c r="AS50" s="14">
        <v>7.8700000000000006E-2</v>
      </c>
      <c r="AT50" s="14">
        <v>0.23350000000000001</v>
      </c>
      <c r="AU50" s="14">
        <v>1.2999999999999999E-3</v>
      </c>
      <c r="AV50" s="14">
        <v>26.149799999999999</v>
      </c>
      <c r="AW50" s="14">
        <v>4.1599999999999998E-2</v>
      </c>
      <c r="AX50" s="14">
        <v>0.2923</v>
      </c>
      <c r="AY50" s="14">
        <v>5.0000000000000001E-4</v>
      </c>
      <c r="AZ50" s="14">
        <v>6.639912440715065E-2</v>
      </c>
      <c r="BA50" s="14">
        <v>1.2518201284796573</v>
      </c>
      <c r="BB50" s="14">
        <v>0.11182959300114109</v>
      </c>
    </row>
    <row r="51" spans="2:54" ht="13.5" customHeight="1" x14ac:dyDescent="0.2">
      <c r="B51" s="12">
        <v>280</v>
      </c>
      <c r="C51" s="12">
        <v>10.128</v>
      </c>
      <c r="D51" s="12">
        <v>280.42200000000003</v>
      </c>
      <c r="E51" s="12">
        <v>1</v>
      </c>
      <c r="F51" s="12">
        <v>32</v>
      </c>
      <c r="G51" s="13" t="s">
        <v>208</v>
      </c>
      <c r="H51" s="13" t="s">
        <v>205</v>
      </c>
      <c r="I51" s="13">
        <v>70.099999999999994</v>
      </c>
      <c r="J51" s="13">
        <v>70</v>
      </c>
      <c r="K51" s="13" t="s">
        <v>177</v>
      </c>
      <c r="L51" s="13" t="s">
        <v>177</v>
      </c>
      <c r="M51" s="13" t="s">
        <v>177</v>
      </c>
      <c r="N51" s="13" t="s">
        <v>177</v>
      </c>
      <c r="O51" s="13" t="s">
        <v>177</v>
      </c>
      <c r="P51" s="12">
        <v>24.7</v>
      </c>
      <c r="Q51" s="56">
        <v>1.1200000000000001</v>
      </c>
      <c r="R51" s="56">
        <v>1.99</v>
      </c>
      <c r="S51" s="56">
        <v>49.15</v>
      </c>
      <c r="T51" s="56">
        <v>135.75</v>
      </c>
      <c r="U51" s="12">
        <v>5</v>
      </c>
      <c r="V51" s="12">
        <v>2</v>
      </c>
      <c r="W51" s="12">
        <v>1</v>
      </c>
      <c r="X51" s="12">
        <v>1</v>
      </c>
      <c r="Y51" s="12">
        <v>8</v>
      </c>
      <c r="Z51" s="12">
        <v>2</v>
      </c>
      <c r="AA51" s="12">
        <v>90</v>
      </c>
      <c r="AB51" s="12">
        <v>0</v>
      </c>
      <c r="AC51" s="12">
        <v>2</v>
      </c>
      <c r="AD51" s="12">
        <v>70.099999999999994</v>
      </c>
      <c r="AE51" s="12">
        <v>70</v>
      </c>
      <c r="AF51" s="12">
        <v>3619.4</v>
      </c>
      <c r="AG51" s="12">
        <v>15</v>
      </c>
      <c r="AH51" s="12">
        <v>0</v>
      </c>
      <c r="AI51" s="12">
        <v>0</v>
      </c>
      <c r="AJ51" s="55">
        <v>15.037000000000001</v>
      </c>
      <c r="AK51" s="55">
        <v>0.73199999999999998</v>
      </c>
      <c r="AL51" s="55">
        <v>0.65100000000000002</v>
      </c>
      <c r="AM51" s="55">
        <v>3.15E-2</v>
      </c>
      <c r="AN51" s="55">
        <v>5.7125000000000004</v>
      </c>
      <c r="AO51" s="55">
        <v>0.28100000000000003</v>
      </c>
      <c r="AP51" s="55">
        <v>0.6419999999999999</v>
      </c>
      <c r="AQ51" s="55">
        <v>3.15E-2</v>
      </c>
      <c r="AR51" s="55">
        <v>28.281500000000001</v>
      </c>
      <c r="AS51" s="55">
        <v>1.361</v>
      </c>
      <c r="AT51" s="55">
        <v>0.65049999999999997</v>
      </c>
      <c r="AU51" s="55">
        <v>3.15E-2</v>
      </c>
      <c r="AV51" s="55">
        <v>39.234999999999999</v>
      </c>
      <c r="AW51" s="55">
        <v>1.9074</v>
      </c>
      <c r="AX51" s="55">
        <v>0.62719999999999998</v>
      </c>
      <c r="AY51" s="55">
        <v>3.0499999999999999E-2</v>
      </c>
      <c r="AZ51" s="14">
        <v>-1.1660888748818094E-2</v>
      </c>
      <c r="BA51" s="14">
        <v>24.104534973097618</v>
      </c>
      <c r="BB51" s="14">
        <v>-1.8235892619550748E-2</v>
      </c>
    </row>
    <row r="52" spans="2:54" ht="13.5" customHeight="1" x14ac:dyDescent="0.2">
      <c r="B52" s="12">
        <v>280</v>
      </c>
      <c r="C52" s="12">
        <v>10.119999999999999</v>
      </c>
      <c r="D52" s="12">
        <v>280.42167000000001</v>
      </c>
      <c r="E52" s="12">
        <v>1</v>
      </c>
      <c r="F52" s="12">
        <v>32</v>
      </c>
      <c r="G52" s="13" t="s">
        <v>209</v>
      </c>
      <c r="H52" s="13" t="s">
        <v>206</v>
      </c>
      <c r="I52" s="13">
        <v>100.1</v>
      </c>
      <c r="J52" s="13">
        <v>100</v>
      </c>
      <c r="K52" s="13" t="s">
        <v>177</v>
      </c>
      <c r="L52" s="13" t="s">
        <v>177</v>
      </c>
      <c r="M52" s="13" t="s">
        <v>177</v>
      </c>
      <c r="N52" s="13" t="s">
        <v>177</v>
      </c>
      <c r="O52" s="13" t="s">
        <v>177</v>
      </c>
      <c r="P52" s="12">
        <v>24.7</v>
      </c>
      <c r="Q52" s="56">
        <v>1.1200000000000001</v>
      </c>
      <c r="R52" s="56">
        <v>1.99</v>
      </c>
      <c r="S52" s="56">
        <v>49.22</v>
      </c>
      <c r="T52" s="56">
        <v>135.62</v>
      </c>
      <c r="U52" s="12">
        <v>5</v>
      </c>
      <c r="V52" s="12">
        <v>2</v>
      </c>
      <c r="W52" s="12">
        <v>1</v>
      </c>
      <c r="X52" s="12">
        <v>1</v>
      </c>
      <c r="Y52" s="12">
        <v>8</v>
      </c>
      <c r="Z52" s="12">
        <v>2</v>
      </c>
      <c r="AA52" s="12">
        <v>90</v>
      </c>
      <c r="AB52" s="12">
        <v>0</v>
      </c>
      <c r="AC52" s="12">
        <v>1</v>
      </c>
      <c r="AD52" s="12">
        <v>100.1</v>
      </c>
      <c r="AE52" s="12">
        <v>100</v>
      </c>
      <c r="AF52" s="12">
        <v>3619.4</v>
      </c>
      <c r="AG52" s="12">
        <v>15</v>
      </c>
      <c r="AH52" s="12">
        <v>0</v>
      </c>
      <c r="AI52" s="12">
        <v>0</v>
      </c>
      <c r="AJ52" s="12">
        <v>22.543900000000001</v>
      </c>
      <c r="AK52" s="12">
        <v>1.3084</v>
      </c>
      <c r="AL52" s="14">
        <v>0.99299999999999999</v>
      </c>
      <c r="AM52" s="14">
        <v>5.7200000000000001E-2</v>
      </c>
      <c r="AN52" s="14">
        <v>8.6724999999999994</v>
      </c>
      <c r="AO52" s="14">
        <v>0.51490000000000002</v>
      </c>
      <c r="AP52" s="14">
        <v>0.99270000000000003</v>
      </c>
      <c r="AQ52" s="14">
        <v>5.8500000000000003E-2</v>
      </c>
      <c r="AR52" s="14">
        <v>42.398000000000003</v>
      </c>
      <c r="AS52" s="14">
        <v>2.4331</v>
      </c>
      <c r="AT52" s="14">
        <v>0.99299999999999999</v>
      </c>
      <c r="AU52" s="14">
        <v>5.6599999999999998E-2</v>
      </c>
      <c r="AV52" s="14">
        <v>60.979399999999998</v>
      </c>
      <c r="AW52" s="14">
        <v>3.5598000000000001</v>
      </c>
      <c r="AX52" s="14">
        <v>0.99270000000000003</v>
      </c>
      <c r="AY52" s="14">
        <v>5.7500000000000002E-2</v>
      </c>
      <c r="AZ52" s="38">
        <v>0.75097592456200046</v>
      </c>
      <c r="BA52" s="38">
        <v>1.4382612387376761</v>
      </c>
      <c r="BB52" s="38">
        <v>0.17974334815926882</v>
      </c>
    </row>
    <row r="53" spans="2:54" ht="13.5" customHeight="1" x14ac:dyDescent="0.2">
      <c r="B53" s="12">
        <v>280</v>
      </c>
      <c r="C53" s="12">
        <v>10.321999999999999</v>
      </c>
      <c r="D53" s="12">
        <v>280.43007999999998</v>
      </c>
      <c r="E53" s="12">
        <v>1</v>
      </c>
      <c r="F53" s="12">
        <v>32</v>
      </c>
      <c r="G53" s="13" t="s">
        <v>210</v>
      </c>
      <c r="H53" s="13" t="s">
        <v>206</v>
      </c>
      <c r="I53" s="13">
        <v>100.2</v>
      </c>
      <c r="J53" s="13">
        <v>100</v>
      </c>
      <c r="K53" s="13" t="s">
        <v>177</v>
      </c>
      <c r="L53" s="13" t="s">
        <v>177</v>
      </c>
      <c r="M53" s="13" t="s">
        <v>177</v>
      </c>
      <c r="N53" s="13" t="s">
        <v>177</v>
      </c>
      <c r="O53" s="13" t="s">
        <v>177</v>
      </c>
      <c r="P53" s="12">
        <v>24.7</v>
      </c>
      <c r="Q53" s="56">
        <v>1.1200000000000001</v>
      </c>
      <c r="R53" s="56">
        <v>1.99</v>
      </c>
      <c r="S53" s="56">
        <v>47.5</v>
      </c>
      <c r="T53" s="56">
        <v>138.94</v>
      </c>
      <c r="U53" s="12">
        <v>5</v>
      </c>
      <c r="V53" s="12">
        <v>2</v>
      </c>
      <c r="W53" s="12">
        <v>1</v>
      </c>
      <c r="X53" s="12">
        <v>1</v>
      </c>
      <c r="Y53" s="12">
        <v>8</v>
      </c>
      <c r="Z53" s="12">
        <v>2</v>
      </c>
      <c r="AA53" s="12">
        <v>90</v>
      </c>
      <c r="AB53" s="12">
        <v>0</v>
      </c>
      <c r="AC53" s="12">
        <v>19</v>
      </c>
      <c r="AD53" s="12">
        <v>100.2</v>
      </c>
      <c r="AE53" s="12">
        <v>100</v>
      </c>
      <c r="AF53" s="12">
        <v>3619.4</v>
      </c>
      <c r="AG53" s="12">
        <v>15</v>
      </c>
      <c r="AH53" s="12">
        <v>0</v>
      </c>
      <c r="AI53" s="12">
        <v>0</v>
      </c>
      <c r="AJ53" s="12">
        <v>32.7607</v>
      </c>
      <c r="AK53" s="12">
        <v>0.84799999999999998</v>
      </c>
      <c r="AL53" s="14">
        <v>0.99719999999999998</v>
      </c>
      <c r="AM53" s="14">
        <v>2.5700000000000001E-2</v>
      </c>
      <c r="AN53" s="14">
        <v>12.7316</v>
      </c>
      <c r="AO53" s="14">
        <v>0.33760000000000001</v>
      </c>
      <c r="AP53" s="14">
        <v>0.99690000000000001</v>
      </c>
      <c r="AQ53" s="14">
        <v>2.64E-2</v>
      </c>
      <c r="AR53" s="14">
        <v>61.871499999999997</v>
      </c>
      <c r="AS53" s="14">
        <v>1.5779000000000001</v>
      </c>
      <c r="AT53" s="14">
        <v>0.99719999999999998</v>
      </c>
      <c r="AU53" s="14">
        <v>2.5399999999999999E-2</v>
      </c>
      <c r="AV53" s="14">
        <v>89.506600000000006</v>
      </c>
      <c r="AW53" s="14">
        <v>2.27</v>
      </c>
      <c r="AX53" s="14">
        <v>0.99690000000000001</v>
      </c>
      <c r="AY53" s="14">
        <v>2.52E-2</v>
      </c>
      <c r="AZ53" s="38">
        <v>0.75094240704550741</v>
      </c>
      <c r="BA53" s="38">
        <v>1.4466531440162274</v>
      </c>
      <c r="BB53" s="38">
        <v>0.18255678991875315</v>
      </c>
    </row>
    <row r="54" spans="2:54" ht="13.5" customHeight="1" x14ac:dyDescent="0.2">
      <c r="B54" s="12">
        <v>280</v>
      </c>
      <c r="C54" s="12">
        <v>10.61</v>
      </c>
      <c r="D54" s="12">
        <v>280.44207999999998</v>
      </c>
      <c r="E54" s="12">
        <v>1</v>
      </c>
      <c r="F54" s="12">
        <v>32</v>
      </c>
      <c r="G54" s="13" t="s">
        <v>211</v>
      </c>
      <c r="H54" s="13" t="s">
        <v>206</v>
      </c>
      <c r="I54" s="13">
        <v>100.3</v>
      </c>
      <c r="J54" s="13">
        <v>100</v>
      </c>
      <c r="K54" s="13" t="s">
        <v>177</v>
      </c>
      <c r="L54" s="13" t="s">
        <v>177</v>
      </c>
      <c r="M54" s="13" t="s">
        <v>177</v>
      </c>
      <c r="N54" s="13" t="s">
        <v>177</v>
      </c>
      <c r="O54" s="13" t="s">
        <v>177</v>
      </c>
      <c r="P54" s="12">
        <v>24.7</v>
      </c>
      <c r="Q54" s="56">
        <v>1.1200000000000001</v>
      </c>
      <c r="R54" s="56">
        <v>1.99</v>
      </c>
      <c r="S54" s="56">
        <v>45.24</v>
      </c>
      <c r="T54" s="56">
        <v>144</v>
      </c>
      <c r="U54" s="12">
        <v>5</v>
      </c>
      <c r="V54" s="12">
        <v>2</v>
      </c>
      <c r="W54" s="12">
        <v>1</v>
      </c>
      <c r="X54" s="12">
        <v>1</v>
      </c>
      <c r="Y54" s="12">
        <v>8</v>
      </c>
      <c r="Z54" s="12">
        <v>2</v>
      </c>
      <c r="AA54" s="12">
        <v>90</v>
      </c>
      <c r="AB54" s="12">
        <v>0</v>
      </c>
      <c r="AC54" s="12">
        <v>45</v>
      </c>
      <c r="AD54" s="12">
        <v>100.3</v>
      </c>
      <c r="AE54" s="12">
        <v>100</v>
      </c>
      <c r="AF54" s="12">
        <v>3619.4</v>
      </c>
      <c r="AG54" s="12">
        <v>15</v>
      </c>
      <c r="AH54" s="12">
        <v>0</v>
      </c>
      <c r="AI54" s="12">
        <v>0</v>
      </c>
      <c r="AJ54" s="12">
        <v>30.043399999999998</v>
      </c>
      <c r="AK54" s="12">
        <v>0.53549999999999998</v>
      </c>
      <c r="AL54" s="14">
        <v>1.0024</v>
      </c>
      <c r="AM54" s="14">
        <v>1.7899999999999999E-2</v>
      </c>
      <c r="AN54" s="14">
        <v>11.6532</v>
      </c>
      <c r="AO54" s="14">
        <v>0.21160000000000001</v>
      </c>
      <c r="AP54" s="14">
        <v>1.0022</v>
      </c>
      <c r="AQ54" s="14">
        <v>1.8200000000000001E-2</v>
      </c>
      <c r="AR54" s="14">
        <v>56.903100000000002</v>
      </c>
      <c r="AS54" s="14">
        <v>1.0145</v>
      </c>
      <c r="AT54" s="14">
        <v>1.0024</v>
      </c>
      <c r="AU54" s="14">
        <v>1.7899999999999999E-2</v>
      </c>
      <c r="AV54" s="14">
        <v>80.558400000000006</v>
      </c>
      <c r="AW54" s="14">
        <v>1.4777</v>
      </c>
      <c r="AX54" s="14">
        <v>1.0022</v>
      </c>
      <c r="AY54" s="14">
        <v>1.84E-2</v>
      </c>
      <c r="AZ54" s="38">
        <v>0.74725088817458984</v>
      </c>
      <c r="BA54" s="38">
        <v>1.4157119735128667</v>
      </c>
      <c r="BB54" s="38">
        <v>0.17208672973887237</v>
      </c>
    </row>
  </sheetData>
  <autoFilter ref="B9:BB54" xr:uid="{DF561DAC-C127-401F-AB35-C0D5CC7F4777}"/>
  <mergeCells count="11">
    <mergeCell ref="BM7:BN7"/>
    <mergeCell ref="BM8:BN8"/>
    <mergeCell ref="BQ8:BR8"/>
    <mergeCell ref="BS8:BT8"/>
    <mergeCell ref="BO8:BP8"/>
    <mergeCell ref="BG7:BH7"/>
    <mergeCell ref="BI7:BJ7"/>
    <mergeCell ref="BK7:BL7"/>
    <mergeCell ref="BG8:BH8"/>
    <mergeCell ref="BI8:BJ8"/>
    <mergeCell ref="BK8:BL8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153</vt:i4>
      </vt:variant>
    </vt:vector>
  </HeadingPairs>
  <TitlesOfParts>
    <vt:vector size="214" baseType="lpstr">
      <vt:lpstr>EXNDVI</vt:lpstr>
      <vt:lpstr>DOY109</vt:lpstr>
      <vt:lpstr>DOY115</vt:lpstr>
      <vt:lpstr>DOY120</vt:lpstr>
      <vt:lpstr>DOY126</vt:lpstr>
      <vt:lpstr>DOY133</vt:lpstr>
      <vt:lpstr>DOY136</vt:lpstr>
      <vt:lpstr>DOY140</vt:lpstr>
      <vt:lpstr>DOY143</vt:lpstr>
      <vt:lpstr>DOY148</vt:lpstr>
      <vt:lpstr>DOY150</vt:lpstr>
      <vt:lpstr>DOY154</vt:lpstr>
      <vt:lpstr>DOY157</vt:lpstr>
      <vt:lpstr>DOY161</vt:lpstr>
      <vt:lpstr>DOY163</vt:lpstr>
      <vt:lpstr>DOY165</vt:lpstr>
      <vt:lpstr>DOY167</vt:lpstr>
      <vt:lpstr>DOY168</vt:lpstr>
      <vt:lpstr>DOY170</vt:lpstr>
      <vt:lpstr>DOY172</vt:lpstr>
      <vt:lpstr>DOY175</vt:lpstr>
      <vt:lpstr>DOY178</vt:lpstr>
      <vt:lpstr>DOY179</vt:lpstr>
      <vt:lpstr>DOY182</vt:lpstr>
      <vt:lpstr>DOY184</vt:lpstr>
      <vt:lpstr>DOY185</vt:lpstr>
      <vt:lpstr>DOY189</vt:lpstr>
      <vt:lpstr>DOY191</vt:lpstr>
      <vt:lpstr>DOY193</vt:lpstr>
      <vt:lpstr>DOY194</vt:lpstr>
      <vt:lpstr>DOY196</vt:lpstr>
      <vt:lpstr>DOY198</vt:lpstr>
      <vt:lpstr>DOY200</vt:lpstr>
      <vt:lpstr>DOY203</vt:lpstr>
      <vt:lpstr>DOY205</vt:lpstr>
      <vt:lpstr>DOY207</vt:lpstr>
      <vt:lpstr>DOY210</vt:lpstr>
      <vt:lpstr>DOY212</vt:lpstr>
      <vt:lpstr>DOY217</vt:lpstr>
      <vt:lpstr>DOY219</vt:lpstr>
      <vt:lpstr>DOY221</vt:lpstr>
      <vt:lpstr>DOY224</vt:lpstr>
      <vt:lpstr>DOY226</vt:lpstr>
      <vt:lpstr>DOY228</vt:lpstr>
      <vt:lpstr>DOY231</vt:lpstr>
      <vt:lpstr>DOY233</vt:lpstr>
      <vt:lpstr>DOY235</vt:lpstr>
      <vt:lpstr>DOY238</vt:lpstr>
      <vt:lpstr>DOY242</vt:lpstr>
      <vt:lpstr>DOY246</vt:lpstr>
      <vt:lpstr>DOY249</vt:lpstr>
      <vt:lpstr>DOY253</vt:lpstr>
      <vt:lpstr>DOY254</vt:lpstr>
      <vt:lpstr>DOY256</vt:lpstr>
      <vt:lpstr>DOY259</vt:lpstr>
      <vt:lpstr>DOY262</vt:lpstr>
      <vt:lpstr>DOY267</vt:lpstr>
      <vt:lpstr>DOY270</vt:lpstr>
      <vt:lpstr>DOY273</vt:lpstr>
      <vt:lpstr>DOY277</vt:lpstr>
      <vt:lpstr>DOY280</vt:lpstr>
      <vt:lpstr>'DOY115'!PlotSort</vt:lpstr>
      <vt:lpstr>'DOY120'!PlotSort</vt:lpstr>
      <vt:lpstr>'DOY126'!PlotSort</vt:lpstr>
      <vt:lpstr>'DOY133'!PlotSort</vt:lpstr>
      <vt:lpstr>'DOY136'!PlotSort</vt:lpstr>
      <vt:lpstr>'DOY140'!PlotSort</vt:lpstr>
      <vt:lpstr>'DOY143'!PlotSort</vt:lpstr>
      <vt:lpstr>'DOY148'!PlotSort</vt:lpstr>
      <vt:lpstr>'DOY150'!PlotSort</vt:lpstr>
      <vt:lpstr>'DOY154'!PlotSort</vt:lpstr>
      <vt:lpstr>'DOY157'!PlotSort</vt:lpstr>
      <vt:lpstr>'DOY161'!PlotSort</vt:lpstr>
      <vt:lpstr>'DOY163'!PlotSort</vt:lpstr>
      <vt:lpstr>'DOY165'!PlotSort</vt:lpstr>
      <vt:lpstr>'DOY167'!PlotSort</vt:lpstr>
      <vt:lpstr>'DOY168'!PlotSort</vt:lpstr>
      <vt:lpstr>'DOY170'!PlotSort</vt:lpstr>
      <vt:lpstr>'DOY172'!PlotSort</vt:lpstr>
      <vt:lpstr>'DOY178'!PlotSort</vt:lpstr>
      <vt:lpstr>'DOY179'!PlotSort</vt:lpstr>
      <vt:lpstr>'DOY182'!PlotSort</vt:lpstr>
      <vt:lpstr>'DOY184'!PlotSort</vt:lpstr>
      <vt:lpstr>'DOY189'!PlotSort</vt:lpstr>
      <vt:lpstr>'DOY191'!PlotSort</vt:lpstr>
      <vt:lpstr>'DOY193'!PlotSort</vt:lpstr>
      <vt:lpstr>'DOY194'!PlotSort</vt:lpstr>
      <vt:lpstr>'DOY196'!PlotSort</vt:lpstr>
      <vt:lpstr>'DOY198'!PlotSort</vt:lpstr>
      <vt:lpstr>'DOY200'!PlotSort</vt:lpstr>
      <vt:lpstr>'DOY203'!PlotSort</vt:lpstr>
      <vt:lpstr>'DOY205'!PlotSort</vt:lpstr>
      <vt:lpstr>'DOY207'!PlotSort</vt:lpstr>
      <vt:lpstr>'DOY210'!PlotSort</vt:lpstr>
      <vt:lpstr>'DOY212'!PlotSort</vt:lpstr>
      <vt:lpstr>'DOY217'!PlotSort</vt:lpstr>
      <vt:lpstr>'DOY219'!PlotSort</vt:lpstr>
      <vt:lpstr>'DOY221'!PlotSort</vt:lpstr>
      <vt:lpstr>'DOY224'!PlotSort</vt:lpstr>
      <vt:lpstr>'DOY226'!PlotSort</vt:lpstr>
      <vt:lpstr>'DOY228'!PlotSort</vt:lpstr>
      <vt:lpstr>'DOY231'!PlotSort</vt:lpstr>
      <vt:lpstr>'DOY233'!PlotSort</vt:lpstr>
      <vt:lpstr>'DOY235'!PlotSort</vt:lpstr>
      <vt:lpstr>'DOY238'!PlotSort</vt:lpstr>
      <vt:lpstr>'DOY242'!PlotSort</vt:lpstr>
      <vt:lpstr>'DOY246'!PlotSort</vt:lpstr>
      <vt:lpstr>'DOY249'!PlotSort</vt:lpstr>
      <vt:lpstr>'DOY253'!PlotSort</vt:lpstr>
      <vt:lpstr>'DOY254'!PlotSort</vt:lpstr>
      <vt:lpstr>'DOY256'!PlotSort</vt:lpstr>
      <vt:lpstr>'DOY259'!PlotSort</vt:lpstr>
      <vt:lpstr>'DOY262'!PlotSort</vt:lpstr>
      <vt:lpstr>'DOY267'!PlotSort</vt:lpstr>
      <vt:lpstr>'DOY270'!PlotSort</vt:lpstr>
      <vt:lpstr>'DOY273'!PlotSort</vt:lpstr>
      <vt:lpstr>'DOY277'!PlotSort</vt:lpstr>
      <vt:lpstr>'DOY280'!PlotSort</vt:lpstr>
      <vt:lpstr>PlotSort</vt:lpstr>
      <vt:lpstr>'DOY189'!PlotSort2</vt:lpstr>
      <vt:lpstr>'DOY191'!PlotSort2</vt:lpstr>
      <vt:lpstr>'DOY193'!PlotSort2</vt:lpstr>
      <vt:lpstr>'DOY194'!PlotSort2</vt:lpstr>
      <vt:lpstr>'DOY196'!PlotSort2</vt:lpstr>
      <vt:lpstr>'DOY198'!PlotSort2</vt:lpstr>
      <vt:lpstr>'DOY200'!PlotSort2</vt:lpstr>
      <vt:lpstr>'DOY203'!PlotSort2</vt:lpstr>
      <vt:lpstr>'DOY205'!PlotSort2</vt:lpstr>
      <vt:lpstr>'DOY207'!PlotSort2</vt:lpstr>
      <vt:lpstr>'DOY210'!PlotSort2</vt:lpstr>
      <vt:lpstr>'DOY212'!PlotSort2</vt:lpstr>
      <vt:lpstr>'DOY217'!PlotSort2</vt:lpstr>
      <vt:lpstr>'DOY219'!PlotSort2</vt:lpstr>
      <vt:lpstr>'DOY221'!PlotSort2</vt:lpstr>
      <vt:lpstr>'DOY224'!PlotSort2</vt:lpstr>
      <vt:lpstr>'DOY226'!PlotSort2</vt:lpstr>
      <vt:lpstr>'DOY228'!PlotSort2</vt:lpstr>
      <vt:lpstr>'DOY231'!PlotSort2</vt:lpstr>
      <vt:lpstr>'DOY233'!PlotSort2</vt:lpstr>
      <vt:lpstr>'DOY235'!PlotSort2</vt:lpstr>
      <vt:lpstr>'DOY238'!PlotSort2</vt:lpstr>
      <vt:lpstr>'DOY242'!PlotSort2</vt:lpstr>
      <vt:lpstr>'DOY246'!PlotSort2</vt:lpstr>
      <vt:lpstr>'DOY249'!PlotSort2</vt:lpstr>
      <vt:lpstr>'DOY253'!PlotSort2</vt:lpstr>
      <vt:lpstr>'DOY254'!PlotSort2</vt:lpstr>
      <vt:lpstr>'DOY256'!PlotSort2</vt:lpstr>
      <vt:lpstr>'DOY259'!PlotSort2</vt:lpstr>
      <vt:lpstr>'DOY262'!PlotSort2</vt:lpstr>
      <vt:lpstr>'DOY267'!PlotSort2</vt:lpstr>
      <vt:lpstr>'DOY270'!PlotSort2</vt:lpstr>
      <vt:lpstr>'DOY273'!PlotSort2</vt:lpstr>
      <vt:lpstr>'DOY277'!PlotSort2</vt:lpstr>
      <vt:lpstr>'DOY280'!PlotSort2</vt:lpstr>
      <vt:lpstr>'DOY109'!TrtSort</vt:lpstr>
      <vt:lpstr>'DOY115'!TrtSort</vt:lpstr>
      <vt:lpstr>'DOY120'!TrtSort</vt:lpstr>
      <vt:lpstr>'DOY126'!TrtSort</vt:lpstr>
      <vt:lpstr>'DOY133'!TrtSort</vt:lpstr>
      <vt:lpstr>'DOY136'!TrtSort</vt:lpstr>
      <vt:lpstr>'DOY140'!TrtSort</vt:lpstr>
      <vt:lpstr>'DOY143'!TrtSort</vt:lpstr>
      <vt:lpstr>'DOY148'!TrtSort</vt:lpstr>
      <vt:lpstr>'DOY150'!TrtSort</vt:lpstr>
      <vt:lpstr>'DOY154'!TrtSort</vt:lpstr>
      <vt:lpstr>'DOY157'!TrtSort</vt:lpstr>
      <vt:lpstr>'DOY161'!TrtSort</vt:lpstr>
      <vt:lpstr>'DOY163'!TrtSort</vt:lpstr>
      <vt:lpstr>'DOY165'!TrtSort</vt:lpstr>
      <vt:lpstr>'DOY167'!TrtSort</vt:lpstr>
      <vt:lpstr>'DOY168'!TrtSort</vt:lpstr>
      <vt:lpstr>'DOY170'!TrtSort</vt:lpstr>
      <vt:lpstr>'DOY172'!TrtSort</vt:lpstr>
      <vt:lpstr>'DOY178'!TrtSort</vt:lpstr>
      <vt:lpstr>'DOY179'!TrtSort</vt:lpstr>
      <vt:lpstr>'DOY182'!TrtSort</vt:lpstr>
      <vt:lpstr>'DOY184'!TrtSort</vt:lpstr>
      <vt:lpstr>'DOY185'!TrtSort</vt:lpstr>
      <vt:lpstr>'DOY189'!TrtSort</vt:lpstr>
      <vt:lpstr>'DOY191'!TrtSort</vt:lpstr>
      <vt:lpstr>'DOY193'!TrtSort</vt:lpstr>
      <vt:lpstr>'DOY194'!TrtSort</vt:lpstr>
      <vt:lpstr>'DOY196'!TrtSort</vt:lpstr>
      <vt:lpstr>'DOY198'!TrtSort</vt:lpstr>
      <vt:lpstr>'DOY200'!TrtSort</vt:lpstr>
      <vt:lpstr>'DOY203'!TrtSort</vt:lpstr>
      <vt:lpstr>'DOY205'!TrtSort</vt:lpstr>
      <vt:lpstr>'DOY207'!TrtSort</vt:lpstr>
      <vt:lpstr>'DOY210'!TrtSort</vt:lpstr>
      <vt:lpstr>'DOY212'!TrtSort</vt:lpstr>
      <vt:lpstr>'DOY217'!TrtSort</vt:lpstr>
      <vt:lpstr>'DOY219'!TrtSort</vt:lpstr>
      <vt:lpstr>'DOY221'!TrtSort</vt:lpstr>
      <vt:lpstr>'DOY224'!TrtSort</vt:lpstr>
      <vt:lpstr>'DOY226'!TrtSort</vt:lpstr>
      <vt:lpstr>'DOY228'!TrtSort</vt:lpstr>
      <vt:lpstr>'DOY231'!TrtSort</vt:lpstr>
      <vt:lpstr>'DOY233'!TrtSort</vt:lpstr>
      <vt:lpstr>'DOY235'!TrtSort</vt:lpstr>
      <vt:lpstr>'DOY238'!TrtSort</vt:lpstr>
      <vt:lpstr>'DOY242'!TrtSort</vt:lpstr>
      <vt:lpstr>'DOY246'!TrtSort</vt:lpstr>
      <vt:lpstr>'DOY249'!TrtSort</vt:lpstr>
      <vt:lpstr>'DOY253'!TrtSort</vt:lpstr>
      <vt:lpstr>'DOY254'!TrtSort</vt:lpstr>
      <vt:lpstr>'DOY256'!TrtSort</vt:lpstr>
      <vt:lpstr>'DOY259'!TrtSort</vt:lpstr>
      <vt:lpstr>'DOY262'!TrtSort</vt:lpstr>
      <vt:lpstr>'DOY267'!TrtSort</vt:lpstr>
      <vt:lpstr>'DOY270'!TrtSort</vt:lpstr>
      <vt:lpstr>'DOY273'!TrtSort</vt:lpstr>
      <vt:lpstr>'DOY277'!TrtSort</vt:lpstr>
      <vt:lpstr>'DOY280'!TrtSort</vt:lpstr>
      <vt:lpstr>TrtSort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2025-11-21T14:59:40Z</dcterms:created>
  <dcterms:modified xsi:type="dcterms:W3CDTF">2025-12-08T17:34:33Z</dcterms:modified>
</cp:coreProperties>
</file>