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FD36EAC3-3F4B-4B8B-BFF7-57F6E2E6C6E4}" xr6:coauthVersionLast="47" xr6:coauthVersionMax="47" xr10:uidLastSave="{00000000-0000-0000-0000-000000000000}"/>
  <bookViews>
    <workbookView xWindow="2868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8" i="9" l="1"/>
  <c r="I119" i="9"/>
  <c r="I120" i="9"/>
  <c r="I121" i="9"/>
  <c r="I122" i="9"/>
  <c r="I123" i="9"/>
  <c r="I124" i="9"/>
  <c r="I125" i="9"/>
  <c r="H106" i="9"/>
  <c r="H107" i="9"/>
  <c r="H108" i="9"/>
  <c r="H109" i="9"/>
  <c r="H110" i="9"/>
  <c r="H111" i="9"/>
  <c r="H112" i="9"/>
  <c r="H113" i="9"/>
  <c r="I74" i="10"/>
  <c r="I75" i="10"/>
  <c r="I76" i="10"/>
  <c r="I77" i="10"/>
  <c r="I78" i="10"/>
  <c r="I79" i="10"/>
  <c r="I80" i="10"/>
  <c r="I81" i="10"/>
  <c r="AA37" i="8"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E108" i="6"/>
  <c r="E2" i="9"/>
  <c r="E32" i="9"/>
  <c r="E2" i="8"/>
  <c r="E2" i="10"/>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0" i="6" a="1"/>
  <c r="G101" i="6" a="1"/>
  <c r="G98" i="6" a="1"/>
  <c r="G99"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3" i="6" a="1"/>
  <c r="G79" i="6" a="1"/>
  <c r="G84" i="6" a="1"/>
  <c r="G86" i="6" a="1"/>
  <c r="G87" i="6" a="1"/>
  <c r="G96" i="6" a="1"/>
  <c r="G85" i="6" a="1"/>
  <c r="G97" i="6" a="1"/>
  <c r="G80" i="6" a="1"/>
  <c r="G81" i="6" a="1"/>
  <c r="G93" i="6" a="1"/>
  <c r="G82" i="6" a="1"/>
  <c r="G89" i="6" a="1"/>
  <c r="G91" i="6" a="1"/>
  <c r="G88" i="6" a="1"/>
  <c r="G95" i="6" a="1"/>
  <c r="G90" i="6" a="1"/>
  <c r="G94" i="6" a="1"/>
  <c r="G92"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<sst xmlns="http://schemas.openxmlformats.org/spreadsheetml/2006/main" count="860" uniqueCount="267">
  <si>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</si>
  <si>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</si>
  <si>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</si>
  <si>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</si>
  <si>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</si>
  <si>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</si>
  <si>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</si>
  <si>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</si>
  <si>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</si>
  <si>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</si>
  <si>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</si>
  <si>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</si>
  <si>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</si>
  <si>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</si>
  <si>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</si>
  <si>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</si>
  <si>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</si>
  <si>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</si>
  <si>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</si>
  <si>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</si>
  <si>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</si>
  <si>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</si>
  <si>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</si>
  <si>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</si>
  <si>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</si>
  <si>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</si>
  <si>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</si>
  <si>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</si>
  <si>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</si>
  <si>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</si>
  <si>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</si>
  <si>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</si>
  <si>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</si>
  <si>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</si>
  <si>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</si>
  <si>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</si>
  <si>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</si>
  <si>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</si>
  <si>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</si>
  <si>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</si>
  <si>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</si>
  <si>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</si>
  <si>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</si>
  <si>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</si>
  <si>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</si>
  <si>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</si>
  <si>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</si>
  <si>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</si>
  <si>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</si>
  <si>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</si>
  <si>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</si>
  <si>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</si>
  <si>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</si>
  <si>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</si>
  <si>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</si>
  <si>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</si>
  <si>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</si>
  <si>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</si>
  <si>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</si>
  <si>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</si>
  <si>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</si>
  <si>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</si>
  <si>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</si>
  <si>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</si>
  <si>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</si>
  <si>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</si>
  <si>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</si>
  <si>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</si>
  <si>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</si>
  <si>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</si>
  <si>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</si>
  <si>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</si>
  <si>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</si>
  <si>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</si>
  <si>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</si>
  <si>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</si>
  <si>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</si>
  <si>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</si>
  <si>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</si>
  <si>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</si>
  <si>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</si>
  <si>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</si>
  <si>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</si>
  <si>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</si>
  <si>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</si>
  <si>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</si>
  <si>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</si>
  <si>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</si>
  <si>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</si>
  <si>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</si>
  <si>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</si>
  <si>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</si>
  <si>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</si>
  <si>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</si>
  <si>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</si>
  <si>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</si>
  <si>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</si>
  <si>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</si>
  <si>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</si>
  <si>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</si>
  <si>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</si>
  <si>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</si>
  <si>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</si>
  <si>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</si>
  <si>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</si>
  <si>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</si>
  <si>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</si>
  <si>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</si>
  <si>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</si>
  <si>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</si>
  <si>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</si>
  <si>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</si>
  <si>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</si>
  <si>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</si>
  <si>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</si>
  <si>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</si>
  <si>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</si>
  <si>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</si>
  <si>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</si>
  <si>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</si>
  <si>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</si>
  <si>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</si>
  <si>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</si>
  <si>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</si>
  <si>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</si>
  <si>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</si>
  <si>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</si>
  <si>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</si>
  <si>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</si>
  <si>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</si>
  <si>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</si>
  <si>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</si>
  <si>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</si>
  <si>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</si>
  <si>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</si>
  <si>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</si>
  <si>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</si>
  <si>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</si>
  <si>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</si>
  <si>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</si>
  <si>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</si>
  <si>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</si>
  <si>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</si>
  <si>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</si>
  <si>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</si>
  <si>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</si>
  <si>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</si>
  <si>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</si>
  <si>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</si>
  <si>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</si>
  <si>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</si>
  <si>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</si>
  <si>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</si>
  <si>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</si>
  <si>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</si>
  <si>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</si>
  <si>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</si>
  <si>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</si>
  <si>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</si>
  <si>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</si>
  <si>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</si>
  <si>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</si>
  <si>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</si>
  <si>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</si>
  <si>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</si>
  <si>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</si>
  <si>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</si>
  <si>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</si>
  <si>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</si>
  <si>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</si>
  <si>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</si>
  <si>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</si>
  <si>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</si>
  <si>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</si>
  <si>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</si>
  <si>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</si>
  <si>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</si>
  <si>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</si>
  <si>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</si>
  <si>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</si>
  <si>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</si>
  <si>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</si>
  <si>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</si>
  <si>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</si>
  <si>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</si>
  <si>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</si>
  <si>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</si>
  <si>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</si>
  <si>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</si>
  <si>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</si>
  <si>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</si>
  <si>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</si>
  <si>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</si>
  <si>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</si>
  <si>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</si>
  <si>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</si>
  <si>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</si>
  <si>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</si>
  <si>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</si>
  <si>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</si>
  <si>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</si>
  <si>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</si>
  <si>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</si>
  <si>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</si>
  <si>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</si>
  <si>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</si>
  <si>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</si>
  <si>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</si>
  <si>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</si>
  <si>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</si>
  <si>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</si>
  <si>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</si>
  <si>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</si>
  <si>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</si>
  <si>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</si>
  <si>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</si>
  <si>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</si>
  <si>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</si>
  <si>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</si>
  <si>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</si>
  <si>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</si>
  <si>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</si>
  <si>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</si>
  <si>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</si>
  <si>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</si>
  <si>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</si>
  <si>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</si>
  <si>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</si>
  <si>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</si>
  <si>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</si>
  <si>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</si>
  <si>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</si>
  <si>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</si>
  <si>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</si>
  <si>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</si>
  <si>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</si>
  <si>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</si>
  <si>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</si>
  <si>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</si>
  <si>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</si>
  <si>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</si>
  <si>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</si>
  <si>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</si>
  <si>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</si>
  <si>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</si>
  <si>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</si>
  <si>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</si>
  <si>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</si>
  <si>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</si>
  <si>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</si>
  <si>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</si>
  <si>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</si>
  <si>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</si>
  <si>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Impacts per person or per 100k people (depending on the sector) for the SV population</t>
  </si>
  <si>
    <t>Name of user-provided climate scenario</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</si>
  <si>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</si>
  <si>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</si>
  <si>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</si>
  <si>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</si>
  <si>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</si>
  <si>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</si>
  <si>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</si>
  <si>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SV population living in tracts in the highest tercile of impacts nationally (subset of impPop_sv)</t>
  </si>
  <si>
    <t>Number of impacted people in the reference population living in tracts in the highest tercile of impacts regionally (subset of impPop_ref)</t>
  </si>
  <si>
    <t>Number of impacted people in the SV population living in tracts in the highest tercile of impacts regionally (subset of impPop_sv)</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</si>
  <si>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</si>
  <si>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Number of impacted people in the SV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</si>
</sst>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
      <calculatedColumnFormula xml:space="preserve"> IF( OR( impacts_peopleByYear[[#This Row],[Reference Scenario]] = "", impacts_peopleByYear[[#This Row],[Region]] = "", impacts_peopleByYear[[#This Row],[Year]] = "" ), "",IF(impacts_peopleByYear[[#This Row],[Difference]]&gt;=0,-impacts_peopleByYear[[#This Row],[Difference]]/10,impacts_peopleByYear[[#This Row],[Difference]]/10) )</calculatedColumnFormula>
    </tableColumn>
    <tableColumn id="6" xr3:uid="{442EC123-5B95-4A43-87F3-B4A28206C2C4}" name="Formatted Label" dataDxfId="27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5" dataDxfId="274">
  <autoFilter ref="B84:Z116" xr:uid="{A83721E4-D513-42BC-961B-AD4829922123}"/>
  <tableColumns count="25">
    <tableColumn id="1" xr3:uid="{4FB64A0E-0F6F-494F-996E-C1EFCC6677A6}" name="Row" dataDxfId="273">
      <calculatedColumnFormula array="1">ROW(impacts_svGroups[[#This Row],[Row]]) - ROW(impacts_svGroups[#Headers])</calculatedColumnFormula>
    </tableColumn>
    <tableColumn id="2" xr3:uid="{0064CC34-55A8-43FD-9341-ECCD2677E254}" name="Sector" dataDxfId="272">
      <calculatedColumnFormula xml:space="preserve"> mv_sector</calculatedColumnFormula>
    </tableColumn>
    <tableColumn id="3" xr3:uid="{1446B3FB-2870-4CEE-BE3E-95DB69CF693D}" name="SV Category" dataDxfId="271"/>
    <tableColumn id="28" xr3:uid="{DE245267-148C-44D9-A858-96ADBF5F43EE}" name="SV Category ID" dataDxfId="270">
      <calculatedColumnFormula>INDEX(SV_Categories[svGroupType],MATCH(impacts_svGroups[[#This Row],[SV Category]],SV_Categories[svGroupLabel],0))</calculatedColumnFormula>
    </tableColumn>
    <tableColumn id="4" xr3:uid="{40998FFC-4497-4875-882C-14A118FB9CB7}" name="Impact Group" dataDxfId="269">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8"/>
    <tableColumn id="8" xr3:uid="{1BC8E217-BC3A-4AEC-838B-B5DFD99A74BA}" name="Region" dataDxfId="267">
      <calculatedColumnFormula xml:space="preserve"> IF( ISBLANK( $D$4 ), "", $D$4 )</calculatedColumnFormula>
    </tableColumn>
    <tableColumn id="7" xr3:uid="{9920AFD6-7BF4-43F3-AC25-0E12136ED1F8}" name="Emissions Scenario" dataDxfId="266">
      <calculatedColumnFormula array="1" xml:space="preserve"> INDEX( list_scenarios, MOD( impacts_svGroups[[#This Row],[Row]] - 1, n_scenarios ) + 1 )</calculatedColumnFormula>
    </tableColumn>
    <tableColumn id="9" xr3:uid="{62DC8BD2-A336-4359-BE18-D3F586E5D3FB}" name="2010" dataDxfId="26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8" dataDxfId="247" dataCellStyle="Percent">
  <autoFilter ref="B66:W70" xr:uid="{1446E510-0A1E-4CB0-ADC7-E4299E8B76AD}"/>
  <tableColumns count="22">
    <tableColumn id="1" xr3:uid="{14237D04-2048-4931-B212-9905071CA02E}" name="Row" dataDxfId="246">
      <calculatedColumnFormula array="1">ROW(impacts_byYear[[#This Row],[Row]]) - ROW(impacts_byYear[#Headers])</calculatedColumnFormula>
    </tableColumn>
    <tableColumn id="21" xr3:uid="{A2719EDC-0594-43B7-B93F-BB02D1F16A76}" name="SV Group" dataDxfId="245">
      <calculatedColumnFormula xml:space="preserve"> IF( ISBLANK( $D$2 ), "All", $D$2 )</calculatedColumnFormula>
    </tableColumn>
    <tableColumn id="20" xr3:uid="{73E2E8C8-0CDD-4C71-8269-6B2FFBB46525}" name="Region" dataDxfId="244">
      <calculatedColumnFormula xml:space="preserve"> IF( ISBLANK( $D$4 ), "", $D$4 )</calculatedColumnFormula>
    </tableColumn>
    <tableColumn id="22" xr3:uid="{08F3261A-78CE-41FC-9EFD-7ACE7932C5AF}" name="Reference Scenario" dataDxfId="243">
      <calculatedColumnFormula xml:space="preserve"> IF( ISBLANK( $D$3 ), "", $D$3 )</calculatedColumnFormula>
    </tableColumn>
    <tableColumn id="2" xr3:uid="{AC36A4B0-5BA8-4AA4-83C0-F103643D2A5F}" name="Scenario to Compare" dataDxfId="242">
      <calculatedColumnFormula>'Control Panel'!$C36</calculatedColumnFormula>
    </tableColumn>
    <tableColumn id="3" xr3:uid="{D8864E86-C94B-48EC-A962-D348347D89D9}" name="2010" dataDxfId="241"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4">
      <calculatedColumnFormula array="1">ROW(risk_mainTable[[#This Row],[Row]]) - ROW(risk_mainTable[#Headers])</calculatedColumnFormula>
    </tableColumn>
    <tableColumn id="2" xr3:uid="{3846784C-553D-4ED9-9838-DCF55C2DC63C}" name="Sector" dataDxfId="223">
      <calculatedColumnFormula xml:space="preserve"> mv_sector</calculatedColumnFormula>
    </tableColumn>
    <tableColumn id="3" xr3:uid="{403A9C91-4584-4832-9C0E-02567F3FDBCE}" name="SV Category" dataDxfId="222"/>
    <tableColumn id="28" xr3:uid="{0DCC3D63-D97B-4D92-805E-672107E2FEA8}" name="SV Category ID" dataDxfId="221">
      <calculatedColumnFormula>INDEX(SV_Categories[svGroupType],MATCH(risk_mainTable[[#This Row],[SV Category]],SV_Categories[svGroupLabel],0))</calculatedColumnFormula>
    </tableColumn>
    <tableColumn id="4" xr3:uid="{C2DC810D-3509-41EE-B3E3-414ED0AD640D}" name="Impact Group" dataDxfId="220">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9"/>
    <tableColumn id="8" xr3:uid="{A1DCA94A-24E2-4CC8-8A5F-E26BCD5B1C63}" name="Region" dataDxfId="218">
      <calculatedColumnFormula xml:space="preserve"> IF( ISBLANK( $D$3 ), "", $D$3 )</calculatedColumnFormula>
    </tableColumn>
    <tableColumn id="6" xr3:uid="{0B3806DE-E9CD-44C4-9DBA-B5C8A3B4790B}" name="Impact Unit" dataDxfId="217">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6"/>
    <tableColumn id="9" xr3:uid="{D377421F-EE0E-4833-9FFB-4AB74EA50E0E}" name="2010" dataDxfId="21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8" dataDxfId="197" dataCellStyle="Percent">
  <autoFilter ref="B28:H32" xr:uid="{CF7AEC12-7A1A-48D6-8438-21A86D52CF23}"/>
  <tableColumns count="7">
    <tableColumn id="1" xr3:uid="{E107E0DF-246F-481C-8399-535769853AF1}" name="Row" dataDxfId="196">
      <calculatedColumnFormula xml:space="preserve"> ROW( risk_table1[[#This Row],[Row]] ) - ROW( risk_table1[[#Headers],[Row]] )</calculatedColumnFormula>
    </tableColumn>
    <tableColumn id="2" xr3:uid="{1DF409F1-D03F-4B50-AA45-39B225561542}" name="SV Group" dataDxfId="195"/>
    <tableColumn id="22" xr3:uid="{C3B37D64-FE74-4B86-8986-B0BE8F2C5381}" name="Reference Scenario" dataDxfId="194" dataCellStyle="Percent">
      <calculatedColumnFormula xml:space="preserve"> IF( ISBLANK( $D$2 ), "", $D$2 )</calculatedColumnFormula>
    </tableColumn>
    <tableColumn id="20" xr3:uid="{387E6812-9CA7-407C-A642-F80A87D9E737}" name="Region" dataDxfId="193" dataCellStyle="Percent">
      <calculatedColumnFormula xml:space="preserve"> IF( ISBLANK( $D$3 ), "", $D$3 )</calculatedColumnFormula>
    </tableColumn>
    <tableColumn id="21" xr3:uid="{7A7BD494-9E1C-4FD8-858A-0DDDC4BE262B}" name="Year" dataDxfId="192" dataCellStyle="Percent">
      <calculatedColumnFormula xml:space="preserve"> IF( ISBLANK( $D$4 ), "", $D$4 )</calculatedColumnFormula>
    </tableColumn>
    <tableColumn id="5" xr3:uid="{47830F64-704C-4B74-803A-02A747292A77}" name="Value" dataDxfId="191"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90"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9" dataDxfId="188">
  <autoFilter ref="B91:X93" xr:uid="{73D68350-6454-43EB-8907-66AAF92442FC}"/>
  <tableColumns count="23">
    <tableColumn id="1" xr3:uid="{5F89CE34-10BA-4E66-A36A-B5D076F1E4CF}" name="Row" dataDxfId="187">
      <calculatedColumnFormula array="1">ROW(Table20[[#This Row],[Row]]) - ROW(Table20[#Headers])</calculatedColumnFormula>
    </tableColumn>
    <tableColumn id="2" xr3:uid="{30441E34-D05F-44E3-9654-6F7EEF62A4E5}" name="Type" dataDxfId="186"/>
    <tableColumn id="20" xr3:uid="{F1246310-459F-47BE-86BC-2265C2B86B6D}" name="Reference Emissions Scenario" dataDxfId="185">
      <calculatedColumnFormula>IF(ISBLANK($D$3),"",$D$3)</calculatedColumnFormula>
    </tableColumn>
    <tableColumn id="21" xr3:uid="{78AD2B7D-3DB7-4B5B-B105-C7DD4384838E}" name="Scenario to Compare" dataDxfId="184">
      <calculatedColumnFormula xml:space="preserve"> IF( ISBLANK( $D$4 ), "", $D$4 )</calculatedColumnFormula>
    </tableColumn>
    <tableColumn id="23" xr3:uid="{ECC016C8-2D0F-44DA-A4E6-A1C7682C3B3C}" name="SV Group" dataDxfId="183">
      <calculatedColumnFormula xml:space="preserve"> IF( ISBLANK( $D$2 ), "", $D$2 )</calculatedColumnFormula>
    </tableColumn>
    <tableColumn id="22" xr3:uid="{673F8EE2-C4CC-48EA-B810-18DA257A6AC7}" name="Region" dataDxfId="182">
      <calculatedColumnFormula xml:space="preserve"> IF( ISBLANK( $D$5 ), "", $D$5 )</calculatedColumnFormula>
    </tableColumn>
    <tableColumn id="3" xr3:uid="{3E0BA8AF-6B6A-428A-A3CA-385227143D67}" name="2010" dataDxfId="18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4" dataDxfId="163">
  <autoFilter ref="B97:V101" xr:uid="{93016335-D104-4E8E-AC8A-242936CAE7CE}"/>
  <tableColumns count="21">
    <tableColumn id="1" xr3:uid="{2F25D537-6BA9-4B66-AE0D-C6F8A43993CA}" name="Row" dataDxfId="162">
      <calculatedColumnFormula array="1">ROW(Table21[[#This Row],[Row]]) - ROW(Table21[#Headers])</calculatedColumnFormula>
    </tableColumn>
    <tableColumn id="2" xr3:uid="{868FA9B4-A0AF-42F9-BCB5-9E1A16D828C6}" name="Emissions Scenario" dataDxfId="161">
      <calculatedColumnFormula array="1" xml:space="preserve"> INDEX( list_scenarios, Table21[[#This Row],[Row]] )</calculatedColumnFormula>
    </tableColumn>
    <tableColumn id="20" xr3:uid="{E9190B45-DBA9-4B7E-B4EC-96E5AFEA04A7}" name="SV Group" dataDxfId="160">
      <calculatedColumnFormula xml:space="preserve"> IF( ISBLANK( $D$32 ), "All", $D$32 )</calculatedColumnFormula>
    </tableColumn>
    <tableColumn id="21" xr3:uid="{92CC501F-2FEA-42AF-964E-BC01557C62F6}" name="Region" dataDxfId="159">
      <calculatedColumnFormula xml:space="preserve"> IF( ISBLANK( $D$33 ), "", $D$33 )</calculatedColumnFormula>
    </tableColumn>
    <tableColumn id="3" xr3:uid="{72CA109E-B90C-494C-88C1-0F5356491E38}" name="2010" dataDxfId="15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1" dataDxfId="140">
  <autoFilter ref="B105:I113" xr:uid="{1E86FB9D-9FAB-4EB2-8D0F-C5EFD4D3FDF0}"/>
  <tableColumns count="8">
    <tableColumn id="1" xr3:uid="{7C1CBFCA-CB3F-454F-8036-AC575CE791C4}" name="Row" dataDxfId="139">
      <calculatedColumnFormula array="1">ROW(Table6[[#This Row],[Row]]) - ROW(Table6[#Headers])</calculatedColumnFormula>
    </tableColumn>
    <tableColumn id="2" xr3:uid="{13550D3A-E629-4245-BB59-744B2A6BAE17}" name="Scenario" dataDxfId="138">
      <calculatedColumnFormula>IF( ISBLANK( $D$59 ), "", $D$59 )</calculatedColumnFormula>
    </tableColumn>
    <tableColumn id="3" xr3:uid="{1432EFBE-5B90-4F09-8CB0-04E141ED4939}" name="SV Group" dataDxfId="137"/>
    <tableColumn id="4" xr3:uid="{7C294C6C-AB15-4269-9EF3-D9B297B61C6F}" name="Region" dataDxfId="136">
      <calculatedColumnFormula xml:space="preserve"> IF( ISBLANK( $D$60 ), "", $D$60 )</calculatedColumnFormula>
    </tableColumn>
    <tableColumn id="5" xr3:uid="{FED04B61-68E3-440D-BC4E-E9396EBDB16A}" name="Year" dataDxfId="135">
      <calculatedColumnFormula xml:space="preserve"> IF( ISBLANK( $D$61 ), "", $D$61 )</calculatedColumnFormula>
    </tableColumn>
    <tableColumn id="6" xr3:uid="{0F06DC7A-926C-4306-A6D1-C4FC08599B97}" name="Value" dataDxfId="134">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
      <calculatedColumnFormula xml:space="preserve"> IF( OR( Table6[[#This Row],[Scenario]] = "", Table6[[#This Row],[Region]] = "", Table6[[#This Row],[Year]] = "" ), "",IF(Table6[[#This Row],[Value]]&gt;=0,-Table6[[#This Row],[Value]]/10,Table6[[#This Row],[Value]]/10) )</calculatedColumnFormula>
    </tableColumn>
    <tableColumn id="8" xr3:uid="{1726DAE1-D3CC-4B11-979B-C66253F77D48}" name="Formatted Label" dataDxfId="133"/>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2" dataDxfId="131">
  <autoFilter ref="B117:J125" xr:uid="{BC3F05FF-FC9E-4F58-9DFC-E4CA03F4803B}"/>
  <tableColumns count="9">
    <tableColumn id="1" xr3:uid="{8806403C-17B2-49B6-AA2F-D88F116FC4C6}" name="Row" dataDxfId="130">
      <calculatedColumnFormula array="1">ROW(Table62627[[#This Row],[Row]]) - ROW(Table62627[#Headers])</calculatedColumnFormula>
    </tableColumn>
    <tableColumn id="2" xr3:uid="{E6CECB22-2379-4EEE-BDEE-C8813D812D39}" name="Reference Emissions Scenario" dataDxfId="129">
      <calculatedColumnFormula>IF( ISBLANK( $H$59 ), "", $H$59 )</calculatedColumnFormula>
    </tableColumn>
    <tableColumn id="7" xr3:uid="{A03D0CC0-82F7-4C85-820B-3AC7A37DCFF0}" name="Scenario to Compare" dataDxfId="128">
      <calculatedColumnFormula>IF( ISBLANK( $H$60 ), "", $H$60 )</calculatedColumnFormula>
    </tableColumn>
    <tableColumn id="3" xr3:uid="{174960FC-6852-4382-BCD8-0AC6F75FF1ED}" name="SV Group" dataDxfId="127"/>
    <tableColumn id="4" xr3:uid="{909EE0CC-893E-4676-9130-2A8C67C89B57}" name="Region" dataDxfId="126">
      <calculatedColumnFormula xml:space="preserve"> IF( ISBLANK( $H$61 ), "", $H$61 )</calculatedColumnFormula>
    </tableColumn>
    <tableColumn id="5" xr3:uid="{E36E4C01-1517-4C4A-8689-4336109D778B}" name="Year" dataDxfId="125">
      <calculatedColumnFormula xml:space="preserve"> IF( ISBLANK( $H$62 ), "", $H$62 )</calculatedColumnFormula>
    </tableColumn>
    <tableColumn id="6" xr3:uid="{C6234E6D-2843-4CB3-BCC0-DE1C02F8D0E7}" name="Value" dataDxfId="124">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0">
      <calculatedColumnFormula xml:space="preserve"> IF( OR(Table62627[[#This Row],[Reference Emissions Scenario]]="", Table62627[[#This Row],[Scenario to Compare]] = "", Table62627[[#This Row],[Region]] = "", Table62627[[#This Row],[Year]] = "" ), "",IF(Table62627[[#This Row],[Value]]&gt;=0,-Table62627[[#This Row],[Value]]/10,Table62627[[#This Row],[Value]]/10) )</calculatedColumnFormula>
    </tableColumn>
    <tableColumn id="9" xr3:uid="{5934549C-109D-48BF-99CE-19A962F3AF54}" name="Formatted Label" dataDxfId="123"/>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22">
  <autoFilter ref="A1:Q12769" xr:uid="{29837EF9-DEBF-4E42-B72B-A7D5FA12D177}"/>
  <tableColumns count="17">
    <tableColumn id="1" xr3:uid="{FE1120F0-4A30-45F0-8919-D3A908327762}" name="region" dataDxfId="121"/>
    <tableColumn id="2" xr3:uid="{E9E7F3C0-BB60-491C-A9C7-58D7C40F73B1}" name="svGroupType" dataDxfId="120"/>
    <tableColumn id="3" xr3:uid="{057894FA-63EC-4679-8BEC-E36233B6BE08}" name="driverUnit" dataDxfId="119"/>
    <tableColumn id="18" xr3:uid="{47DF89E9-241C-4566-B892-0195902F1B22}" name="driverValue" dataDxfId="118"/>
    <tableColumn id="4" xr3:uid="{9C82385E-D818-43E1-9C95-8692B8DE225D}" name="year" dataDxfId="117"/>
    <tableColumn id="5" xr3:uid="{C6B526D3-DAA6-4F88-81F5-7DB86BF981AC}" name="impPop_ref" dataDxfId="116"/>
    <tableColumn id="6" xr3:uid="{C9026106-EDD9-4250-8D4F-CC5B90BF3A16}" name="impPop_sv" dataDxfId="115"/>
    <tableColumn id="7" xr3:uid="{D8536715-4752-466A-878D-9AD081783525}" name="impact_ref" dataDxfId="114"/>
    <tableColumn id="8" xr3:uid="{88B4CA07-0532-4A46-9BA1-C030574A9102}" name="impact_sv" dataDxfId="113"/>
    <tableColumn id="15" xr3:uid="{44572F88-B284-4C0A-A927-2A24D57E4CD1}" name="national_highRiskPop_ref" dataDxfId="112"/>
    <tableColumn id="16" xr3:uid="{C80BB7AB-FDC1-4DBE-831F-F83C237C2A75}" name="national_highRiskPop_sv" dataDxfId="111"/>
    <tableColumn id="12" xr3:uid="{774438EA-7F8F-4E1B-814F-12E8373AEBB0}" name="regional_highRiskPop_ref" dataDxfId="110"/>
    <tableColumn id="13" xr3:uid="{A9EFBC4E-3D77-4E45-9352-E6F721529B82}" name="regional_highRiskPop_sv" dataDxfId="109"/>
    <tableColumn id="9" xr3:uid="{6195A341-B741-4D13-8DCD-4F626C35ADFC}" name="aveRate_ref" dataDxfId="108"/>
    <tableColumn id="10" xr3:uid="{20E29524-B0BC-4A4D-BFA3-DB4E63450E5D}" name="aveRate_sv" dataDxfId="107"/>
    <tableColumn id="11" xr3:uid="{291CADFE-8959-487A-B68B-97041AC100A8}" name="scenario" dataDxfId="106"/>
    <tableColumn id="14" xr3:uid="{8CF88DC2-BD17-44BB-BA49-2B0FB6992996}" name="variant" dataDxfId="105"/>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4" dataDxfId="103">
  <autoFilter ref="A1:Q12679" xr:uid="{29837EF9-DEBF-4E42-B72B-A7D5FA12D177}"/>
  <tableColumns count="17">
    <tableColumn id="1" xr3:uid="{EC4A375F-3692-4A79-BFE6-7264549584F7}" name="region" dataDxfId="102"/>
    <tableColumn id="2" xr3:uid="{307247FB-CDC6-46EE-9D66-A81538557476}" name="svGroupType" dataDxfId="101"/>
    <tableColumn id="3" xr3:uid="{96782F42-132C-487E-858D-AB694AADFEBA}" name="driverUnit" dataDxfId="100"/>
    <tableColumn id="18" xr3:uid="{1D816251-637E-4D64-9886-5D1147B8B95C}" name="driverValue" dataDxfId="99"/>
    <tableColumn id="4" xr3:uid="{B6E6C76E-572B-40B6-B6AB-CA956F271435}" name="year" dataDxfId="98"/>
    <tableColumn id="5" xr3:uid="{4238D754-6C57-4286-A85B-D23EDD357195}" name="impPop_ref" dataDxfId="97"/>
    <tableColumn id="6" xr3:uid="{6FBFF665-24FA-4C19-AD17-86E57B310A2E}" name="impPop_sv" dataDxfId="96"/>
    <tableColumn id="7" xr3:uid="{D2874574-CDB6-4632-B95C-B75D11377FBB}" name="impact_ref" dataDxfId="95"/>
    <tableColumn id="8" xr3:uid="{A5BC4E9B-16E1-4381-BA52-9EBD571EA257}" name="impact_sv" dataDxfId="94"/>
    <tableColumn id="16" xr3:uid="{9AF3BD3D-FB94-4A45-9371-D4BEDCEC7F84}" name="national_highRiskPop_ref" dataDxfId="93"/>
    <tableColumn id="15" xr3:uid="{936CE0C5-8FD7-4B75-9C2B-4FB47993A961}" name="national_highRiskPop_sv" dataDxfId="92"/>
    <tableColumn id="13" xr3:uid="{6DDEFC24-0E69-4223-8843-934C6E845E2E}" name="regional_highRiskPop_ref" dataDxfId="91"/>
    <tableColumn id="12" xr3:uid="{D1DD60EF-A47E-4513-BBC5-770274C1BC40}" name="regional_highRiskPop_sv" dataDxfId="90"/>
    <tableColumn id="10" xr3:uid="{54ACD911-D789-4AAB-A671-FAB7420232EC}" name="aveRate_ref" dataDxfId="89"/>
    <tableColumn id="9" xr3:uid="{23082E3F-90FE-42E8-AD04-7438C696210E}" name="aveRate_sv" dataDxfId="88"/>
    <tableColumn id="11" xr3:uid="{EBE221FB-186B-44D0-8D11-A8E1B718EC24}" name="scenario" dataDxfId="87"/>
    <tableColumn id="14" xr3:uid="{D93E1CD5-93EA-4E54-B709-524525E9004C}" name="variant" dataDxfId="86"/>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5" dataDxfId="84">
  <autoFilter ref="B43:D55" xr:uid="{3D477DF2-8183-4FB9-A0A3-2912C453389F}"/>
  <tableColumns count="3">
    <tableColumn id="1" xr3:uid="{A2145870-F596-49CE-92FC-00E7A46599D7}" name="ID" dataDxfId="83">
      <calculatedColumnFormula xml:space="preserve"> ROW( SV_Categories[[#This Row],[ID]] ) - ROW( SV_Categories[[#Headers],[ID]] )</calculatedColumnFormula>
    </tableColumn>
    <tableColumn id="2" xr3:uid="{DFCB4241-6DF5-4A13-9C66-DB726F773038}" name="svGroupType" dataDxfId="82"/>
    <tableColumn id="3" xr3:uid="{54A3F660-13BE-4AB5-86BD-499D17488710}" name="svGroupLabel" dataDxfId="81"/>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80" dataDxfId="79">
  <autoFilter ref="B15:E25" xr:uid="{5451BD74-16DA-4492-A391-1498A84EB330}"/>
  <tableColumns count="4">
    <tableColumn id="1" xr3:uid="{F359D9F4-6CAC-4CAA-9EC9-E34B0FFC57C3}" name="ID" dataDxfId="78">
      <calculatedColumnFormula xml:space="preserve"> ROW( coVariants[[#This Row],[ID]] ) - ROW( coVariants[[#Headers],[ID]] )</calculatedColumnFormula>
    </tableColumn>
    <tableColumn id="2" xr3:uid="{D892DF7E-6C63-470D-A28A-5BB7B81B732A}" name="sector_abbr" dataDxfId="77"/>
    <tableColumn id="3" xr3:uid="{9C250F7C-2C4B-43CD-A6A8-66B8FAEC3367}" name="variant_label" dataDxfId="76"/>
    <tableColumn id="4" xr3:uid="{62F4731C-868D-4BC2-A66F-59C52D7F903D}" name="variant_abbr" dataDxfId="75"/>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4" dataDxfId="73">
  <autoFilter ref="B35:E39" xr:uid="{8FD8FAC0-8DB5-43F3-98EB-FAA059F8D7CB}"/>
  <tableColumns count="4">
    <tableColumn id="1" xr3:uid="{6F814D0D-15E8-4B26-90EA-310993CCF1ED}" name="ID" dataDxfId="72">
      <calculatedColumnFormula xml:space="preserve"> ROW( co_emissions[[#This Row],[ID]] ) - ROW( co_emissions[[#Headers],[ID]] )</calculatedColumnFormula>
    </tableColumn>
    <tableColumn id="2" xr3:uid="{DBCB0E4B-7D83-4767-9CE3-4A300EB3BE08}" name="Emissions Scenario" dataDxfId="71">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7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9"/>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8" dataDxfId="67">
  <autoFilter ref="B4:N11" xr:uid="{5A2BC673-D7EF-436A-B136-6E96D51B0D6B}"/>
  <tableColumns count="13">
    <tableColumn id="1" xr3:uid="{BE1E62BD-F324-4137-A423-E61418E78D55}" name="ID" dataDxfId="66">
      <calculatedColumnFormula xml:space="preserve"> ROW( co_sectorInfo[[#This Row],[ID]] ) - ROW( co_sectorInfo[[#Headers],[ID]] )</calculatedColumnFormula>
    </tableColumn>
    <tableColumn id="2" xr3:uid="{32153C62-381E-4DE9-BCA5-5256BB42AA06}" name="sector" dataDxfId="65"/>
    <tableColumn id="9" xr3:uid="{C21D6D5D-8FF2-4F37-B92B-E39AAA9F0168}" name="sector_abbr" dataDxfId="64"/>
    <tableColumn id="8" xr3:uid="{19FD31F7-9AC6-4E48-9325-C1CFF86B47C6}" name="impactUnit" dataDxfId="63"/>
    <tableColumn id="12" xr3:uid="{3E00B30D-3F99-4336-BD98-4C0B038805CF}" name="impactUnitFormatted" dataDxfId="62"/>
    <tableColumn id="3" xr3:uid="{54F5285D-720B-4649-925D-03458E747ECC}" name="popWeightColumn" dataDxfId="61"/>
    <tableColumn id="4" xr3:uid="{5A39E9D7-AB15-4952-9256-61AC04AE1576}" name="popWeightLabel" dataDxfId="60"/>
    <tableColumn id="5" xr3:uid="{2AAD5D17-7DED-48CE-96B5-7FBC4B5DAB1F}" name="rateUnit" dataDxfId="59"/>
    <tableColumn id="6" xr3:uid="{61330509-4CE4-432A-A900-9474C240EF44}" name="rateUnitLabel" dataDxfId="58"/>
    <tableColumn id="7" xr3:uid="{C4EADAAA-B34C-43E3-ADD6-505F0BEF9D0C}" name="modelType" dataDxfId="57"/>
    <tableColumn id="10" xr3:uid="{5A63AE85-F93E-4AEC-BB12-AC1336B4ADA2}" name="driverUnit_label" dataDxfId="56">
      <calculatedColumnFormula xml:space="preserve"> INDEX( co_modelTypes[driverUnit_label], MATCH( co_sectorInfo[[#This Row],[modelType]], co_modelTypes[modelType], 0 ) )</calculatedColumnFormula>
    </tableColumn>
    <tableColumn id="13" xr3:uid="{3AFE86BD-BF5C-4CDA-8C4C-B6CE7AEEDE14}" name="Missing SV Group Text" dataDxfId="55"/>
    <tableColumn id="14" xr3:uid="{9A174828-A40F-4442-B72E-8084A6629FDB}" name="Alternate Plot Title" dataDxfId="54"/>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3" dataDxfId="52">
  <autoFilter ref="B29:E31" xr:uid="{7F75CBCF-7148-4462-8843-EDE2806F7C58}"/>
  <tableColumns count="4">
    <tableColumn id="1" xr3:uid="{DDFAEC84-D9A7-4EB3-8DDB-0AF56AC2E8AA}" name="ID" dataDxfId="51">
      <calculatedColumnFormula xml:space="preserve"> ROW( co_modelTypes[[#This Row],[ID]] ) - ROW( co_modelTypes[[#Headers],[ID]] )</calculatedColumnFormula>
    </tableColumn>
    <tableColumn id="2" xr3:uid="{950845DA-B3F2-455A-9D9A-11A16E95E4C4}" name="modelType" dataDxfId="50"/>
    <tableColumn id="3" xr3:uid="{33EE70E1-A9FC-46E5-8468-AADA47D6FDBB}" name="driverUnit_abbr" dataDxfId="49"/>
    <tableColumn id="4" xr3:uid="{DFEF1CB2-F14C-45DF-942F-62A7F0623FC7}" name="driverUnit_label" dataDxfId="4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7" dataDxfId="46">
  <autoFilter ref="B59:E63" xr:uid="{52CB3EB2-D2AD-4F7F-8511-62C00E38663C}"/>
  <tableColumns count="4">
    <tableColumn id="1" xr3:uid="{D6E66BE7-1618-4FA7-90A6-4F27ACA25690}" name="ID" dataDxfId="45">
      <calculatedColumnFormula xml:space="preserve"> ROW( co_modelValues[[#This Row],[ID]] ) - ROW( co_modelValues[[#Headers],[ID]] )</calculatedColumnFormula>
    </tableColumn>
    <tableColumn id="2" xr3:uid="{68EB0ABD-670A-45BA-A78F-80AFB2040F44}" name="valueName" dataDxfId="44"/>
    <tableColumn id="3" xr3:uid="{D1B84BCB-02C8-40BC-8383-5D04A6B484FF}" name="description" dataDxfId="43"/>
    <tableColumn id="5" xr3:uid="{FB01D816-5D1D-4BB8-BDA4-08AE412F6A90}" name="value2" dataDxfId="42"/>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41" dataDxfId="40">
  <autoFilter ref="B105:E118" xr:uid="{E337CA9C-1FF7-433D-AEE9-5A40AF9EB21C}"/>
  <tableColumns count="4">
    <tableColumn id="1" xr3:uid="{5E8ED2A6-E9D7-4963-83DC-F0567D9CEE55}" name="ID" dataDxfId="39" totalsRowDxfId="38">
      <calculatedColumnFormula xml:space="preserve"> ROW( co_plotLabels[[#This Row],[ID]] ) - ROW( co_plotLabels[[#Headers],[ID]] )</calculatedColumnFormula>
    </tableColumn>
    <tableColumn id="2" xr3:uid="{3D9B9ED9-7061-4639-97FE-4E148B210499}" name="plot_id" dataDxfId="37" totalsRowDxfId="36"/>
    <tableColumn id="3" xr3:uid="{BD40AEE4-63C9-46BF-880D-F4EEBDC4736D}" name="valueType" dataDxfId="35" totalsRowDxfId="34"/>
    <tableColumn id="5" xr3:uid="{0F77981B-8650-4B12-AD87-B77BB7801421}" name="value" dataDxfId="33"/>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32" dataDxfId="31">
  <autoFilter ref="B78:G101" xr:uid="{CD77219D-2DF3-48E9-BAEE-21ABFBC11633}"/>
  <tableColumns count="6">
    <tableColumn id="1" xr3:uid="{9A891813-397D-4C36-8F05-A2B802FA778F}" name="ID" dataDxfId="30">
      <calculatedColumnFormula xml:space="preserve"> ROW( co_plotSelections[[#This Row],[ID]] ) - ROW( co_plotSelections[[#Headers],[ID]] )</calculatedColumnFormula>
    </tableColumn>
    <tableColumn id="2" xr3:uid="{1BE43C4A-061E-43BA-971B-6543385D68AA}" name="plot_id" dataDxfId="29"/>
    <tableColumn id="3" xr3:uid="{3F1C9E58-A02E-4E57-A4AC-8BB98D364F6C}" name="inputType" dataDxfId="28"/>
    <tableColumn id="9" xr3:uid="{5CF7D30E-D00B-4A27-8E10-4D6548F49844}" name="inputsName" dataDxfId="27">
      <calculatedColumnFormula xml:space="preserve"> INDEX( co_plotList[inputsName], MATCH( co_plotSelections[[#This Row],[plot_id]], co_plotList[plot_id], 0 ) )</calculatedColumnFormula>
    </tableColumn>
    <tableColumn id="5" xr3:uid="{DFC618C8-1810-487D-BAFF-1628B9BA65A6}" name="inputIndex" dataDxfId="26"/>
    <tableColumn id="7" xr3:uid="{330F51C8-0F73-414A-99EC-A697403277F9}" name="inputValue" dataDxfId="25">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4" dataDxfId="23">
  <autoFilter ref="B67:G74" xr:uid="{8F9CC450-A98C-4AD0-88AF-CC2C5B2061DA}"/>
  <tableColumns count="6">
    <tableColumn id="1" xr3:uid="{824D975D-87A9-4FBF-B774-9F82B56A4351}" name="ID" dataDxfId="22">
      <calculatedColumnFormula xml:space="preserve"> ROW( co_plotList[[#This Row],[ID]] ) - ROW( co_plotList[[#Headers],[ID]] )</calculatedColumnFormula>
    </tableColumn>
    <tableColumn id="2" xr3:uid="{4D5300D6-069C-437B-98C5-43420D747C9E}" name="Worksheet" dataDxfId="21"/>
    <tableColumn id="3" xr3:uid="{22D29CA2-453A-458A-B93D-2C155DA58D0A}" name="Description" dataDxfId="20"/>
    <tableColumn id="5" xr3:uid="{450F8385-6F56-43D2-B6D6-8602599534DE}" name="plot_id" dataDxfId="19"/>
    <tableColumn id="6" xr3:uid="{D69E4E37-06F7-4C6B-ABDE-DF8D6FF0D029}" name="plotNumber" dataDxfId="18"/>
    <tableColumn id="7" xr3:uid="{F081A8CF-8DFC-4324-8C99-F1BB73A36E17}" name="inputsName" dataDxfId="17"/>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6" dataDxfId="15">
  <autoFilter ref="B122:C130" xr:uid="{C4D5C644-41D7-4988-A231-6F3E6223E324}"/>
  <tableColumns count="2">
    <tableColumn id="1" xr3:uid="{796FC5D0-50A8-4A29-80E4-539A62347CC2}" name="ID" dataDxfId="14">
      <calculatedColumnFormula xml:space="preserve"> ROW( co_regions[[#This Row],[ID]] ) - ROW( co_regions[[#Headers],[ID]] )</calculatedColumnFormula>
    </tableColumn>
    <tableColumn id="2" xr3:uid="{06C2AB40-0F29-4219-97DE-6F20216B9F39}" name="Region" dataDxfId="13"/>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12" dataDxfId="11">
  <autoFilter ref="B134:C151" xr:uid="{D6AD3FD0-57EA-42AE-9F27-E3EFF8764C5F}"/>
  <tableColumns count="2">
    <tableColumn id="1" xr3:uid="{BEE6E7B7-7A21-4F2E-B078-1B3878A885E1}" name="ID" dataDxfId="10">
      <calculatedColumnFormula xml:space="preserve"> ROW( co_years[[#This Row],[ID]] ) - ROW( co_years[[#Headers],[ID]] )</calculatedColumnFormula>
    </tableColumn>
    <tableColumn id="2" xr3:uid="{8DFA6E3A-393D-48DD-934A-4486311FC1E9}" name="Year" dataDxfId="9">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8" dataDxfId="7">
  <autoFilter ref="B154:E158" xr:uid="{47C6089F-2889-4D01-A721-0E49095CE1B5}"/>
  <tableColumns count="4">
    <tableColumn id="1" xr3:uid="{241B1612-D45B-4998-9596-FFA14EAA8BDD}" name="ID" dataDxfId="6">
      <calculatedColumnFormula xml:space="preserve"> ROW( svValidTypes[[#This Row],[ID]] ) - ROW( svValidTypes[[#Headers],[ID]] )</calculatedColumnFormula>
    </tableColumn>
    <tableColumn id="2" xr3:uid="{DA613098-A5A2-4519-8AA6-8C0E7F1FA390}" name="svGroupType" dataDxfId="5"/>
    <tableColumn id="3" xr3:uid="{93A00822-372F-4A2D-9C33-0BCB8E4EE39B}" name="svGroupLabel" dataDxfId="4"/>
    <tableColumn id="4" xr3:uid="{D1B96530-75F3-438A-AC37-C5C4C53D87FF}" name="Valid Impacts"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workbookViewId="0"/>
  </sheetViews>
  <sheetFormatPr defaultRowHeight="14.5" x14ac:dyDescent="0.35"/>
  <cols>
    <col min="2" max="2" width="23.08984375" customWidth="1"/>
    <col min="3" max="3" width="116.90625" customWidth="1"/>
  </cols>
  <sheetData>
    <row r="3" spans="2:3" x14ac:dyDescent="0.35">
      <c r="B3" t="s">
        <v>0</v>
      </c>
    </row>
    <row r="4" spans="2:3" x14ac:dyDescent="0.35">
      <c r="B4" t="s">
        <v>1</v>
      </c>
    </row>
    <row r="5" spans="2:3" x14ac:dyDescent="0.35">
      <c r="B5" s="4"/>
      <c r="C5" s="5"/>
    </row>
    <row r="6" spans="2:3" x14ac:dyDescent="0.35">
      <c r="B6" s="1" t="s">
        <v>2</v>
      </c>
      <c r="C6" s="5"/>
    </row>
    <row r="7" spans="2:3" x14ac:dyDescent="0.35">
      <c r="B7" t="s">
        <v>3</v>
      </c>
    </row>
    <row r="8" spans="2:3" x14ac:dyDescent="0.35">
      <c r="B8" t="s">
        <v>4</v>
      </c>
      <c r="C8" t="s">
        <v>5</v>
      </c>
    </row>
    <row r="15" spans="2:3" x14ac:dyDescent="0.35">
      <c r="B15" t="s">
        <v>6</v>
      </c>
      <c r="C15" t="s">
        <v>7</v>
      </c>
    </row>
    <row r="16" spans="2:3" x14ac:dyDescent="0.35">
      <c r="C16" t="s">
        <v>8</v>
      </c>
    </row>
    <row r="18" spans="2:3" x14ac:dyDescent="0.35">
      <c r="B18" t="s">
        <v>9</v>
      </c>
      <c r="C18" t="s">
        <v>10</v>
      </c>
    </row>
    <row r="19" spans="2:3" ht="30" customHeight="1" x14ac:dyDescent="0.35">
      <c r="B19" s="22" t="s">
        <v>11</v>
      </c>
      <c r="C19" s="22" t="s">
        <v>226</v>
      </c>
    </row>
    <row r="20" spans="2:3" ht="72.5" x14ac:dyDescent="0.35">
      <c r="B20" s="22" t="s">
        <v>12</v>
      </c>
      <c r="C20" s="22" t="s">
        <v>228</v>
      </c>
    </row>
    <row r="21" spans="2:3" ht="30" customHeight="1" x14ac:dyDescent="0.35">
      <c r="B21" s="22" t="s">
        <v>13</v>
      </c>
      <c r="C21" s="22" t="s">
        <v>225</v>
      </c>
    </row>
    <row r="22" spans="2:3" ht="29" x14ac:dyDescent="0.35">
      <c r="B22" s="22" t="s">
        <v>3</v>
      </c>
      <c r="C22" s="22" t="s">
        <v>248</v>
      </c>
    </row>
    <row r="23" spans="2:3" ht="29" x14ac:dyDescent="0.35">
      <c r="B23" s="22" t="s">
        <v>4</v>
      </c>
      <c r="C23" s="22" t="s">
        <v>249</v>
      </c>
    </row>
    <row r="24" spans="2:3" ht="29" x14ac:dyDescent="0.35">
      <c r="B24" s="22" t="s">
        <v>14</v>
      </c>
      <c r="C24" s="22" t="s">
        <v>227</v>
      </c>
    </row>
    <row r="25" spans="2:3" x14ac:dyDescent="0.35">
      <c r="B25" s="22"/>
    </row>
    <row r="26" spans="2:3" x14ac:dyDescent="0.35">
      <c r="B26" s="22" t="s">
        <v>15</v>
      </c>
    </row>
    <row r="27" spans="2:3" ht="30" customHeight="1" x14ac:dyDescent="0.35">
      <c r="B27" s="22" t="s">
        <v>16</v>
      </c>
      <c r="C27" s="22" t="s">
        <v>17</v>
      </c>
    </row>
    <row r="28" spans="2:3" ht="29" x14ac:dyDescent="0.35">
      <c r="B28" s="22" t="s">
        <v>18</v>
      </c>
      <c r="C28" s="22" t="s">
        <v>19</v>
      </c>
    </row>
    <row r="29" spans="2:3" ht="15" customHeight="1" x14ac:dyDescent="0.35"/>
    <row r="30" spans="2:3" ht="15" customHeight="1" x14ac:dyDescent="0.35"/>
    <row r="31" spans="2:3" ht="29" x14ac:dyDescent="0.35">
      <c r="B31" s="22" t="s">
        <v>20</v>
      </c>
    </row>
    <row r="32" spans="2:3" ht="15" customHeight="1" x14ac:dyDescent="0.35">
      <c r="B32" t="s">
        <v>21</v>
      </c>
      <c r="C32" t="s">
        <v>22</v>
      </c>
    </row>
    <row r="33" spans="2:3" ht="29" x14ac:dyDescent="0.35">
      <c r="B33" t="s">
        <v>23</v>
      </c>
      <c r="C33" s="22" t="s">
        <v>24</v>
      </c>
    </row>
    <row r="34" spans="2:3" x14ac:dyDescent="0.35">
      <c r="B34" t="s">
        <v>25</v>
      </c>
      <c r="C34" t="s">
        <v>26</v>
      </c>
    </row>
    <row r="35" spans="2:3" x14ac:dyDescent="0.35">
      <c r="B35" t="s">
        <v>27</v>
      </c>
      <c r="C35" t="s">
        <v>28</v>
      </c>
    </row>
    <row r="43" spans="2:3" x14ac:dyDescent="0.35">
      <c r="B43" t="s">
        <v>250</v>
      </c>
    </row>
    <row r="44" spans="2:3" x14ac:dyDescent="0.35">
      <c r="B44" t="s">
        <v>80</v>
      </c>
      <c r="C44" t="s">
        <v>251</v>
      </c>
    </row>
    <row r="45" spans="2:3" x14ac:dyDescent="0.35">
      <c r="B45" t="s">
        <v>81</v>
      </c>
      <c r="C45" t="s">
        <v>255</v>
      </c>
    </row>
    <row r="46" spans="2:3" x14ac:dyDescent="0.35">
      <c r="B46" t="s">
        <v>82</v>
      </c>
      <c r="C46" t="s">
        <v>259</v>
      </c>
    </row>
    <row r="47" spans="2:3" x14ac:dyDescent="0.35">
      <c r="B47" t="s">
        <v>83</v>
      </c>
      <c r="C47" t="s">
        <v>256</v>
      </c>
    </row>
    <row r="48" spans="2:3" x14ac:dyDescent="0.35">
      <c r="B48" t="s">
        <v>84</v>
      </c>
      <c r="C48" t="s">
        <v>36</v>
      </c>
    </row>
    <row r="49" spans="2:3" ht="72.5" x14ac:dyDescent="0.35">
      <c r="B49" t="s">
        <v>85</v>
      </c>
      <c r="C49" s="22" t="s">
        <v>265</v>
      </c>
    </row>
    <row r="50" spans="2:3" ht="72.5" x14ac:dyDescent="0.35">
      <c r="B50" t="s">
        <v>86</v>
      </c>
      <c r="C50" s="22" t="s">
        <v>266</v>
      </c>
    </row>
    <row r="51" spans="2:3" ht="29" x14ac:dyDescent="0.35">
      <c r="B51" t="s">
        <v>87</v>
      </c>
      <c r="C51" s="22" t="s">
        <v>257</v>
      </c>
    </row>
    <row r="52" spans="2:3" ht="29" x14ac:dyDescent="0.35">
      <c r="B52" t="s">
        <v>88</v>
      </c>
      <c r="C52" s="22" t="s">
        <v>258</v>
      </c>
    </row>
    <row r="53" spans="2:3" x14ac:dyDescent="0.35">
      <c r="B53" t="s">
        <v>90</v>
      </c>
      <c r="C53" t="s">
        <v>261</v>
      </c>
    </row>
    <row r="54" spans="2:3" x14ac:dyDescent="0.35">
      <c r="B54" t="s">
        <v>89</v>
      </c>
      <c r="C54" t="s">
        <v>262</v>
      </c>
    </row>
    <row r="55" spans="2:3" x14ac:dyDescent="0.35">
      <c r="B55" t="s">
        <v>92</v>
      </c>
      <c r="C55" t="s">
        <v>263</v>
      </c>
    </row>
    <row r="56" spans="2:3" x14ac:dyDescent="0.35">
      <c r="B56" t="s">
        <v>91</v>
      </c>
      <c r="C56" t="s">
        <v>264</v>
      </c>
    </row>
    <row r="57" spans="2:3" x14ac:dyDescent="0.35">
      <c r="B57" t="s">
        <v>94</v>
      </c>
      <c r="C57" t="s">
        <v>252</v>
      </c>
    </row>
    <row r="58" spans="2:3" x14ac:dyDescent="0.35">
      <c r="B58" t="s">
        <v>93</v>
      </c>
      <c r="C58" t="s">
        <v>253</v>
      </c>
    </row>
    <row r="59" spans="2:3" x14ac:dyDescent="0.35">
      <c r="B59" t="s">
        <v>95</v>
      </c>
      <c r="C59" t="s">
        <v>254</v>
      </c>
    </row>
    <row r="60" spans="2:3" x14ac:dyDescent="0.35">
      <c r="B60" t="s">
        <v>96</v>
      </c>
      <c r="C60" t="s">
        <v>260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7" width="20.81640625" style="6" customWidth="1"/>
    <col min="28" max="29" width="9.1796875" style="6"/>
    <col min="30" max="30" width="26.453125" style="6" bestFit="1" customWidth="1"/>
    <col min="31" max="31" width="10.54296875" style="6" bestFit="1" customWidth="1"/>
    <col min="32" max="47" width="9.54296875" style="6" bestFit="1" customWidth="1"/>
    <col min="48" max="16384" width="9.1796875" style="6"/>
  </cols>
  <sheetData>
    <row r="1" spans="3:5" x14ac:dyDescent="0.3">
      <c r="C1" s="32" t="s">
        <v>29</v>
      </c>
    </row>
    <row r="2" spans="3:5" x14ac:dyDescent="0.3">
      <c r="C2" s="14"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4" t="s">
        <v>33</v>
      </c>
      <c r="D4" s="15" t="s">
        <v>34</v>
      </c>
    </row>
    <row r="8" spans="3:5" x14ac:dyDescent="0.3">
      <c r="C8" s="13"/>
    </row>
    <row r="28" spans="3:4" x14ac:dyDescent="0.3">
      <c r="C28" s="32" t="s">
        <v>29</v>
      </c>
    </row>
    <row r="29" spans="3:4" x14ac:dyDescent="0.3">
      <c r="C29" s="16" t="s">
        <v>32</v>
      </c>
      <c r="D29" s="15"/>
    </row>
    <row r="30" spans="3:4" x14ac:dyDescent="0.3">
      <c r="C30" s="16" t="s">
        <v>35</v>
      </c>
      <c r="D30" s="15"/>
    </row>
    <row r="31" spans="3:4" x14ac:dyDescent="0.3">
      <c r="C31" s="14" t="s">
        <v>33</v>
      </c>
      <c r="D31" s="15" t="s">
        <v>34</v>
      </c>
    </row>
    <row r="32" spans="3:4" x14ac:dyDescent="0.3">
      <c r="C32" s="16" t="s">
        <v>36</v>
      </c>
      <c r="D32" s="17" t="s">
        <v>37</v>
      </c>
    </row>
    <row r="65" spans="2:23" x14ac:dyDescent="0.3">
      <c r="F65" s="6" t="s">
        <v>38</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3">
      <c r="B66" s="6" t="s">
        <v>39</v>
      </c>
      <c r="C66" s="6" t="s">
        <v>30</v>
      </c>
      <c r="D66" s="6" t="s">
        <v>33</v>
      </c>
      <c r="E66" s="6" t="s">
        <v>32</v>
      </c>
      <c r="F66" s="6" t="s">
        <v>35</v>
      </c>
      <c r="G66" s="18" t="s">
        <v>40</v>
      </c>
      <c r="H66" s="18" t="s">
        <v>41</v>
      </c>
      <c r="I66" s="18" t="s">
        <v>42</v>
      </c>
      <c r="J66" s="18" t="s">
        <v>43</v>
      </c>
      <c r="K66" s="18" t="s">
        <v>44</v>
      </c>
      <c r="L66" s="18" t="s">
        <v>45</v>
      </c>
      <c r="M66" s="18" t="s">
        <v>46</v>
      </c>
      <c r="N66" s="18" t="s">
        <v>47</v>
      </c>
      <c r="O66" s="18" t="s">
        <v>37</v>
      </c>
      <c r="P66" s="18" t="s">
        <v>48</v>
      </c>
      <c r="Q66" s="18" t="s">
        <v>49</v>
      </c>
      <c r="R66" s="18" t="s">
        <v>50</v>
      </c>
      <c r="S66" s="18" t="s">
        <v>51</v>
      </c>
      <c r="T66" s="18" t="s">
        <v>52</v>
      </c>
      <c r="U66" s="18" t="s">
        <v>53</v>
      </c>
      <c r="V66" s="18" t="s">
        <v>54</v>
      </c>
      <c r="W66" s="18" t="s">
        <v>55</v>
      </c>
    </row>
    <row r="67" spans="2:23" x14ac:dyDescent="0.3">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3">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4.5" x14ac:dyDescent="0.35"/>
    <row r="72" spans="2:23" customFormat="1" ht="14.5" x14ac:dyDescent="0.35"/>
    <row r="73" spans="2:23" x14ac:dyDescent="0.3">
      <c r="B73" s="6" t="s">
        <v>39</v>
      </c>
      <c r="C73" s="6" t="s">
        <v>30</v>
      </c>
      <c r="D73" s="6" t="s">
        <v>32</v>
      </c>
      <c r="E73" s="6" t="s">
        <v>35</v>
      </c>
      <c r="F73" s="6" t="s">
        <v>33</v>
      </c>
      <c r="G73" s="6" t="s">
        <v>36</v>
      </c>
      <c r="H73" s="18" t="s">
        <v>56</v>
      </c>
      <c r="I73" s="18" t="s">
        <v>74</v>
      </c>
      <c r="J73" s="18" t="s">
        <v>242</v>
      </c>
    </row>
    <row r="74" spans="2:23" ht="26" x14ac:dyDescent="0.3">
      <c r="B74" s="8" cm="1">
        <f t="array" ref="B74" xml:space="preserve"> ROW( impacts_peopleByYear[[#This Row],[Row]] ) - ROW( impacts_peopleByYear[#Headers] )</f>
        <v>1</v>
      </c>
      <c r="C74" s="9" t="s">
        <v>57</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4" s="34" t="s">
        <v>246</v>
      </c>
    </row>
    <row r="75" spans="2:23" ht="26" x14ac:dyDescent="0.3">
      <c r="B75" s="8" cm="1">
        <f t="array" ref="B75" xml:space="preserve"> ROW( impacts_peopleByYear[[#This Row],[Row]] ) - ROW( impacts_peopleByYear[#Headers] )</f>
        <v>2</v>
      </c>
      <c r="C75" s="9" t="s">
        <v>58</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5" s="34" t="s">
        <v>247</v>
      </c>
    </row>
    <row r="76" spans="2:23" x14ac:dyDescent="0.3">
      <c r="B76" s="8" cm="1">
        <f t="array" ref="B76" xml:space="preserve"> ROW( impacts_peopleByYear[[#This Row],[Row]] ) - ROW( impacts_peopleByYear[#Headers] )</f>
        <v>3</v>
      </c>
      <c r="C76" s="9" t="s">
        <v>59</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6" s="6" t="s">
        <v>59</v>
      </c>
    </row>
    <row r="77" spans="2:23" x14ac:dyDescent="0.3">
      <c r="B77" s="8" cm="1">
        <f t="array" ref="B77" xml:space="preserve"> ROW( impacts_peopleByYear[[#This Row],[Row]] ) - ROW( impacts_peopleByYear[#Headers] )</f>
        <v>4</v>
      </c>
      <c r="C77" s="9" t="s">
        <v>60</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7" s="6" t="s">
        <v>60</v>
      </c>
    </row>
    <row r="78" spans="2:23" ht="26" x14ac:dyDescent="0.3">
      <c r="B78" s="8" cm="1">
        <f t="array" ref="B78" xml:space="preserve"> ROW( impacts_peopleByYear[[#This Row],[Row]] ) - ROW( impacts_peopleByYear[#Headers] )</f>
        <v>5</v>
      </c>
      <c r="C78" s="9" t="s">
        <v>61</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8" s="34" t="s">
        <v>243</v>
      </c>
    </row>
    <row r="79" spans="2:23" ht="26" x14ac:dyDescent="0.3">
      <c r="B79" s="8" cm="1">
        <f t="array" ref="B79" xml:space="preserve"> ROW( impacts_peopleByYear[[#This Row],[Row]] ) - ROW( impacts_peopleByYear[#Headers] )</f>
        <v>6</v>
      </c>
      <c r="C79" s="9" t="s">
        <v>62</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9" s="34" t="s">
        <v>245</v>
      </c>
    </row>
    <row r="80" spans="2:23" x14ac:dyDescent="0.3">
      <c r="B80" s="8" cm="1">
        <f t="array" ref="B80" xml:space="preserve"> ROW( impacts_peopleByYear[[#This Row],[Row]] ) - ROW( impacts_peopleByYear[#Headers] )</f>
        <v>7</v>
      </c>
      <c r="C80" s="9" t="s">
        <v>63</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80" s="6" t="s">
        <v>63</v>
      </c>
    </row>
    <row r="81" spans="2:26" ht="26" x14ac:dyDescent="0.3">
      <c r="B81" s="8" cm="1">
        <f t="array" ref="B81" xml:space="preserve"> ROW( impacts_peopleByYear[[#This Row],[Row]] ) - ROW( impacts_peopleByYear[#Headers] )</f>
        <v>8</v>
      </c>
      <c r="C81" s="9" t="s">
        <v>64</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81" s="34" t="s">
        <v>244</v>
      </c>
    </row>
    <row r="84" spans="2:26" x14ac:dyDescent="0.3">
      <c r="B84" s="6" t="s">
        <v>39</v>
      </c>
      <c r="C84" s="6" t="s">
        <v>0</v>
      </c>
      <c r="D84" s="6" t="s">
        <v>65</v>
      </c>
      <c r="E84" s="6" t="s">
        <v>66</v>
      </c>
      <c r="F84" s="6" t="s">
        <v>67</v>
      </c>
      <c r="G84" s="6" t="s">
        <v>68</v>
      </c>
      <c r="H84" s="6" t="s">
        <v>33</v>
      </c>
      <c r="I84" s="6" t="s">
        <v>69</v>
      </c>
      <c r="J84" s="18" t="s">
        <v>40</v>
      </c>
      <c r="K84" s="18" t="s">
        <v>41</v>
      </c>
      <c r="L84" s="18" t="s">
        <v>42</v>
      </c>
      <c r="M84" s="18" t="s">
        <v>43</v>
      </c>
      <c r="N84" s="18" t="s">
        <v>44</v>
      </c>
      <c r="O84" s="18" t="s">
        <v>45</v>
      </c>
      <c r="P84" s="18" t="s">
        <v>46</v>
      </c>
      <c r="Q84" s="18" t="s">
        <v>47</v>
      </c>
      <c r="R84" s="18" t="s">
        <v>37</v>
      </c>
      <c r="S84" s="18" t="s">
        <v>48</v>
      </c>
      <c r="T84" s="18" t="s">
        <v>49</v>
      </c>
      <c r="U84" s="18" t="s">
        <v>50</v>
      </c>
      <c r="V84" s="18" t="s">
        <v>51</v>
      </c>
      <c r="W84" s="18" t="s">
        <v>52</v>
      </c>
      <c r="X84" s="18" t="s">
        <v>53</v>
      </c>
      <c r="Y84" s="18" t="s">
        <v>54</v>
      </c>
      <c r="Z84" s="18" t="s">
        <v>55</v>
      </c>
    </row>
    <row r="85" spans="2:26" x14ac:dyDescent="0.3">
      <c r="B85" s="8" cm="1">
        <f t="array" ref="B85">ROW(impacts_svGroups[[#This Row],[Row]]) - ROW(impacts_svGroups[#Headers])</f>
        <v>1</v>
      </c>
      <c r="C85" s="7" t="str">
        <f t="shared" ref="C85:C100" si="7" xml:space="preserve"> mv_sector</f>
        <v/>
      </c>
      <c r="D85" s="9" t="s">
        <v>21</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70</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3">
      <c r="B86" s="8" cm="1">
        <f t="array" ref="B86">ROW(impacts_svGroups[[#This Row],[Row]]) - ROW(impacts_svGroups[#Headers])</f>
        <v>2</v>
      </c>
      <c r="C86" s="7" t="str">
        <f t="shared" si="7"/>
        <v/>
      </c>
      <c r="D86" s="9" t="s">
        <v>21</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70</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3">
      <c r="B87" s="8" cm="1">
        <f t="array" ref="B87">ROW(impacts_svGroups[[#This Row],[Row]]) - ROW(impacts_svGroups[#Headers])</f>
        <v>3</v>
      </c>
      <c r="C87" s="7" t="str">
        <f t="shared" si="7"/>
        <v/>
      </c>
      <c r="D87" s="9" t="s">
        <v>21</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70</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3">
      <c r="B88" s="8" cm="1">
        <f t="array" ref="B88">ROW(impacts_svGroups[[#This Row],[Row]]) - ROW(impacts_svGroups[#Headers])</f>
        <v>4</v>
      </c>
      <c r="C88" s="7" t="str">
        <f t="shared" si="7"/>
        <v/>
      </c>
      <c r="D88" s="9" t="s">
        <v>21</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70</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3">
      <c r="B89" s="8" cm="1">
        <f t="array" ref="B89">ROW(impacts_svGroups[[#This Row],[Row]]) - ROW(impacts_svGroups[#Headers])</f>
        <v>5</v>
      </c>
      <c r="C89" s="7" t="str">
        <f t="shared" si="7"/>
        <v/>
      </c>
      <c r="D89" s="9" t="s">
        <v>31</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70</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3">
      <c r="B90" s="8" cm="1">
        <f t="array" ref="B90">ROW(impacts_svGroups[[#This Row],[Row]]) - ROW(impacts_svGroups[#Headers])</f>
        <v>6</v>
      </c>
      <c r="C90" s="7" t="str">
        <f t="shared" si="7"/>
        <v/>
      </c>
      <c r="D90" s="9" t="s">
        <v>31</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70</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3">
      <c r="B91" s="8" cm="1">
        <f t="array" ref="B91">ROW(impacts_svGroups[[#This Row],[Row]]) - ROW(impacts_svGroups[#Headers])</f>
        <v>7</v>
      </c>
      <c r="C91" s="7" t="str">
        <f t="shared" si="7"/>
        <v/>
      </c>
      <c r="D91" s="9" t="s">
        <v>31</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70</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3">
      <c r="B92" s="8" cm="1">
        <f t="array" ref="B92">ROW(impacts_svGroups[[#This Row],[Row]]) - ROW(impacts_svGroups[#Headers])</f>
        <v>8</v>
      </c>
      <c r="C92" s="7" t="str">
        <f t="shared" si="7"/>
        <v/>
      </c>
      <c r="D92" s="9" t="s">
        <v>31</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70</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3">
      <c r="B93" s="8" cm="1">
        <f t="array" ref="B93">ROW(impacts_svGroups[[#This Row],[Row]]) - ROW(impacts_svGroups[#Headers])</f>
        <v>9</v>
      </c>
      <c r="C93" s="7" t="str">
        <f t="shared" si="7"/>
        <v/>
      </c>
      <c r="D93" s="9" t="s">
        <v>25</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70</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3">
      <c r="B94" s="8" cm="1">
        <f t="array" ref="B94">ROW(impacts_svGroups[[#This Row],[Row]]) - ROW(impacts_svGroups[#Headers])</f>
        <v>10</v>
      </c>
      <c r="C94" s="7" t="str">
        <f t="shared" si="7"/>
        <v/>
      </c>
      <c r="D94" s="9" t="s">
        <v>25</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70</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3">
      <c r="B95" s="8" cm="1">
        <f t="array" ref="B95">ROW(impacts_svGroups[[#This Row],[Row]]) - ROW(impacts_svGroups[#Headers])</f>
        <v>11</v>
      </c>
      <c r="C95" s="7" t="str">
        <f t="shared" si="7"/>
        <v/>
      </c>
      <c r="D95" s="9" t="s">
        <v>25</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70</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3">
      <c r="B96" s="8" cm="1">
        <f t="array" ref="B96">ROW(impacts_svGroups[[#This Row],[Row]]) - ROW(impacts_svGroups[#Headers])</f>
        <v>12</v>
      </c>
      <c r="C96" s="7" t="str">
        <f t="shared" si="7"/>
        <v/>
      </c>
      <c r="D96" s="9" t="s">
        <v>25</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70</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3">
      <c r="B97" s="8" cm="1">
        <f t="array" ref="B97">ROW(impacts_svGroups[[#This Row],[Row]]) - ROW(impacts_svGroups[#Headers])</f>
        <v>13</v>
      </c>
      <c r="C97" s="7" t="str">
        <f t="shared" si="7"/>
        <v/>
      </c>
      <c r="D97" s="9" t="s">
        <v>27</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70</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3">
      <c r="B98" s="8" cm="1">
        <f t="array" ref="B98">ROW(impacts_svGroups[[#This Row],[Row]]) - ROW(impacts_svGroups[#Headers])</f>
        <v>14</v>
      </c>
      <c r="C98" s="7" t="str">
        <f t="shared" si="7"/>
        <v/>
      </c>
      <c r="D98" s="9" t="s">
        <v>27</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70</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3">
      <c r="B99" s="8" cm="1">
        <f t="array" ref="B99">ROW(impacts_svGroups[[#This Row],[Row]]) - ROW(impacts_svGroups[#Headers])</f>
        <v>15</v>
      </c>
      <c r="C99" s="7" t="str">
        <f t="shared" si="7"/>
        <v/>
      </c>
      <c r="D99" s="9" t="s">
        <v>27</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70</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3">
      <c r="B100" s="8" cm="1">
        <f t="array" ref="B100">ROW(impacts_svGroups[[#This Row],[Row]]) - ROW(impacts_svGroups[#Headers])</f>
        <v>16</v>
      </c>
      <c r="C100" s="7" t="str">
        <f t="shared" si="7"/>
        <v/>
      </c>
      <c r="D100" s="9" t="s">
        <v>27</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70</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3">
      <c r="B101" s="8" cm="1">
        <f t="array" ref="B101">ROW(impacts_svGroups[[#This Row],[Row]]) - ROW(impacts_svGroups[#Headers])</f>
        <v>17</v>
      </c>
      <c r="C101" s="7" t="str">
        <f t="shared" ref="C101:C116" si="9" xml:space="preserve"> mv_sector</f>
        <v/>
      </c>
      <c r="D101" s="9" t="s">
        <v>21</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71</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3">
      <c r="B102" s="8" cm="1">
        <f t="array" ref="B102">ROW(impacts_svGroups[[#This Row],[Row]]) - ROW(impacts_svGroups[#Headers])</f>
        <v>18</v>
      </c>
      <c r="C102" s="7" t="str">
        <f t="shared" si="9"/>
        <v/>
      </c>
      <c r="D102" s="9" t="s">
        <v>21</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71</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3">
      <c r="B103" s="8" cm="1">
        <f t="array" ref="B103">ROW(impacts_svGroups[[#This Row],[Row]]) - ROW(impacts_svGroups[#Headers])</f>
        <v>19</v>
      </c>
      <c r="C103" s="7" t="str">
        <f t="shared" si="9"/>
        <v/>
      </c>
      <c r="D103" s="9" t="s">
        <v>21</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71</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3">
      <c r="B104" s="8" cm="1">
        <f t="array" ref="B104">ROW(impacts_svGroups[[#This Row],[Row]]) - ROW(impacts_svGroups[#Headers])</f>
        <v>20</v>
      </c>
      <c r="C104" s="7" t="str">
        <f t="shared" si="9"/>
        <v/>
      </c>
      <c r="D104" s="9" t="s">
        <v>21</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71</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3">
      <c r="B105" s="8" cm="1">
        <f t="array" ref="B105">ROW(impacts_svGroups[[#This Row],[Row]]) - ROW(impacts_svGroups[#Headers])</f>
        <v>21</v>
      </c>
      <c r="C105" s="7" t="str">
        <f t="shared" si="9"/>
        <v/>
      </c>
      <c r="D105" s="9" t="s">
        <v>31</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71</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3">
      <c r="B106" s="8" cm="1">
        <f t="array" ref="B106">ROW(impacts_svGroups[[#This Row],[Row]]) - ROW(impacts_svGroups[#Headers])</f>
        <v>22</v>
      </c>
      <c r="C106" s="7" t="str">
        <f t="shared" si="9"/>
        <v/>
      </c>
      <c r="D106" s="9" t="s">
        <v>31</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71</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3">
      <c r="B107" s="8" cm="1">
        <f t="array" ref="B107">ROW(impacts_svGroups[[#This Row],[Row]]) - ROW(impacts_svGroups[#Headers])</f>
        <v>23</v>
      </c>
      <c r="C107" s="7" t="str">
        <f t="shared" si="9"/>
        <v/>
      </c>
      <c r="D107" s="9" t="s">
        <v>31</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71</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3">
      <c r="B108" s="8" cm="1">
        <f t="array" ref="B108">ROW(impacts_svGroups[[#This Row],[Row]]) - ROW(impacts_svGroups[#Headers])</f>
        <v>24</v>
      </c>
      <c r="C108" s="7" t="str">
        <f t="shared" si="9"/>
        <v/>
      </c>
      <c r="D108" s="9" t="s">
        <v>31</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71</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3">
      <c r="B109" s="8" cm="1">
        <f t="array" ref="B109">ROW(impacts_svGroups[[#This Row],[Row]]) - ROW(impacts_svGroups[#Headers])</f>
        <v>25</v>
      </c>
      <c r="C109" s="7" t="str">
        <f t="shared" si="9"/>
        <v/>
      </c>
      <c r="D109" s="9" t="s">
        <v>25</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71</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3">
      <c r="B110" s="8" cm="1">
        <f t="array" ref="B110">ROW(impacts_svGroups[[#This Row],[Row]]) - ROW(impacts_svGroups[#Headers])</f>
        <v>26</v>
      </c>
      <c r="C110" s="7" t="str">
        <f t="shared" si="9"/>
        <v/>
      </c>
      <c r="D110" s="9" t="s">
        <v>25</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71</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3">
      <c r="B111" s="8" cm="1">
        <f t="array" ref="B111">ROW(impacts_svGroups[[#This Row],[Row]]) - ROW(impacts_svGroups[#Headers])</f>
        <v>27</v>
      </c>
      <c r="C111" s="7" t="str">
        <f t="shared" si="9"/>
        <v/>
      </c>
      <c r="D111" s="9" t="s">
        <v>25</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71</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3">
      <c r="B112" s="8" cm="1">
        <f t="array" ref="B112">ROW(impacts_svGroups[[#This Row],[Row]]) - ROW(impacts_svGroups[#Headers])</f>
        <v>28</v>
      </c>
      <c r="C112" s="7" t="str">
        <f t="shared" si="9"/>
        <v/>
      </c>
      <c r="D112" s="9" t="s">
        <v>25</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71</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3">
      <c r="B113" s="8" cm="1">
        <f t="array" ref="B113">ROW(impacts_svGroups[[#This Row],[Row]]) - ROW(impacts_svGroups[#Headers])</f>
        <v>29</v>
      </c>
      <c r="C113" s="7" t="str">
        <f t="shared" si="9"/>
        <v/>
      </c>
      <c r="D113" s="9" t="s">
        <v>27</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71</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3">
      <c r="B114" s="8" cm="1">
        <f t="array" ref="B114">ROW(impacts_svGroups[[#This Row],[Row]]) - ROW(impacts_svGroups[#Headers])</f>
        <v>30</v>
      </c>
      <c r="C114" s="7" t="str">
        <f t="shared" si="9"/>
        <v/>
      </c>
      <c r="D114" s="9" t="s">
        <v>27</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71</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3">
      <c r="B115" s="8" cm="1">
        <f t="array" ref="B115">ROW(impacts_svGroups[[#This Row],[Row]]) - ROW(impacts_svGroups[#Headers])</f>
        <v>31</v>
      </c>
      <c r="C115" s="7" t="str">
        <f t="shared" si="9"/>
        <v/>
      </c>
      <c r="D115" s="9" t="s">
        <v>27</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71</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3">
      <c r="B116" s="8" cm="1">
        <f t="array" ref="B116">ROW(impacts_svGroups[[#This Row],[Row]]) - ROW(impacts_svGroups[#Headers])</f>
        <v>32</v>
      </c>
      <c r="C116" s="7" t="str">
        <f t="shared" si="9"/>
        <v/>
      </c>
      <c r="D116" s="9" t="s">
        <v>27</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71</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3">
      <c r="B119" s="19" t="s">
        <v>39</v>
      </c>
      <c r="C119" s="19" t="s">
        <v>0</v>
      </c>
      <c r="D119" s="19" t="s">
        <v>65</v>
      </c>
      <c r="E119" s="19" t="s">
        <v>66</v>
      </c>
      <c r="F119" s="19" t="s">
        <v>67</v>
      </c>
      <c r="G119" s="19" t="s">
        <v>68</v>
      </c>
      <c r="H119" s="19" t="s">
        <v>33</v>
      </c>
      <c r="I119" s="19" t="s">
        <v>69</v>
      </c>
      <c r="J119" s="28" t="s">
        <v>40</v>
      </c>
      <c r="K119" s="28" t="s">
        <v>41</v>
      </c>
      <c r="L119" s="28" t="s">
        <v>42</v>
      </c>
      <c r="M119" s="28" t="s">
        <v>43</v>
      </c>
      <c r="N119" s="28" t="s">
        <v>44</v>
      </c>
      <c r="O119" s="28" t="s">
        <v>45</v>
      </c>
      <c r="P119" s="28" t="s">
        <v>46</v>
      </c>
      <c r="Q119" s="28" t="s">
        <v>47</v>
      </c>
      <c r="R119" s="28" t="s">
        <v>37</v>
      </c>
      <c r="S119" s="28" t="s">
        <v>48</v>
      </c>
      <c r="T119" s="28" t="s">
        <v>49</v>
      </c>
      <c r="U119" s="28" t="s">
        <v>50</v>
      </c>
      <c r="V119" s="28" t="s">
        <v>51</v>
      </c>
      <c r="W119" s="28" t="s">
        <v>52</v>
      </c>
      <c r="X119" s="28" t="s">
        <v>53</v>
      </c>
      <c r="Y119" s="28" t="s">
        <v>54</v>
      </c>
      <c r="Z119" s="28" t="s">
        <v>55</v>
      </c>
    </row>
    <row r="120" spans="2:26" x14ac:dyDescent="0.3">
      <c r="B120" s="8" cm="1">
        <f t="array" ref="B120">ROW(impacts_minorities[[#This Row],[Row]]) - ROW(impacts_minorities[#Headers])</f>
        <v>1</v>
      </c>
      <c r="C120" s="6" t="str">
        <f t="shared" ref="C120:C135" si="10" xml:space="preserve"> mv_sector</f>
        <v/>
      </c>
      <c r="D120" s="9" t="s">
        <v>57</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70</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3">
      <c r="B121" s="8" cm="1">
        <f t="array" ref="B121">ROW(impacts_minorities[[#This Row],[Row]]) - ROW(impacts_minorities[#Headers])</f>
        <v>2</v>
      </c>
      <c r="C121" s="6" t="str">
        <f t="shared" si="10"/>
        <v/>
      </c>
      <c r="D121" s="9" t="s">
        <v>58</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70</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3">
      <c r="B122" s="8" cm="1">
        <f t="array" ref="B122">ROW(impacts_minorities[[#This Row],[Row]]) - ROW(impacts_minorities[#Headers])</f>
        <v>3</v>
      </c>
      <c r="C122" s="6" t="str">
        <f t="shared" si="10"/>
        <v/>
      </c>
      <c r="D122" s="9" t="s">
        <v>59</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70</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3">
      <c r="B123" s="8" cm="1">
        <f t="array" ref="B123">ROW(impacts_minorities[[#This Row],[Row]]) - ROW(impacts_minorities[#Headers])</f>
        <v>4</v>
      </c>
      <c r="C123" s="6" t="str">
        <f t="shared" si="10"/>
        <v/>
      </c>
      <c r="D123" s="9" t="s">
        <v>60</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70</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3">
      <c r="B124" s="8" cm="1">
        <f t="array" ref="B124">ROW(impacts_minorities[[#This Row],[Row]]) - ROW(impacts_minorities[#Headers])</f>
        <v>5</v>
      </c>
      <c r="C124" s="6" t="str">
        <f t="shared" si="10"/>
        <v/>
      </c>
      <c r="D124" s="9" t="s">
        <v>61</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70</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3">
      <c r="B125" s="8" cm="1">
        <f t="array" ref="B125">ROW(impacts_minorities[[#This Row],[Row]]) - ROW(impacts_minorities[#Headers])</f>
        <v>6</v>
      </c>
      <c r="C125" s="6" t="str">
        <f t="shared" si="10"/>
        <v/>
      </c>
      <c r="D125" s="9" t="s">
        <v>62</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70</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3">
      <c r="B126" s="8" cm="1">
        <f t="array" ref="B126">ROW(impacts_minorities[[#This Row],[Row]]) - ROW(impacts_minorities[#Headers])</f>
        <v>7</v>
      </c>
      <c r="C126" s="6" t="str">
        <f t="shared" si="10"/>
        <v/>
      </c>
      <c r="D126" s="9" t="s">
        <v>63</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70</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35">
      <c r="B127" s="25" cm="1">
        <f t="array" ref="B127">ROW(impacts_minorities[[#This Row],[Row]]) - ROW(impacts_minorities[#Headers])</f>
        <v>8</v>
      </c>
      <c r="C127" s="26" t="str">
        <f t="shared" si="10"/>
        <v/>
      </c>
      <c r="D127" s="27" t="s">
        <v>64</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70</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3">
      <c r="B128" s="8" cm="1">
        <f t="array" ref="B128">ROW(impacts_minorities[[#This Row],[Row]]) - ROW(impacts_minorities[#Headers])</f>
        <v>9</v>
      </c>
      <c r="C128" s="6" t="str">
        <f t="shared" si="10"/>
        <v/>
      </c>
      <c r="D128" s="9" t="s">
        <v>57</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70</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3">
      <c r="B129" s="8" cm="1">
        <f t="array" ref="B129">ROW(impacts_minorities[[#This Row],[Row]]) - ROW(impacts_minorities[#Headers])</f>
        <v>10</v>
      </c>
      <c r="C129" s="6" t="str">
        <f t="shared" si="10"/>
        <v/>
      </c>
      <c r="D129" s="9" t="s">
        <v>58</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70</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3">
      <c r="B130" s="8" cm="1">
        <f t="array" ref="B130">ROW(impacts_minorities[[#This Row],[Row]]) - ROW(impacts_minorities[#Headers])</f>
        <v>11</v>
      </c>
      <c r="C130" s="6" t="str">
        <f t="shared" si="10"/>
        <v/>
      </c>
      <c r="D130" s="9" t="s">
        <v>59</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70</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3">
      <c r="B131" s="8" cm="1">
        <f t="array" ref="B131">ROW(impacts_minorities[[#This Row],[Row]]) - ROW(impacts_minorities[#Headers])</f>
        <v>12</v>
      </c>
      <c r="C131" s="6" t="str">
        <f t="shared" si="10"/>
        <v/>
      </c>
      <c r="D131" s="9" t="s">
        <v>60</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70</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3">
      <c r="B132" s="8" cm="1">
        <f t="array" ref="B132">ROW(impacts_minorities[[#This Row],[Row]]) - ROW(impacts_minorities[#Headers])</f>
        <v>13</v>
      </c>
      <c r="C132" s="6" t="str">
        <f t="shared" si="10"/>
        <v/>
      </c>
      <c r="D132" s="9" t="s">
        <v>61</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70</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3">
      <c r="B133" s="8" cm="1">
        <f t="array" ref="B133">ROW(impacts_minorities[[#This Row],[Row]]) - ROW(impacts_minorities[#Headers])</f>
        <v>14</v>
      </c>
      <c r="C133" s="6" t="str">
        <f t="shared" si="10"/>
        <v/>
      </c>
      <c r="D133" s="9" t="s">
        <v>62</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70</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3">
      <c r="B134" s="8" cm="1">
        <f t="array" ref="B134">ROW(impacts_minorities[[#This Row],[Row]]) - ROW(impacts_minorities[#Headers])</f>
        <v>15</v>
      </c>
      <c r="C134" s="6" t="str">
        <f t="shared" si="10"/>
        <v/>
      </c>
      <c r="D134" s="9" t="s">
        <v>63</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70</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3">
      <c r="B135" s="8" cm="1">
        <f t="array" ref="B135">ROW(impacts_minorities[[#This Row],[Row]]) - ROW(impacts_minorities[#Headers])</f>
        <v>16</v>
      </c>
      <c r="C135" s="6" t="str">
        <f t="shared" si="10"/>
        <v/>
      </c>
      <c r="D135" s="9" t="s">
        <v>64</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70</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H29" sqref="H29"/>
    </sheetView>
  </sheetViews>
  <sheetFormatPr defaultRowHeight="14.5" x14ac:dyDescent="0.35"/>
  <cols>
    <col min="2" max="2" width="7.1796875" style="6" bestFit="1" customWidth="1"/>
    <col min="3" max="3" width="30" style="6" customWidth="1"/>
    <col min="4" max="5" width="26.453125" style="6" customWidth="1"/>
    <col min="6" max="11" width="20.81640625" style="6" customWidth="1"/>
    <col min="12" max="28" width="20.81640625" customWidth="1"/>
    <col min="30" max="30" width="12.7265625" bestFit="1" customWidth="1"/>
  </cols>
  <sheetData>
    <row r="1" spans="3:37" x14ac:dyDescent="0.35">
      <c r="C1" s="32" t="s">
        <v>29</v>
      </c>
    </row>
    <row r="2" spans="3:37" x14ac:dyDescent="0.35">
      <c r="C2" s="16" t="s">
        <v>72</v>
      </c>
      <c r="D2" s="15"/>
      <c r="E2" s="6" t="e">
        <f>IF(INDEX(co_sectorInfo[Missing SV Group Text],MATCH(input_sector,co_sectorInfo[sector],0))&lt;&gt;"",_xlfn.TEXTJOIN(" ",TRUE,INDEX(co_sectorInfo[Missing SV Group Text],MATCH(input_sector,co_sectorInfo[sector],0)),"not included for",input_sector),"")</f>
        <v>#N/A</v>
      </c>
    </row>
    <row r="3" spans="3:37" x14ac:dyDescent="0.35">
      <c r="C3" s="16" t="s">
        <v>33</v>
      </c>
      <c r="D3" s="15" t="s">
        <v>34</v>
      </c>
    </row>
    <row r="4" spans="3:37" x14ac:dyDescent="0.35">
      <c r="C4" s="16" t="s">
        <v>36</v>
      </c>
      <c r="D4" s="17" t="s">
        <v>37</v>
      </c>
      <c r="AK4" s="2"/>
    </row>
    <row r="28" spans="2:11" x14ac:dyDescent="0.35">
      <c r="B28" s="6" t="s">
        <v>39</v>
      </c>
      <c r="C28" s="6" t="s">
        <v>30</v>
      </c>
      <c r="D28" s="18" t="s">
        <v>32</v>
      </c>
      <c r="E28" s="18" t="s">
        <v>33</v>
      </c>
      <c r="F28" s="18" t="s">
        <v>36</v>
      </c>
      <c r="G28" s="18" t="s">
        <v>73</v>
      </c>
      <c r="H28" s="18" t="s">
        <v>74</v>
      </c>
      <c r="K28"/>
    </row>
    <row r="29" spans="2:11" x14ac:dyDescent="0.3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35">
      <c r="B30" s="8">
        <f xml:space="preserve"> ROW( risk_table1[[#This Row],[Row]] ) - ROW( risk_table1[[#Headers],[Row]] )</f>
        <v>2</v>
      </c>
      <c r="C30" s="9" t="s">
        <v>25</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3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35">
      <c r="B32" s="8">
        <f xml:space="preserve"> ROW( risk_table1[[#This Row],[Row]] ) - ROW( risk_table1[[#Headers],[Row]] )</f>
        <v>4</v>
      </c>
      <c r="C32" s="9" t="s">
        <v>21</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35">
      <c r="C35" s="13"/>
    </row>
    <row r="36" spans="2:46" x14ac:dyDescent="0.35">
      <c r="B36" s="6" t="s">
        <v>39</v>
      </c>
      <c r="C36" s="6" t="s">
        <v>0</v>
      </c>
      <c r="D36" s="6" t="s">
        <v>65</v>
      </c>
      <c r="E36" s="6" t="s">
        <v>66</v>
      </c>
      <c r="F36" s="6" t="s">
        <v>67</v>
      </c>
      <c r="G36" s="6" t="s">
        <v>68</v>
      </c>
      <c r="H36" s="6" t="s">
        <v>33</v>
      </c>
      <c r="I36" s="6" t="s">
        <v>75</v>
      </c>
      <c r="J36" s="6" t="s">
        <v>69</v>
      </c>
      <c r="K36" s="2" t="s">
        <v>40</v>
      </c>
      <c r="L36" s="2" t="s">
        <v>41</v>
      </c>
      <c r="M36" s="2" t="s">
        <v>42</v>
      </c>
      <c r="N36" s="2" t="s">
        <v>43</v>
      </c>
      <c r="O36" s="2" t="s">
        <v>44</v>
      </c>
      <c r="P36" s="2" t="s">
        <v>45</v>
      </c>
      <c r="Q36" s="2" t="s">
        <v>46</v>
      </c>
      <c r="R36" s="2" t="s">
        <v>47</v>
      </c>
      <c r="S36" s="2" t="s">
        <v>37</v>
      </c>
      <c r="T36" s="2" t="s">
        <v>48</v>
      </c>
      <c r="U36" s="2" t="s">
        <v>49</v>
      </c>
      <c r="V36" s="2" t="s">
        <v>50</v>
      </c>
      <c r="W36" s="2" t="s">
        <v>51</v>
      </c>
      <c r="X36" s="2" t="s">
        <v>52</v>
      </c>
      <c r="Y36" s="2" t="s">
        <v>53</v>
      </c>
      <c r="Z36" s="2" t="s">
        <v>54</v>
      </c>
      <c r="AA36" s="2" t="s">
        <v>55</v>
      </c>
    </row>
    <row r="37" spans="2:46" x14ac:dyDescent="0.35">
      <c r="B37" s="8" cm="1">
        <f t="array" ref="B37">ROW(risk_mainTable[[#This Row],[Row]]) - ROW(risk_mainTable[#Headers])</f>
        <v>1</v>
      </c>
      <c r="C37" s="8" t="str">
        <f t="shared" ref="C37:C52" si="3" xml:space="preserve"> mv_sector</f>
        <v/>
      </c>
      <c r="D37" s="9" t="s">
        <v>21</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70</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35">
      <c r="B38" s="8" cm="1">
        <f t="array" ref="B38">ROW(risk_mainTable[[#This Row],[Row]]) - ROW(risk_mainTable[#Headers])</f>
        <v>2</v>
      </c>
      <c r="C38" s="8" t="str">
        <f t="shared" si="3"/>
        <v/>
      </c>
      <c r="D38" s="9" t="s">
        <v>21</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70</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8" cm="1">
        <f t="array" ref="B39">ROW(risk_mainTable[[#This Row],[Row]]) - ROW(risk_mainTable[#Headers])</f>
        <v>3</v>
      </c>
      <c r="C39" s="8" t="str">
        <f t="shared" si="3"/>
        <v/>
      </c>
      <c r="D39" s="9" t="s">
        <v>21</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70</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35">
      <c r="B40" s="8" cm="1">
        <f t="array" ref="B40">ROW(risk_mainTable[[#This Row],[Row]]) - ROW(risk_mainTable[#Headers])</f>
        <v>4</v>
      </c>
      <c r="C40" s="8" t="str">
        <f t="shared" si="3"/>
        <v/>
      </c>
      <c r="D40" s="9" t="s">
        <v>21</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70</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35">
      <c r="B41" s="8" cm="1">
        <f t="array" ref="B41">ROW(risk_mainTable[[#This Row],[Row]]) - ROW(risk_mainTable[#Headers])</f>
        <v>5</v>
      </c>
      <c r="C41" s="8" t="str">
        <f t="shared" si="3"/>
        <v/>
      </c>
      <c r="D41" s="9" t="s">
        <v>31</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70</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35">
      <c r="B42" s="8" cm="1">
        <f t="array" ref="B42">ROW(risk_mainTable[[#This Row],[Row]]) - ROW(risk_mainTable[#Headers])</f>
        <v>6</v>
      </c>
      <c r="C42" s="8" t="str">
        <f t="shared" si="3"/>
        <v/>
      </c>
      <c r="D42" s="9" t="s">
        <v>31</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70</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8" cm="1">
        <f t="array" ref="B43">ROW(risk_mainTable[[#This Row],[Row]]) - ROW(risk_mainTable[#Headers])</f>
        <v>7</v>
      </c>
      <c r="C43" s="8" t="str">
        <f t="shared" si="3"/>
        <v/>
      </c>
      <c r="D43" s="9" t="s">
        <v>31</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70</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8" cm="1">
        <f t="array" ref="B44">ROW(risk_mainTable[[#This Row],[Row]]) - ROW(risk_mainTable[#Headers])</f>
        <v>8</v>
      </c>
      <c r="C44" s="8" t="str">
        <f t="shared" si="3"/>
        <v/>
      </c>
      <c r="D44" s="9" t="s">
        <v>31</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70</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8" cm="1">
        <f t="array" ref="B45">ROW(risk_mainTable[[#This Row],[Row]]) - ROW(risk_mainTable[#Headers])</f>
        <v>9</v>
      </c>
      <c r="C45" s="8" t="str">
        <f t="shared" si="3"/>
        <v/>
      </c>
      <c r="D45" s="9" t="s">
        <v>25</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70</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35">
      <c r="B46" s="8" cm="1">
        <f t="array" ref="B46">ROW(risk_mainTable[[#This Row],[Row]]) - ROW(risk_mainTable[#Headers])</f>
        <v>10</v>
      </c>
      <c r="C46" s="8" t="str">
        <f t="shared" si="3"/>
        <v/>
      </c>
      <c r="D46" s="9" t="s">
        <v>25</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70</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8" cm="1">
        <f t="array" ref="B47">ROW(risk_mainTable[[#This Row],[Row]]) - ROW(risk_mainTable[#Headers])</f>
        <v>11</v>
      </c>
      <c r="C47" s="8" t="str">
        <f t="shared" si="3"/>
        <v/>
      </c>
      <c r="D47" s="9" t="s">
        <v>25</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70</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8" cm="1">
        <f t="array" ref="B48">ROW(risk_mainTable[[#This Row],[Row]]) - ROW(risk_mainTable[#Headers])</f>
        <v>12</v>
      </c>
      <c r="C48" s="8" t="str">
        <f t="shared" si="3"/>
        <v/>
      </c>
      <c r="D48" s="9" t="s">
        <v>25</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70</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8" cm="1">
        <f t="array" ref="B49">ROW(risk_mainTable[[#This Row],[Row]]) - ROW(risk_mainTable[#Headers])</f>
        <v>13</v>
      </c>
      <c r="C49" s="8" t="str">
        <f t="shared" si="3"/>
        <v/>
      </c>
      <c r="D49" s="9" t="s">
        <v>27</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70</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35">
      <c r="B50" s="8" cm="1">
        <f t="array" ref="B50">ROW(risk_mainTable[[#This Row],[Row]]) - ROW(risk_mainTable[#Headers])</f>
        <v>14</v>
      </c>
      <c r="C50" s="8" t="str">
        <f t="shared" si="3"/>
        <v/>
      </c>
      <c r="D50" s="9" t="s">
        <v>27</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70</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8" cm="1">
        <f t="array" ref="B51">ROW(risk_mainTable[[#This Row],[Row]]) - ROW(risk_mainTable[#Headers])</f>
        <v>15</v>
      </c>
      <c r="C51" s="8" t="str">
        <f t="shared" si="3"/>
        <v/>
      </c>
      <c r="D51" s="9" t="s">
        <v>27</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70</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 thickBot="1" x14ac:dyDescent="0.4">
      <c r="B52" s="25" cm="1">
        <f t="array" ref="B52">ROW(risk_mainTable[[#This Row],[Row]]) - ROW(risk_mainTable[#Headers])</f>
        <v>16</v>
      </c>
      <c r="C52" s="25" t="str">
        <f t="shared" si="3"/>
        <v/>
      </c>
      <c r="D52" s="27" t="s">
        <v>27</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70</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8" cm="1">
        <f t="array" ref="B53">ROW(risk_mainTable[[#This Row],[Row]]) - ROW(risk_mainTable[#Headers])</f>
        <v>17</v>
      </c>
      <c r="C53" s="8" t="str">
        <f t="shared" ref="C53:C68" si="5" xml:space="preserve"> mv_sector</f>
        <v/>
      </c>
      <c r="D53" s="9" t="s">
        <v>21</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71</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35">
      <c r="B54" s="8" cm="1">
        <f t="array" ref="B54">ROW(risk_mainTable[[#This Row],[Row]]) - ROW(risk_mainTable[#Headers])</f>
        <v>18</v>
      </c>
      <c r="C54" s="8" t="str">
        <f t="shared" si="5"/>
        <v/>
      </c>
      <c r="D54" s="9" t="s">
        <v>21</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71</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8" cm="1">
        <f t="array" ref="B55">ROW(risk_mainTable[[#This Row],[Row]]) - ROW(risk_mainTable[#Headers])</f>
        <v>19</v>
      </c>
      <c r="C55" s="8" t="str">
        <f t="shared" si="5"/>
        <v/>
      </c>
      <c r="D55" s="9" t="s">
        <v>21</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71</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8" cm="1">
        <f t="array" ref="B56">ROW(risk_mainTable[[#This Row],[Row]]) - ROW(risk_mainTable[#Headers])</f>
        <v>20</v>
      </c>
      <c r="C56" s="8" t="str">
        <f t="shared" si="5"/>
        <v/>
      </c>
      <c r="D56" s="9" t="s">
        <v>21</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71</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8" cm="1">
        <f t="array" ref="B57">ROW(risk_mainTable[[#This Row],[Row]]) - ROW(risk_mainTable[#Headers])</f>
        <v>21</v>
      </c>
      <c r="C57" s="8" t="str">
        <f t="shared" si="5"/>
        <v/>
      </c>
      <c r="D57" s="9" t="s">
        <v>31</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71</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35">
      <c r="B58" s="8" cm="1">
        <f t="array" ref="B58">ROW(risk_mainTable[[#This Row],[Row]]) - ROW(risk_mainTable[#Headers])</f>
        <v>22</v>
      </c>
      <c r="C58" s="8" t="str">
        <f t="shared" si="5"/>
        <v/>
      </c>
      <c r="D58" s="9" t="s">
        <v>31</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71</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8" cm="1">
        <f t="array" ref="B59">ROW(risk_mainTable[[#This Row],[Row]]) - ROW(risk_mainTable[#Headers])</f>
        <v>23</v>
      </c>
      <c r="C59" s="8" t="str">
        <f t="shared" si="5"/>
        <v/>
      </c>
      <c r="D59" s="9" t="s">
        <v>31</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71</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8" cm="1">
        <f t="array" ref="B60">ROW(risk_mainTable[[#This Row],[Row]]) - ROW(risk_mainTable[#Headers])</f>
        <v>24</v>
      </c>
      <c r="C60" s="8" t="str">
        <f t="shared" si="5"/>
        <v/>
      </c>
      <c r="D60" s="9" t="s">
        <v>31</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71</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8" cm="1">
        <f t="array" ref="B61">ROW(risk_mainTable[[#This Row],[Row]]) - ROW(risk_mainTable[#Headers])</f>
        <v>25</v>
      </c>
      <c r="C61" s="8" t="str">
        <f t="shared" si="5"/>
        <v/>
      </c>
      <c r="D61" s="9" t="s">
        <v>25</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71</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35">
      <c r="B62" s="8" cm="1">
        <f t="array" ref="B62">ROW(risk_mainTable[[#This Row],[Row]]) - ROW(risk_mainTable[#Headers])</f>
        <v>26</v>
      </c>
      <c r="C62" s="8" t="str">
        <f t="shared" si="5"/>
        <v/>
      </c>
      <c r="D62" s="9" t="s">
        <v>25</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71</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8" cm="1">
        <f t="array" ref="B63">ROW(risk_mainTable[[#This Row],[Row]]) - ROW(risk_mainTable[#Headers])</f>
        <v>27</v>
      </c>
      <c r="C63" s="8" t="str">
        <f t="shared" si="5"/>
        <v/>
      </c>
      <c r="D63" s="9" t="s">
        <v>25</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71</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8" cm="1">
        <f t="array" ref="B64">ROW(risk_mainTable[[#This Row],[Row]]) - ROW(risk_mainTable[#Headers])</f>
        <v>28</v>
      </c>
      <c r="C64" s="8" t="str">
        <f t="shared" si="5"/>
        <v/>
      </c>
      <c r="D64" s="9" t="s">
        <v>25</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71</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8" cm="1">
        <f t="array" ref="B65">ROW(risk_mainTable[[#This Row],[Row]]) - ROW(risk_mainTable[#Headers])</f>
        <v>29</v>
      </c>
      <c r="C65" s="8" t="str">
        <f t="shared" si="5"/>
        <v/>
      </c>
      <c r="D65" s="9" t="s">
        <v>27</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71</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35">
      <c r="B66" s="8" cm="1">
        <f t="array" ref="B66">ROW(risk_mainTable[[#This Row],[Row]]) - ROW(risk_mainTable[#Headers])</f>
        <v>30</v>
      </c>
      <c r="C66" s="8" t="str">
        <f t="shared" si="5"/>
        <v/>
      </c>
      <c r="D66" s="9" t="s">
        <v>27</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71</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8" cm="1">
        <f t="array" ref="B67">ROW(risk_mainTable[[#This Row],[Row]]) - ROW(risk_mainTable[#Headers])</f>
        <v>31</v>
      </c>
      <c r="C67" s="8" t="str">
        <f t="shared" si="5"/>
        <v/>
      </c>
      <c r="D67" s="9" t="s">
        <v>27</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71</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8" cm="1">
        <f t="array" ref="B68">ROW(risk_mainTable[[#This Row],[Row]]) - ROW(risk_mainTable[#Headers])</f>
        <v>32</v>
      </c>
      <c r="C68" s="8" t="str">
        <f t="shared" si="5"/>
        <v/>
      </c>
      <c r="D68" s="9" t="s">
        <v>27</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71</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35">
      <c r="B70"/>
      <c r="C70"/>
      <c r="D70"/>
      <c r="E70"/>
      <c r="F70"/>
      <c r="G70"/>
      <c r="H70"/>
      <c r="I70"/>
      <c r="J70"/>
      <c r="K70"/>
    </row>
    <row r="71" spans="2:27" x14ac:dyDescent="0.35">
      <c r="B71"/>
      <c r="C71"/>
      <c r="D71"/>
      <c r="E71"/>
      <c r="F71"/>
      <c r="G71"/>
      <c r="H71"/>
      <c r="I71"/>
      <c r="J71"/>
      <c r="K71"/>
    </row>
    <row r="72" spans="2:27" x14ac:dyDescent="0.35">
      <c r="B72"/>
      <c r="C72"/>
      <c r="D72"/>
      <c r="E72"/>
      <c r="F72"/>
      <c r="G72"/>
      <c r="H72"/>
      <c r="I72"/>
      <c r="J72"/>
      <c r="K72"/>
    </row>
    <row r="73" spans="2:27" x14ac:dyDescent="0.35">
      <c r="B73"/>
      <c r="C73"/>
      <c r="D73"/>
      <c r="E73"/>
      <c r="F73"/>
      <c r="G73"/>
      <c r="H73"/>
      <c r="I73"/>
      <c r="J73"/>
      <c r="K73"/>
    </row>
    <row r="74" spans="2:27" x14ac:dyDescent="0.35">
      <c r="B74"/>
      <c r="C74"/>
      <c r="D74"/>
      <c r="E74"/>
      <c r="F74"/>
      <c r="G74"/>
      <c r="H74"/>
      <c r="I74"/>
      <c r="J74"/>
      <c r="K74"/>
    </row>
    <row r="75" spans="2:27" x14ac:dyDescent="0.35">
      <c r="B75"/>
      <c r="C75"/>
      <c r="D75"/>
      <c r="E75"/>
      <c r="F75"/>
      <c r="G75"/>
      <c r="H75"/>
      <c r="I75"/>
      <c r="J75"/>
      <c r="K75"/>
    </row>
    <row r="76" spans="2:27" x14ac:dyDescent="0.35">
      <c r="B76"/>
      <c r="C76"/>
      <c r="D76"/>
      <c r="E76"/>
      <c r="F76"/>
      <c r="G76"/>
      <c r="H76"/>
      <c r="I76"/>
      <c r="J76"/>
      <c r="K76"/>
    </row>
    <row r="77" spans="2:27" x14ac:dyDescent="0.35">
      <c r="B77"/>
      <c r="C77"/>
      <c r="D77"/>
      <c r="E77"/>
      <c r="F77"/>
      <c r="G77"/>
      <c r="H77"/>
      <c r="I77"/>
      <c r="J77"/>
      <c r="K77"/>
    </row>
    <row r="78" spans="2:27" x14ac:dyDescent="0.35">
      <c r="B78"/>
      <c r="C78"/>
      <c r="D78"/>
      <c r="E78"/>
      <c r="F78"/>
      <c r="G78"/>
      <c r="H78"/>
      <c r="I78"/>
      <c r="J78"/>
      <c r="K78"/>
    </row>
    <row r="79" spans="2:27" x14ac:dyDescent="0.35">
      <c r="B79"/>
      <c r="C79"/>
      <c r="D79"/>
      <c r="E79"/>
      <c r="F79"/>
      <c r="G79"/>
      <c r="H79"/>
      <c r="I79"/>
      <c r="J79"/>
      <c r="K79"/>
    </row>
    <row r="80" spans="2:27" x14ac:dyDescent="0.35">
      <c r="B80"/>
      <c r="C80"/>
      <c r="D80"/>
      <c r="E80"/>
      <c r="F80"/>
      <c r="G80"/>
      <c r="H80"/>
      <c r="I80"/>
      <c r="J80"/>
      <c r="K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spans="2:11" x14ac:dyDescent="0.35">
      <c r="B97"/>
      <c r="C97"/>
      <c r="D97"/>
      <c r="E97"/>
      <c r="F97"/>
      <c r="G97"/>
      <c r="H97"/>
      <c r="I97"/>
      <c r="J97"/>
      <c r="K97"/>
    </row>
    <row r="98" spans="2:11" x14ac:dyDescent="0.35">
      <c r="B98"/>
      <c r="C98"/>
      <c r="D98"/>
      <c r="E98"/>
      <c r="F98"/>
      <c r="G98"/>
      <c r="H98"/>
      <c r="I98"/>
      <c r="J98"/>
      <c r="K98"/>
    </row>
    <row r="99" spans="2:11" x14ac:dyDescent="0.35">
      <c r="B99"/>
      <c r="C99"/>
      <c r="D99"/>
      <c r="E99"/>
      <c r="F99"/>
      <c r="G99"/>
      <c r="H99"/>
      <c r="I99"/>
      <c r="J99"/>
      <c r="K99"/>
    </row>
    <row r="100" spans="2:11" x14ac:dyDescent="0.35">
      <c r="B100"/>
      <c r="C100"/>
      <c r="D100"/>
      <c r="E100"/>
      <c r="F100"/>
      <c r="G100"/>
      <c r="H100"/>
      <c r="I100"/>
      <c r="J100"/>
      <c r="K100"/>
    </row>
    <row r="101" spans="2:11" x14ac:dyDescent="0.35">
      <c r="B101"/>
      <c r="C101"/>
      <c r="D101"/>
      <c r="E101"/>
      <c r="F101"/>
      <c r="G101"/>
      <c r="H101"/>
      <c r="I101"/>
      <c r="J101"/>
      <c r="K101"/>
    </row>
    <row r="102" spans="2:11" x14ac:dyDescent="0.35">
      <c r="B102"/>
      <c r="C102"/>
      <c r="D102"/>
      <c r="E102"/>
      <c r="F102"/>
      <c r="G102"/>
      <c r="H102"/>
      <c r="I102"/>
      <c r="J102"/>
      <c r="K102"/>
    </row>
    <row r="103" spans="2:11" x14ac:dyDescent="0.3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4" width="20.81640625" style="6" customWidth="1"/>
    <col min="25" max="29" width="9.1796875" style="6"/>
    <col min="30" max="32" width="10.26953125" style="6" bestFit="1" customWidth="1"/>
    <col min="33" max="16384" width="9.1796875" style="6"/>
  </cols>
  <sheetData>
    <row r="1" spans="3:5" x14ac:dyDescent="0.3">
      <c r="C1" s="32" t="s">
        <v>29</v>
      </c>
    </row>
    <row r="2" spans="3:5" x14ac:dyDescent="0.3">
      <c r="C2" s="16"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6" t="s">
        <v>35</v>
      </c>
      <c r="D4" s="15"/>
    </row>
    <row r="5" spans="3:5" x14ac:dyDescent="0.3">
      <c r="C5" s="16" t="s">
        <v>33</v>
      </c>
      <c r="D5" s="15" t="s">
        <v>34</v>
      </c>
    </row>
    <row r="31" spans="3:5" x14ac:dyDescent="0.3">
      <c r="C31" s="32" t="s">
        <v>29</v>
      </c>
    </row>
    <row r="32" spans="3:5" x14ac:dyDescent="0.3">
      <c r="C32" s="16" t="s">
        <v>76</v>
      </c>
      <c r="D32" s="15" t="s">
        <v>31</v>
      </c>
      <c r="E32" s="6" t="e">
        <f>IF(INDEX(co_sectorInfo[Missing SV Group Text],MATCH(input_sector,co_sectorInfo[sector],0))&lt;&gt;"",_xlfn.TEXTJOIN(" ",TRUE,INDEX(co_sectorInfo[Missing SV Group Text],MATCH(input_sector,co_sectorInfo[sector],0)),"not included for",input_sector),"")</f>
        <v>#N/A</v>
      </c>
    </row>
    <row r="33" spans="3:4" x14ac:dyDescent="0.3">
      <c r="C33" s="16" t="s">
        <v>77</v>
      </c>
      <c r="D33" s="15" t="s">
        <v>34</v>
      </c>
    </row>
    <row r="58" spans="3:8" x14ac:dyDescent="0.3">
      <c r="C58" s="32" t="s">
        <v>29</v>
      </c>
      <c r="G58" s="32" t="s">
        <v>29</v>
      </c>
    </row>
    <row r="59" spans="3:8" x14ac:dyDescent="0.3">
      <c r="C59" s="16" t="s">
        <v>72</v>
      </c>
      <c r="D59" s="15"/>
      <c r="G59" s="16" t="s">
        <v>32</v>
      </c>
      <c r="H59" s="15"/>
    </row>
    <row r="60" spans="3:8" x14ac:dyDescent="0.3">
      <c r="C60" s="16" t="s">
        <v>33</v>
      </c>
      <c r="D60" s="15" t="s">
        <v>34</v>
      </c>
      <c r="G60" s="16" t="s">
        <v>35</v>
      </c>
      <c r="H60" s="15"/>
    </row>
    <row r="61" spans="3:8" x14ac:dyDescent="0.3">
      <c r="C61" s="16" t="s">
        <v>36</v>
      </c>
      <c r="D61" s="17" t="s">
        <v>37</v>
      </c>
      <c r="G61" s="16" t="s">
        <v>33</v>
      </c>
      <c r="H61" s="15" t="s">
        <v>34</v>
      </c>
    </row>
    <row r="62" spans="3:8" x14ac:dyDescent="0.3">
      <c r="G62" s="16" t="s">
        <v>36</v>
      </c>
      <c r="H62" s="17" t="s">
        <v>37</v>
      </c>
    </row>
    <row r="90" spans="2:24" x14ac:dyDescent="0.3">
      <c r="G90" s="6" t="s">
        <v>38</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3">
      <c r="B91" s="6" t="s">
        <v>39</v>
      </c>
      <c r="C91" s="6" t="s">
        <v>78</v>
      </c>
      <c r="D91" s="6" t="s">
        <v>79</v>
      </c>
      <c r="E91" s="6" t="s">
        <v>35</v>
      </c>
      <c r="F91" s="6" t="s">
        <v>30</v>
      </c>
      <c r="G91" s="6" t="s">
        <v>33</v>
      </c>
      <c r="H91" s="18" t="s">
        <v>40</v>
      </c>
      <c r="I91" s="18" t="s">
        <v>41</v>
      </c>
      <c r="J91" s="18" t="s">
        <v>42</v>
      </c>
      <c r="K91" s="18" t="s">
        <v>43</v>
      </c>
      <c r="L91" s="18" t="s">
        <v>44</v>
      </c>
      <c r="M91" s="18" t="s">
        <v>45</v>
      </c>
      <c r="N91" s="18" t="s">
        <v>46</v>
      </c>
      <c r="O91" s="18" t="s">
        <v>47</v>
      </c>
      <c r="P91" s="18" t="s">
        <v>37</v>
      </c>
      <c r="Q91" s="18" t="s">
        <v>48</v>
      </c>
      <c r="R91" s="18" t="s">
        <v>49</v>
      </c>
      <c r="S91" s="18" t="s">
        <v>50</v>
      </c>
      <c r="T91" s="18" t="s">
        <v>51</v>
      </c>
      <c r="U91" s="18" t="s">
        <v>52</v>
      </c>
      <c r="V91" s="18" t="s">
        <v>53</v>
      </c>
      <c r="W91" s="18" t="s">
        <v>54</v>
      </c>
      <c r="X91" s="18" t="s">
        <v>55</v>
      </c>
    </row>
    <row r="92" spans="2:24" x14ac:dyDescent="0.3">
      <c r="B92" s="8" cm="1">
        <f t="array" ref="B92">ROW(Table20[[#This Row],[Row]]) - ROW(Table20[#Headers])</f>
        <v>1</v>
      </c>
      <c r="C92" s="9" t="s">
        <v>70</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
      <c r="B93" s="8" cm="1">
        <f t="array" ref="B93">ROW(Table20[[#This Row],[Row]]) - ROW(Table20[#Headers])</f>
        <v>2</v>
      </c>
      <c r="C93" s="9" t="s">
        <v>71</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
      <c r="C94" s="18"/>
    </row>
    <row r="95" spans="2:24" x14ac:dyDescent="0.3">
      <c r="C95" s="18"/>
    </row>
    <row r="96" spans="2:24" x14ac:dyDescent="0.3">
      <c r="C96" s="18"/>
      <c r="E96" s="6" t="s">
        <v>38</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3">
      <c r="B97" s="6" t="s">
        <v>39</v>
      </c>
      <c r="C97" s="6" t="s">
        <v>69</v>
      </c>
      <c r="D97" s="6" t="s">
        <v>30</v>
      </c>
      <c r="E97" s="6" t="s">
        <v>33</v>
      </c>
      <c r="F97" s="18" t="s">
        <v>40</v>
      </c>
      <c r="G97" s="18" t="s">
        <v>41</v>
      </c>
      <c r="H97" s="18" t="s">
        <v>42</v>
      </c>
      <c r="I97" s="18" t="s">
        <v>43</v>
      </c>
      <c r="J97" s="18" t="s">
        <v>44</v>
      </c>
      <c r="K97" s="18" t="s">
        <v>45</v>
      </c>
      <c r="L97" s="18" t="s">
        <v>46</v>
      </c>
      <c r="M97" s="18" t="s">
        <v>47</v>
      </c>
      <c r="N97" s="18" t="s">
        <v>37</v>
      </c>
      <c r="O97" s="18" t="s">
        <v>48</v>
      </c>
      <c r="P97" s="18" t="s">
        <v>49</v>
      </c>
      <c r="Q97" s="18" t="s">
        <v>50</v>
      </c>
      <c r="R97" s="18" t="s">
        <v>51</v>
      </c>
      <c r="S97" s="18" t="s">
        <v>52</v>
      </c>
      <c r="T97" s="18" t="s">
        <v>53</v>
      </c>
      <c r="U97" s="18" t="s">
        <v>54</v>
      </c>
      <c r="V97" s="18" t="s">
        <v>55</v>
      </c>
    </row>
    <row r="98" spans="2:22" x14ac:dyDescent="0.3">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3">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
      <c r="B105" s="6" t="s">
        <v>39</v>
      </c>
      <c r="C105" s="6" t="s">
        <v>72</v>
      </c>
      <c r="D105" s="6" t="s">
        <v>30</v>
      </c>
      <c r="E105" s="6" t="s">
        <v>33</v>
      </c>
      <c r="F105" s="6" t="s">
        <v>36</v>
      </c>
      <c r="G105" s="6" t="s">
        <v>73</v>
      </c>
      <c r="H105" s="6" t="s">
        <v>74</v>
      </c>
      <c r="I105" s="18" t="s">
        <v>242</v>
      </c>
    </row>
    <row r="106" spans="2:22" ht="26" x14ac:dyDescent="0.3">
      <c r="B106" s="6" cm="1">
        <f t="array" ref="B106">ROW(Table6[[#This Row],[Row]]) - ROW(Table6[#Headers])</f>
        <v>1</v>
      </c>
      <c r="C106" s="18" t="str">
        <f t="shared" ref="C106:C113" si="22">IF( ISBLANK( $D$59 ), "", $D$59 )</f>
        <v/>
      </c>
      <c r="D106" s="29" t="s">
        <v>57</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Row],[Value]]/10,Table6[[#This Row],[Value]]/10) )</f>
        <v/>
      </c>
      <c r="I106" s="34" t="s">
        <v>246</v>
      </c>
    </row>
    <row r="107" spans="2:22" ht="26" x14ac:dyDescent="0.3">
      <c r="B107" s="6" cm="1">
        <f t="array" ref="B107">ROW(Table6[[#This Row],[Row]]) - ROW(Table6[#Headers])</f>
        <v>2</v>
      </c>
      <c r="C107" s="18" t="str">
        <f t="shared" si="22"/>
        <v/>
      </c>
      <c r="D107" s="29" t="s">
        <v>58</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Row],[Value]]/10,Table6[[#This Row],[Value]]/10) )</f>
        <v/>
      </c>
      <c r="I107" s="34" t="s">
        <v>247</v>
      </c>
    </row>
    <row r="108" spans="2:22" x14ac:dyDescent="0.3">
      <c r="B108" s="6" cm="1">
        <f t="array" ref="B108">ROW(Table6[[#This Row],[Row]]) - ROW(Table6[#Headers])</f>
        <v>3</v>
      </c>
      <c r="C108" s="18" t="str">
        <f t="shared" si="22"/>
        <v/>
      </c>
      <c r="D108" s="29" t="s">
        <v>59</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Row],[Value]]/10,Table6[[#This Row],[Value]]/10) )</f>
        <v/>
      </c>
      <c r="I108" s="6" t="s">
        <v>59</v>
      </c>
    </row>
    <row r="109" spans="2:22" x14ac:dyDescent="0.3">
      <c r="B109" s="6" cm="1">
        <f t="array" ref="B109">ROW(Table6[[#This Row],[Row]]) - ROW(Table6[#Headers])</f>
        <v>4</v>
      </c>
      <c r="C109" s="18" t="str">
        <f t="shared" si="22"/>
        <v/>
      </c>
      <c r="D109" s="29" t="s">
        <v>60</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Row],[Value]]/10,Table6[[#This Row],[Value]]/10) )</f>
        <v/>
      </c>
      <c r="I109" s="6" t="s">
        <v>60</v>
      </c>
    </row>
    <row r="110" spans="2:22" ht="26" x14ac:dyDescent="0.3">
      <c r="B110" s="6" cm="1">
        <f t="array" ref="B110">ROW(Table6[[#This Row],[Row]]) - ROW(Table6[#Headers])</f>
        <v>5</v>
      </c>
      <c r="C110" s="18" t="str">
        <f t="shared" si="22"/>
        <v/>
      </c>
      <c r="D110" s="29" t="s">
        <v>61</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Row],[Value]]/10,Table6[[#This Row],[Value]]/10) )</f>
        <v/>
      </c>
      <c r="I110" s="34" t="s">
        <v>243</v>
      </c>
    </row>
    <row r="111" spans="2:22" ht="26" x14ac:dyDescent="0.3">
      <c r="B111" s="6" cm="1">
        <f t="array" ref="B111">ROW(Table6[[#This Row],[Row]]) - ROW(Table6[#Headers])</f>
        <v>6</v>
      </c>
      <c r="C111" s="18" t="str">
        <f t="shared" si="22"/>
        <v/>
      </c>
      <c r="D111" s="29" t="s">
        <v>62</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Row],[Value]]/10,Table6[[#This Row],[Value]]/10) )</f>
        <v/>
      </c>
      <c r="I111" s="34" t="s">
        <v>245</v>
      </c>
    </row>
    <row r="112" spans="2:22" x14ac:dyDescent="0.3">
      <c r="B112" s="6" cm="1">
        <f t="array" ref="B112">ROW(Table6[[#This Row],[Row]]) - ROW(Table6[#Headers])</f>
        <v>7</v>
      </c>
      <c r="C112" s="18" t="str">
        <f>IF( ISBLANK( $D$59 ), "", $D$59 )</f>
        <v/>
      </c>
      <c r="D112" s="29" t="s">
        <v>63</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Row],[Value]]/10,Table6[[#This Row],[Value]]/10) )</f>
        <v/>
      </c>
      <c r="I112" s="6" t="s">
        <v>63</v>
      </c>
    </row>
    <row r="113" spans="2:10" ht="26" x14ac:dyDescent="0.3">
      <c r="B113" s="6" cm="1">
        <f t="array" ref="B113">ROW(Table6[[#This Row],[Row]]) - ROW(Table6[#Headers])</f>
        <v>8</v>
      </c>
      <c r="C113" s="18" t="str">
        <f t="shared" si="22"/>
        <v/>
      </c>
      <c r="D113" s="30" t="s">
        <v>64</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Row],[Value]]/10,Table6[[#This Row],[Value]]/10) )</f>
        <v/>
      </c>
      <c r="I113" s="34" t="s">
        <v>244</v>
      </c>
    </row>
    <row r="117" spans="2:10" x14ac:dyDescent="0.3">
      <c r="B117" s="6" t="s">
        <v>39</v>
      </c>
      <c r="C117" s="6" t="s">
        <v>79</v>
      </c>
      <c r="D117" s="6" t="s">
        <v>35</v>
      </c>
      <c r="E117" s="6" t="s">
        <v>30</v>
      </c>
      <c r="F117" s="6" t="s">
        <v>33</v>
      </c>
      <c r="G117" s="6" t="s">
        <v>36</v>
      </c>
      <c r="H117" s="6" t="s">
        <v>73</v>
      </c>
      <c r="I117" s="6" t="s">
        <v>74</v>
      </c>
      <c r="J117" s="18" t="s">
        <v>242</v>
      </c>
    </row>
    <row r="118" spans="2:10" ht="26" x14ac:dyDescent="0.3">
      <c r="B118" s="6" cm="1">
        <f t="array" ref="B118">ROW(Table62627[[#This Row],[Row]]) - ROW(Table62627[#Headers])</f>
        <v>1</v>
      </c>
      <c r="C118" s="18" t="str">
        <f t="shared" ref="C118:C125" si="25">IF( ISBLANK( $H$59 ), "", $H$59 )</f>
        <v/>
      </c>
      <c r="D118" s="18" t="str">
        <f t="shared" ref="D118:D125" si="26">IF( ISBLANK( $H$60 ), "", $H$60 )</f>
        <v/>
      </c>
      <c r="E118" s="29" t="s">
        <v>57</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Row],[Value]]/10,Table62627[[#This Row],[Value]]/10) )</f>
        <v/>
      </c>
      <c r="J118" s="34" t="s">
        <v>246</v>
      </c>
    </row>
    <row r="119" spans="2:10" ht="26" x14ac:dyDescent="0.3">
      <c r="B119" s="6" cm="1">
        <f t="array" ref="B119">ROW(Table62627[[#This Row],[Row]]) - ROW(Table62627[#Headers])</f>
        <v>2</v>
      </c>
      <c r="C119" s="18" t="str">
        <f t="shared" si="25"/>
        <v/>
      </c>
      <c r="D119" s="18" t="str">
        <f t="shared" si="26"/>
        <v/>
      </c>
      <c r="E119" s="29" t="s">
        <v>58</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Row],[Value]]/10,Table62627[[#This Row],[Value]]/10) )</f>
        <v/>
      </c>
      <c r="J119" s="34" t="s">
        <v>247</v>
      </c>
    </row>
    <row r="120" spans="2:10" x14ac:dyDescent="0.3">
      <c r="B120" s="6" cm="1">
        <f t="array" ref="B120">ROW(Table62627[[#This Row],[Row]]) - ROW(Table62627[#Headers])</f>
        <v>3</v>
      </c>
      <c r="C120" s="18" t="str">
        <f t="shared" si="25"/>
        <v/>
      </c>
      <c r="D120" s="18" t="str">
        <f t="shared" si="26"/>
        <v/>
      </c>
      <c r="E120" s="29" t="s">
        <v>59</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Row],[Value]]/10,Table62627[[#This Row],[Value]]/10) )</f>
        <v/>
      </c>
      <c r="J120" s="6" t="s">
        <v>59</v>
      </c>
    </row>
    <row r="121" spans="2:10" x14ac:dyDescent="0.3">
      <c r="B121" s="6" cm="1">
        <f t="array" ref="B121">ROW(Table62627[[#This Row],[Row]]) - ROW(Table62627[#Headers])</f>
        <v>4</v>
      </c>
      <c r="C121" s="18" t="str">
        <f t="shared" si="25"/>
        <v/>
      </c>
      <c r="D121" s="18" t="str">
        <f t="shared" si="26"/>
        <v/>
      </c>
      <c r="E121" s="29" t="s">
        <v>60</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Row],[Value]]/10,Table62627[[#This Row],[Value]]/10) )</f>
        <v/>
      </c>
      <c r="J121" s="6" t="s">
        <v>60</v>
      </c>
    </row>
    <row r="122" spans="2:10" ht="26" x14ac:dyDescent="0.3">
      <c r="B122" s="6" cm="1">
        <f t="array" ref="B122">ROW(Table62627[[#This Row],[Row]]) - ROW(Table62627[#Headers])</f>
        <v>5</v>
      </c>
      <c r="C122" s="18" t="str">
        <f t="shared" si="25"/>
        <v/>
      </c>
      <c r="D122" s="18" t="str">
        <f t="shared" si="26"/>
        <v/>
      </c>
      <c r="E122" s="29" t="s">
        <v>61</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Row],[Value]]/10,Table62627[[#This Row],[Value]]/10) )</f>
        <v/>
      </c>
      <c r="J122" s="34" t="s">
        <v>243</v>
      </c>
    </row>
    <row r="123" spans="2:10" ht="26" x14ac:dyDescent="0.3">
      <c r="B123" s="6" cm="1">
        <f t="array" ref="B123">ROW(Table62627[[#This Row],[Row]]) - ROW(Table62627[#Headers])</f>
        <v>6</v>
      </c>
      <c r="C123" s="18" t="str">
        <f t="shared" si="25"/>
        <v/>
      </c>
      <c r="D123" s="18" t="str">
        <f t="shared" si="26"/>
        <v/>
      </c>
      <c r="E123" s="29" t="s">
        <v>62</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Row],[Value]]/10,Table62627[[#This Row],[Value]]/10) )</f>
        <v/>
      </c>
      <c r="J123" s="34" t="s">
        <v>245</v>
      </c>
    </row>
    <row r="124" spans="2:10" x14ac:dyDescent="0.3">
      <c r="B124" s="6" cm="1">
        <f t="array" ref="B124">ROW(Table62627[[#This Row],[Row]]) - ROW(Table62627[#Headers])</f>
        <v>7</v>
      </c>
      <c r="C124" s="18" t="str">
        <f t="shared" si="25"/>
        <v/>
      </c>
      <c r="D124" s="18" t="str">
        <f t="shared" si="26"/>
        <v/>
      </c>
      <c r="E124" s="29" t="s">
        <v>63</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Row],[Value]]/10,Table62627[[#This Row],[Value]]/10) )</f>
        <v/>
      </c>
      <c r="J124" s="6" t="s">
        <v>63</v>
      </c>
    </row>
    <row r="125" spans="2:10" ht="26" x14ac:dyDescent="0.3">
      <c r="B125" s="6" cm="1">
        <f t="array" ref="B125">ROW(Table62627[[#This Row],[Row]]) - ROW(Table62627[#Headers])</f>
        <v>8</v>
      </c>
      <c r="C125" s="18" t="str">
        <f t="shared" si="25"/>
        <v/>
      </c>
      <c r="D125" s="18" t="str">
        <f t="shared" si="26"/>
        <v/>
      </c>
      <c r="E125" s="30" t="s">
        <v>64</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Row],[Value]]/10,Table62627[[#This Row],[Value]]/10) )</f>
        <v/>
      </c>
      <c r="J125" s="34" t="s">
        <v>244</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80</v>
      </c>
      <c r="B1" t="s">
        <v>81</v>
      </c>
      <c r="C1" t="s">
        <v>82</v>
      </c>
      <c r="D1" t="s">
        <v>83</v>
      </c>
      <c r="E1" t="s">
        <v>84</v>
      </c>
      <c r="F1" t="s">
        <v>85</v>
      </c>
      <c r="G1" t="s">
        <v>86</v>
      </c>
      <c r="H1" t="s">
        <v>87</v>
      </c>
      <c r="I1" t="s">
        <v>88</v>
      </c>
      <c r="J1" t="s">
        <v>90</v>
      </c>
      <c r="K1" t="s">
        <v>89</v>
      </c>
      <c r="L1" t="s">
        <v>92</v>
      </c>
      <c r="M1" t="s">
        <v>91</v>
      </c>
      <c r="N1" t="s">
        <v>94</v>
      </c>
      <c r="O1" t="s">
        <v>93</v>
      </c>
      <c r="P1" t="s">
        <v>95</v>
      </c>
      <c r="Q1" t="s">
        <v>96</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80</v>
      </c>
      <c r="B1" t="s">
        <v>81</v>
      </c>
      <c r="C1" t="s">
        <v>82</v>
      </c>
      <c r="D1" t="s">
        <v>83</v>
      </c>
      <c r="E1" t="s">
        <v>84</v>
      </c>
      <c r="F1" t="s">
        <v>85</v>
      </c>
      <c r="G1" t="s">
        <v>86</v>
      </c>
      <c r="H1" t="s">
        <v>87</v>
      </c>
      <c r="I1" t="s">
        <v>88</v>
      </c>
      <c r="J1" t="s">
        <v>90</v>
      </c>
      <c r="K1" t="s">
        <v>89</v>
      </c>
      <c r="L1" t="s">
        <v>92</v>
      </c>
      <c r="M1" t="s">
        <v>91</v>
      </c>
      <c r="N1" t="s">
        <v>94</v>
      </c>
      <c r="O1" t="s">
        <v>93</v>
      </c>
      <c r="P1" t="s">
        <v>95</v>
      </c>
      <c r="Q1" t="s">
        <v>96</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5" sqref="E5"/>
    </sheetView>
  </sheetViews>
  <sheetFormatPr defaultColWidth="9.1796875" defaultRowHeight="13" x14ac:dyDescent="0.3"/>
  <cols>
    <col min="1" max="1" width="9.1796875" style="6"/>
    <col min="2" max="2" width="9" style="6" customWidth="1"/>
    <col min="3" max="3" width="27.54296875" style="6" bestFit="1" customWidth="1"/>
    <col min="4" max="4" width="30.81640625" style="6" bestFit="1" customWidth="1"/>
    <col min="5" max="5" width="64.453125" style="6" bestFit="1" customWidth="1"/>
    <col min="6" max="11" width="20.81640625" style="6" customWidth="1"/>
    <col min="12" max="16" width="33" style="6" customWidth="1"/>
    <col min="17" max="16384" width="9.1796875" style="6"/>
  </cols>
  <sheetData>
    <row r="3" spans="2:14" x14ac:dyDescent="0.3">
      <c r="B3" s="6" t="s">
        <v>97</v>
      </c>
    </row>
    <row r="4" spans="2:14" x14ac:dyDescent="0.3">
      <c r="B4" s="6" t="s">
        <v>98</v>
      </c>
      <c r="C4" s="6" t="s">
        <v>99</v>
      </c>
      <c r="D4" s="6" t="s">
        <v>100</v>
      </c>
      <c r="E4" s="6" t="s">
        <v>101</v>
      </c>
      <c r="F4" s="6" t="s">
        <v>102</v>
      </c>
      <c r="G4" s="6" t="s">
        <v>103</v>
      </c>
      <c r="H4" s="6" t="s">
        <v>104</v>
      </c>
      <c r="I4" s="6" t="s">
        <v>105</v>
      </c>
      <c r="J4" s="7" t="s">
        <v>106</v>
      </c>
      <c r="K4" s="6" t="s">
        <v>107</v>
      </c>
      <c r="L4" s="6" t="s">
        <v>108</v>
      </c>
      <c r="M4" s="6" t="s">
        <v>237</v>
      </c>
      <c r="N4" s="6" t="s">
        <v>240</v>
      </c>
    </row>
    <row r="5" spans="2:14" x14ac:dyDescent="0.3">
      <c r="B5" s="31">
        <f xml:space="preserve"> ROW( co_sectorInfo[[#This Row],[ID]] ) - ROW( co_sectorInfo[[#Headers],[ID]] )</f>
        <v>1</v>
      </c>
      <c r="C5" s="9" t="s">
        <v>231</v>
      </c>
      <c r="D5" s="9" t="s">
        <v>233</v>
      </c>
      <c r="E5" s="9" t="s">
        <v>109</v>
      </c>
      <c r="F5" s="9" t="s">
        <v>110</v>
      </c>
      <c r="G5" s="9" t="s">
        <v>111</v>
      </c>
      <c r="H5" s="9" t="s">
        <v>112</v>
      </c>
      <c r="I5" s="9">
        <f xml:space="preserve"> 10^5</f>
        <v>100000</v>
      </c>
      <c r="J5" s="10" t="s">
        <v>113</v>
      </c>
      <c r="K5" s="9" t="s">
        <v>114</v>
      </c>
      <c r="L5" s="9" t="str">
        <f xml:space="preserve"> INDEX( co_modelTypes[driverUnit_label], MATCH( co_sectorInfo[[#This Row],[modelType]], co_modelTypes[modelType], 0 ) )</f>
        <v>degrees Celsius</v>
      </c>
      <c r="M5" s="9" t="s">
        <v>239</v>
      </c>
      <c r="N5" s="9" t="s">
        <v>109</v>
      </c>
    </row>
    <row r="6" spans="2:14" x14ac:dyDescent="0.3">
      <c r="B6" s="31">
        <f xml:space="preserve"> ROW( co_sectorInfo[[#This Row],[ID]] ) - ROW( co_sectorInfo[[#Headers],[ID]] )</f>
        <v>2</v>
      </c>
      <c r="C6" s="9" t="s">
        <v>232</v>
      </c>
      <c r="D6" s="9" t="s">
        <v>234</v>
      </c>
      <c r="E6" s="9" t="s">
        <v>124</v>
      </c>
      <c r="F6" s="9" t="s">
        <v>125</v>
      </c>
      <c r="G6" s="9" t="s">
        <v>162</v>
      </c>
      <c r="H6" s="9" t="s">
        <v>28</v>
      </c>
      <c r="I6" s="9">
        <f xml:space="preserve"> 10^5</f>
        <v>100000</v>
      </c>
      <c r="J6" s="10" t="s">
        <v>113</v>
      </c>
      <c r="K6" s="9" t="s">
        <v>114</v>
      </c>
      <c r="L6" s="9" t="str">
        <f xml:space="preserve"> INDEX( co_modelTypes[driverUnit_label], MATCH( co_sectorInfo[[#This Row],[modelType]], co_modelTypes[modelType], 0 ) )</f>
        <v>degrees Celsius</v>
      </c>
      <c r="M6" s="9" t="s">
        <v>238</v>
      </c>
      <c r="N6" s="9" t="s">
        <v>124</v>
      </c>
    </row>
    <row r="7" spans="2:14" x14ac:dyDescent="0.3">
      <c r="B7" s="31">
        <f xml:space="preserve"> ROW( co_sectorInfo[[#This Row],[ID]] ) - ROW( co_sectorInfo[[#Headers],[ID]] )</f>
        <v>3</v>
      </c>
      <c r="C7" s="9" t="s">
        <v>115</v>
      </c>
      <c r="D7" s="9" t="s">
        <v>116</v>
      </c>
      <c r="E7" s="9" t="s">
        <v>117</v>
      </c>
      <c r="F7" s="9" t="s">
        <v>118</v>
      </c>
      <c r="G7" s="9" t="s">
        <v>119</v>
      </c>
      <c r="H7" s="9" t="s">
        <v>120</v>
      </c>
      <c r="I7" s="9">
        <v>1</v>
      </c>
      <c r="J7" s="10" t="s">
        <v>121</v>
      </c>
      <c r="K7" s="9" t="s">
        <v>114</v>
      </c>
      <c r="L7" s="9" t="str">
        <f xml:space="preserve"> INDEX( co_modelTypes[driverUnit_label], MATCH( co_sectorInfo[[#This Row],[modelType]], co_modelTypes[modelType], 0 ) )</f>
        <v>degrees Celsius</v>
      </c>
      <c r="M7" s="9"/>
      <c r="N7" s="9" t="s">
        <v>117</v>
      </c>
    </row>
    <row r="8" spans="2:14" x14ac:dyDescent="0.3">
      <c r="B8" s="31">
        <f xml:space="preserve"> ROW( co_sectorInfo[[#This Row],[ID]] ) - ROW( co_sectorInfo[[#Headers],[ID]] )</f>
        <v>4</v>
      </c>
      <c r="C8" s="9" t="s">
        <v>122</v>
      </c>
      <c r="D8" s="9" t="s">
        <v>123</v>
      </c>
      <c r="E8" s="9" t="s">
        <v>124</v>
      </c>
      <c r="F8" s="9" t="s">
        <v>125</v>
      </c>
      <c r="G8" s="9" t="s">
        <v>126</v>
      </c>
      <c r="H8" s="9" t="s">
        <v>126</v>
      </c>
      <c r="I8" s="9">
        <f xml:space="preserve"> 10^5</f>
        <v>100000</v>
      </c>
      <c r="J8" s="10" t="s">
        <v>113</v>
      </c>
      <c r="K8" s="9" t="s">
        <v>114</v>
      </c>
      <c r="L8" s="9" t="str">
        <f xml:space="preserve"> INDEX( co_modelTypes[driverUnit_label], MATCH( co_sectorInfo[[#This Row],[modelType]], co_modelTypes[modelType], 0 ) )</f>
        <v>degrees Celsius</v>
      </c>
      <c r="M8" s="9"/>
      <c r="N8" s="9" t="s">
        <v>124</v>
      </c>
    </row>
    <row r="9" spans="2:14" x14ac:dyDescent="0.3">
      <c r="B9" s="31">
        <f xml:space="preserve"> ROW( co_sectorInfo[[#This Row],[ID]] ) - ROW( co_sectorInfo[[#Headers],[ID]] )</f>
        <v>5</v>
      </c>
      <c r="C9" s="9" t="s">
        <v>127</v>
      </c>
      <c r="D9" s="9" t="s">
        <v>128</v>
      </c>
      <c r="E9" s="9" t="s">
        <v>129</v>
      </c>
      <c r="F9" s="9" t="s">
        <v>130</v>
      </c>
      <c r="G9" s="9" t="s">
        <v>126</v>
      </c>
      <c r="H9" s="9" t="s">
        <v>126</v>
      </c>
      <c r="I9" s="9">
        <v>1</v>
      </c>
      <c r="J9" s="10" t="s">
        <v>121</v>
      </c>
      <c r="K9" s="9" t="s">
        <v>114</v>
      </c>
      <c r="L9" s="9" t="str">
        <f xml:space="preserve"> INDEX( co_modelTypes[driverUnit_label], MATCH( co_sectorInfo[[#This Row],[modelType]], co_modelTypes[modelType], 0 ) )</f>
        <v>degrees Celsius</v>
      </c>
      <c r="M9" s="9"/>
      <c r="N9" s="9" t="s">
        <v>241</v>
      </c>
    </row>
    <row r="10" spans="2:14" x14ac:dyDescent="0.3">
      <c r="B10" s="31">
        <f xml:space="preserve"> ROW( co_sectorInfo[[#This Row],[ID]] ) - ROW( co_sectorInfo[[#Headers],[ID]] )</f>
        <v>6</v>
      </c>
      <c r="C10" s="9" t="s">
        <v>131</v>
      </c>
      <c r="D10" s="9" t="s">
        <v>132</v>
      </c>
      <c r="E10" s="9" t="s">
        <v>129</v>
      </c>
      <c r="F10" s="9" t="s">
        <v>130</v>
      </c>
      <c r="G10" s="9" t="s">
        <v>126</v>
      </c>
      <c r="H10" s="9" t="s">
        <v>126</v>
      </c>
      <c r="I10" s="9">
        <v>1</v>
      </c>
      <c r="J10" s="10" t="s">
        <v>121</v>
      </c>
      <c r="K10" s="9" t="s">
        <v>133</v>
      </c>
      <c r="L10" s="9" t="str">
        <f xml:space="preserve"> INDEX( co_modelTypes[driverUnit_label], MATCH( co_sectorInfo[[#This Row],[modelType]], co_modelTypes[modelType], 0 ) )</f>
        <v>cm</v>
      </c>
      <c r="M10" s="9"/>
      <c r="N10" s="9" t="s">
        <v>241</v>
      </c>
    </row>
    <row r="11" spans="2:14" x14ac:dyDescent="0.3">
      <c r="B11" s="31">
        <f xml:space="preserve"> ROW( co_sectorInfo[[#This Row],[ID]] ) - ROW( co_sectorInfo[[#Headers],[ID]] )</f>
        <v>7</v>
      </c>
      <c r="C11" s="9" t="s">
        <v>134</v>
      </c>
      <c r="D11" s="9" t="s">
        <v>135</v>
      </c>
      <c r="E11" s="9" t="s">
        <v>229</v>
      </c>
      <c r="F11" s="9" t="s">
        <v>230</v>
      </c>
      <c r="G11" s="9" t="s">
        <v>126</v>
      </c>
      <c r="H11" s="9" t="s">
        <v>126</v>
      </c>
      <c r="I11" s="9">
        <v>100000</v>
      </c>
      <c r="J11" s="10" t="s">
        <v>113</v>
      </c>
      <c r="K11" s="9" t="s">
        <v>133</v>
      </c>
      <c r="L11" s="9" t="str">
        <f xml:space="preserve"> INDEX( co_modelTypes[driverUnit_label], MATCH( co_sectorInfo[[#This Row],[modelType]], co_modelTypes[modelType], 0 ) )</f>
        <v>cm</v>
      </c>
      <c r="M11" s="9"/>
      <c r="N11" s="9" t="s">
        <v>229</v>
      </c>
    </row>
    <row r="14" spans="2:14" x14ac:dyDescent="0.3">
      <c r="B14" s="6" t="s">
        <v>136</v>
      </c>
    </row>
    <row r="15" spans="2:14" x14ac:dyDescent="0.3">
      <c r="B15" s="6" t="s">
        <v>98</v>
      </c>
      <c r="C15" s="6" t="s">
        <v>100</v>
      </c>
      <c r="D15" s="6" t="s">
        <v>137</v>
      </c>
      <c r="E15" s="6" t="s">
        <v>138</v>
      </c>
    </row>
    <row r="16" spans="2:14" x14ac:dyDescent="0.3">
      <c r="B16" s="31">
        <f xml:space="preserve"> ROW( coVariants[[#This Row],[ID]] ) - ROW( coVariants[[#Headers],[ID]] )</f>
        <v>1</v>
      </c>
      <c r="C16" s="9" t="s">
        <v>233</v>
      </c>
      <c r="D16" s="9" t="s">
        <v>5</v>
      </c>
      <c r="E16" s="9" t="s">
        <v>139</v>
      </c>
    </row>
    <row r="17" spans="2:5" x14ac:dyDescent="0.3">
      <c r="B17" s="31">
        <f xml:space="preserve"> ROW( coVariants[[#This Row],[ID]] ) - ROW( coVariants[[#Headers],[ID]] )</f>
        <v>2</v>
      </c>
      <c r="C17" s="9" t="s">
        <v>234</v>
      </c>
      <c r="D17" s="9" t="s">
        <v>5</v>
      </c>
      <c r="E17" s="9" t="s">
        <v>139</v>
      </c>
    </row>
    <row r="18" spans="2:5" x14ac:dyDescent="0.3">
      <c r="B18" s="31">
        <f xml:space="preserve"> ROW( coVariants[[#This Row],[ID]] ) - ROW( coVariants[[#Headers],[ID]] )</f>
        <v>3</v>
      </c>
      <c r="C18" s="9" t="s">
        <v>116</v>
      </c>
      <c r="D18" s="9" t="s">
        <v>5</v>
      </c>
      <c r="E18" s="9" t="s">
        <v>139</v>
      </c>
    </row>
    <row r="19" spans="2:5" x14ac:dyDescent="0.3">
      <c r="B19" s="31">
        <f xml:space="preserve"> ROW( coVariants[[#This Row],[ID]] ) - ROW( coVariants[[#Headers],[ID]] )</f>
        <v>4</v>
      </c>
      <c r="C19" s="9" t="s">
        <v>123</v>
      </c>
      <c r="D19" s="9" t="s">
        <v>5</v>
      </c>
      <c r="E19" s="9" t="s">
        <v>139</v>
      </c>
    </row>
    <row r="20" spans="2:5" x14ac:dyDescent="0.3">
      <c r="B20" s="31">
        <f xml:space="preserve"> ROW( coVariants[[#This Row],[ID]] ) - ROW( coVariants[[#Headers],[ID]] )</f>
        <v>5</v>
      </c>
      <c r="C20" s="9" t="s">
        <v>128</v>
      </c>
      <c r="D20" s="9" t="s">
        <v>140</v>
      </c>
      <c r="E20" s="9" t="s">
        <v>141</v>
      </c>
    </row>
    <row r="21" spans="2:5" x14ac:dyDescent="0.3">
      <c r="B21" s="31">
        <f xml:space="preserve"> ROW( coVariants[[#This Row],[ID]] ) - ROW( coVariants[[#Headers],[ID]] )</f>
        <v>6</v>
      </c>
      <c r="C21" s="9" t="s">
        <v>128</v>
      </c>
      <c r="D21" s="9" t="s">
        <v>142</v>
      </c>
      <c r="E21" s="9" t="s">
        <v>143</v>
      </c>
    </row>
    <row r="22" spans="2:5" x14ac:dyDescent="0.3">
      <c r="B22" s="31">
        <f xml:space="preserve"> ROW( coVariants[[#This Row],[ID]] ) - ROW( coVariants[[#Headers],[ID]] )</f>
        <v>7</v>
      </c>
      <c r="C22" s="9" t="s">
        <v>132</v>
      </c>
      <c r="D22" s="9" t="s">
        <v>144</v>
      </c>
      <c r="E22" s="9" t="s">
        <v>145</v>
      </c>
    </row>
    <row r="23" spans="2:5" x14ac:dyDescent="0.3">
      <c r="B23" s="31">
        <f xml:space="preserve"> ROW( coVariants[[#This Row],[ID]] ) - ROW( coVariants[[#Headers],[ID]] )</f>
        <v>8</v>
      </c>
      <c r="C23" s="9" t="s">
        <v>132</v>
      </c>
      <c r="D23" s="9" t="s">
        <v>146</v>
      </c>
      <c r="E23" s="9" t="s">
        <v>147</v>
      </c>
    </row>
    <row r="24" spans="2:5" x14ac:dyDescent="0.3">
      <c r="B24" s="31">
        <f xml:space="preserve"> ROW( coVariants[[#This Row],[ID]] ) - ROW( coVariants[[#Headers],[ID]] )</f>
        <v>9</v>
      </c>
      <c r="C24" s="9" t="s">
        <v>135</v>
      </c>
      <c r="D24" s="9" t="s">
        <v>144</v>
      </c>
      <c r="E24" s="9" t="s">
        <v>145</v>
      </c>
    </row>
    <row r="25" spans="2:5" x14ac:dyDescent="0.3">
      <c r="B25" s="31">
        <f xml:space="preserve"> ROW( coVariants[[#This Row],[ID]] ) - ROW( coVariants[[#Headers],[ID]] )</f>
        <v>10</v>
      </c>
      <c r="C25" s="9" t="s">
        <v>135</v>
      </c>
      <c r="D25" s="9" t="s">
        <v>146</v>
      </c>
      <c r="E25" s="9" t="s">
        <v>147</v>
      </c>
    </row>
    <row r="28" spans="2:5" x14ac:dyDescent="0.3">
      <c r="B28" s="6" t="s">
        <v>148</v>
      </c>
    </row>
    <row r="29" spans="2:5" x14ac:dyDescent="0.3">
      <c r="B29" s="6" t="s">
        <v>98</v>
      </c>
      <c r="C29" s="6" t="s">
        <v>107</v>
      </c>
      <c r="D29" s="6" t="s">
        <v>149</v>
      </c>
      <c r="E29" s="6" t="s">
        <v>108</v>
      </c>
    </row>
    <row r="30" spans="2:5" x14ac:dyDescent="0.3">
      <c r="B30" s="31">
        <f xml:space="preserve"> ROW( co_modelTypes[[#This Row],[ID]] ) - ROW( co_modelTypes[[#Headers],[ID]] )</f>
        <v>1</v>
      </c>
      <c r="C30" s="9" t="s">
        <v>114</v>
      </c>
      <c r="D30" s="9" t="s">
        <v>150</v>
      </c>
      <c r="E30" s="9" t="s">
        <v>151</v>
      </c>
    </row>
    <row r="31" spans="2:5" x14ac:dyDescent="0.3">
      <c r="B31" s="31">
        <f xml:space="preserve"> ROW( co_modelTypes[[#This Row],[ID]] ) - ROW( co_modelTypes[[#Headers],[ID]] )</f>
        <v>2</v>
      </c>
      <c r="C31" s="9" t="s">
        <v>133</v>
      </c>
      <c r="D31" s="9" t="s">
        <v>152</v>
      </c>
      <c r="E31" s="9" t="s">
        <v>153</v>
      </c>
    </row>
    <row r="34" spans="2:6" x14ac:dyDescent="0.3">
      <c r="B34" s="6" t="s">
        <v>154</v>
      </c>
    </row>
    <row r="35" spans="2:6" x14ac:dyDescent="0.3">
      <c r="B35" s="6" t="s">
        <v>98</v>
      </c>
      <c r="C35" s="6" t="s">
        <v>69</v>
      </c>
      <c r="D35" s="6" t="s">
        <v>155</v>
      </c>
      <c r="E35" s="6" t="s">
        <v>156</v>
      </c>
    </row>
    <row r="36" spans="2:6" x14ac:dyDescent="0.3">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3">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3">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3">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4.5" x14ac:dyDescent="0.35">
      <c r="B40"/>
      <c r="C40"/>
      <c r="D40"/>
      <c r="E40"/>
      <c r="F40"/>
    </row>
    <row r="42" spans="2:6" x14ac:dyDescent="0.3">
      <c r="B42" s="6" t="s">
        <v>157</v>
      </c>
    </row>
    <row r="43" spans="2:6" x14ac:dyDescent="0.3">
      <c r="B43" s="6" t="s">
        <v>98</v>
      </c>
      <c r="C43" s="6" t="s">
        <v>81</v>
      </c>
      <c r="D43" s="6" t="s">
        <v>158</v>
      </c>
    </row>
    <row r="44" spans="2:6" x14ac:dyDescent="0.3">
      <c r="B44" s="31">
        <f xml:space="preserve"> ROW( SV_Categories[[#This Row],[ID]] ) - ROW( SV_Categories[[#Headers],[ID]] )</f>
        <v>1</v>
      </c>
      <c r="C44" s="9" t="s">
        <v>159</v>
      </c>
      <c r="D44" s="9" t="s">
        <v>21</v>
      </c>
    </row>
    <row r="45" spans="2:6" x14ac:dyDescent="0.3">
      <c r="B45" s="31">
        <f xml:space="preserve"> ROW( SV_Categories[[#This Row],[ID]] ) - ROW( SV_Categories[[#Headers],[ID]] )</f>
        <v>2</v>
      </c>
      <c r="C45" s="9" t="s">
        <v>160</v>
      </c>
      <c r="D45" s="9" t="s">
        <v>31</v>
      </c>
    </row>
    <row r="46" spans="2:6" x14ac:dyDescent="0.3">
      <c r="B46" s="31">
        <f xml:space="preserve"> ROW( SV_Categories[[#This Row],[ID]] ) - ROW( SV_Categories[[#Headers],[ID]] )</f>
        <v>3</v>
      </c>
      <c r="C46" s="9" t="s">
        <v>161</v>
      </c>
      <c r="D46" s="9" t="s">
        <v>25</v>
      </c>
    </row>
    <row r="47" spans="2:6" x14ac:dyDescent="0.3">
      <c r="B47" s="31">
        <f xml:space="preserve"> ROW( SV_Categories[[#This Row],[ID]] ) - ROW( SV_Categories[[#Headers],[ID]] )</f>
        <v>4</v>
      </c>
      <c r="C47" s="9" t="s">
        <v>162</v>
      </c>
      <c r="D47" s="9" t="s">
        <v>238</v>
      </c>
    </row>
    <row r="48" spans="2:6" x14ac:dyDescent="0.3">
      <c r="B48" s="31">
        <f xml:space="preserve"> ROW( SV_Categories[[#This Row],[ID]] ) - ROW( SV_Categories[[#Headers],[ID]] )</f>
        <v>5</v>
      </c>
      <c r="C48" s="9" t="s">
        <v>163</v>
      </c>
      <c r="D48" s="9" t="s">
        <v>64</v>
      </c>
    </row>
    <row r="49" spans="2:5" x14ac:dyDescent="0.3">
      <c r="B49" s="31">
        <f xml:space="preserve"> ROW( SV_Categories[[#This Row],[ID]] ) - ROW( SV_Categories[[#Headers],[ID]] )</f>
        <v>6</v>
      </c>
      <c r="C49" s="9" t="s">
        <v>164</v>
      </c>
      <c r="D49" s="9" t="s">
        <v>63</v>
      </c>
    </row>
    <row r="50" spans="2:5" x14ac:dyDescent="0.3">
      <c r="B50" s="31">
        <f xml:space="preserve"> ROW( SV_Categories[[#This Row],[ID]] ) - ROW( SV_Categories[[#Headers],[ID]] )</f>
        <v>7</v>
      </c>
      <c r="C50" s="9" t="s">
        <v>165</v>
      </c>
      <c r="D50" s="9" t="s">
        <v>62</v>
      </c>
    </row>
    <row r="51" spans="2:5" x14ac:dyDescent="0.3">
      <c r="B51" s="31">
        <f xml:space="preserve"> ROW( SV_Categories[[#This Row],[ID]] ) - ROW( SV_Categories[[#Headers],[ID]] )</f>
        <v>8</v>
      </c>
      <c r="C51" s="9" t="s">
        <v>166</v>
      </c>
      <c r="D51" s="9" t="s">
        <v>59</v>
      </c>
    </row>
    <row r="52" spans="2:5" x14ac:dyDescent="0.3">
      <c r="B52" s="31">
        <f xml:space="preserve"> ROW( SV_Categories[[#This Row],[ID]] ) - ROW( SV_Categories[[#Headers],[ID]] )</f>
        <v>9</v>
      </c>
      <c r="C52" s="9" t="s">
        <v>167</v>
      </c>
      <c r="D52" s="9" t="s">
        <v>58</v>
      </c>
    </row>
    <row r="53" spans="2:5" x14ac:dyDescent="0.3">
      <c r="B53" s="31">
        <f xml:space="preserve"> ROW( SV_Categories[[#This Row],[ID]] ) - ROW( SV_Categories[[#Headers],[ID]] )</f>
        <v>10</v>
      </c>
      <c r="C53" s="9" t="s">
        <v>168</v>
      </c>
      <c r="D53" s="9" t="s">
        <v>60</v>
      </c>
    </row>
    <row r="54" spans="2:5" x14ac:dyDescent="0.3">
      <c r="B54" s="31">
        <f xml:space="preserve"> ROW( SV_Categories[[#This Row],[ID]] ) - ROW( SV_Categories[[#Headers],[ID]] )</f>
        <v>11</v>
      </c>
      <c r="C54" s="9" t="s">
        <v>169</v>
      </c>
      <c r="D54" s="9" t="s">
        <v>61</v>
      </c>
    </row>
    <row r="55" spans="2:5" x14ac:dyDescent="0.3">
      <c r="B55" s="31">
        <f xml:space="preserve"> ROW( SV_Categories[[#This Row],[ID]] ) - ROW( SV_Categories[[#Headers],[ID]] )</f>
        <v>12</v>
      </c>
      <c r="C55" s="9" t="s">
        <v>170</v>
      </c>
      <c r="D55" s="9" t="s">
        <v>57</v>
      </c>
    </row>
    <row r="58" spans="2:5" x14ac:dyDescent="0.3">
      <c r="B58" s="6" t="s">
        <v>171</v>
      </c>
    </row>
    <row r="59" spans="2:5" x14ac:dyDescent="0.3">
      <c r="B59" s="6" t="s">
        <v>98</v>
      </c>
      <c r="C59" s="6" t="s">
        <v>172</v>
      </c>
      <c r="D59" s="6" t="s">
        <v>173</v>
      </c>
      <c r="E59" s="6" t="s">
        <v>174</v>
      </c>
    </row>
    <row r="60" spans="2:5" x14ac:dyDescent="0.3">
      <c r="B60" s="31">
        <f xml:space="preserve"> ROW( co_modelValues[[#This Row],[ID]] ) - ROW( co_modelValues[[#Headers],[ID]] )</f>
        <v>1</v>
      </c>
      <c r="C60" s="9" t="s">
        <v>175</v>
      </c>
      <c r="D60" s="9" t="s">
        <v>176</v>
      </c>
      <c r="E60" s="9" t="str">
        <f xml:space="preserve"> IF( ISBLANK( input_sector ), "", input_sector )</f>
        <v/>
      </c>
    </row>
    <row r="61" spans="2:5" x14ac:dyDescent="0.3">
      <c r="B61" s="31">
        <f xml:space="preserve"> ROW( co_modelValues[[#This Row],[ID]] ) - ROW( co_modelValues[[#Headers],[ID]] )</f>
        <v>2</v>
      </c>
      <c r="C61" s="9" t="s">
        <v>177</v>
      </c>
      <c r="D61" s="9" t="s">
        <v>178</v>
      </c>
      <c r="E61" s="9">
        <v>8</v>
      </c>
    </row>
    <row r="62" spans="2:5" x14ac:dyDescent="0.3">
      <c r="B62" s="31">
        <f xml:space="preserve"> ROW( co_modelValues[[#This Row],[ID]] ) - ROW( co_modelValues[[#Headers],[ID]] )</f>
        <v>3</v>
      </c>
      <c r="C62" s="9" t="s">
        <v>179</v>
      </c>
      <c r="D62" s="9" t="s">
        <v>180</v>
      </c>
      <c r="E62" s="9">
        <f xml:space="preserve"> ROWS( co_emissions[] )</f>
        <v>4</v>
      </c>
    </row>
    <row r="63" spans="2:5" x14ac:dyDescent="0.3">
      <c r="B63" s="31">
        <f xml:space="preserve"> ROW( co_modelValues[[#This Row],[ID]] ) - ROW( co_modelValues[[#Headers],[ID]] )</f>
        <v>4</v>
      </c>
      <c r="C63" s="9" t="s">
        <v>181</v>
      </c>
      <c r="D63" s="9" t="s">
        <v>182</v>
      </c>
      <c r="E63" s="9">
        <v>2</v>
      </c>
    </row>
    <row r="66" spans="2:7" x14ac:dyDescent="0.3">
      <c r="B66" s="6" t="s">
        <v>183</v>
      </c>
    </row>
    <row r="67" spans="2:7" x14ac:dyDescent="0.3">
      <c r="B67" s="6" t="s">
        <v>98</v>
      </c>
      <c r="C67" s="6" t="s">
        <v>9</v>
      </c>
      <c r="D67" s="6" t="s">
        <v>10</v>
      </c>
      <c r="E67" s="6" t="s">
        <v>184</v>
      </c>
      <c r="F67" s="6" t="s">
        <v>185</v>
      </c>
      <c r="G67" s="6" t="s">
        <v>186</v>
      </c>
    </row>
    <row r="68" spans="2:7" x14ac:dyDescent="0.3">
      <c r="B68" s="31">
        <f xml:space="preserve"> ROW( co_plotList[[#This Row],[ID]] ) - ROW( co_plotList[[#Headers],[ID]] )</f>
        <v>1</v>
      </c>
      <c r="C68" s="9" t="s">
        <v>11</v>
      </c>
      <c r="D68" s="11">
        <v>1</v>
      </c>
      <c r="E68" s="9" t="s">
        <v>187</v>
      </c>
      <c r="F68" s="9">
        <v>1</v>
      </c>
      <c r="G68" s="9" t="s">
        <v>188</v>
      </c>
    </row>
    <row r="69" spans="2:7" x14ac:dyDescent="0.3">
      <c r="B69" s="31">
        <f xml:space="preserve"> ROW( co_plotList[[#This Row],[ID]] ) - ROW( co_plotList[[#Headers],[ID]] )</f>
        <v>2</v>
      </c>
      <c r="C69" s="9" t="s">
        <v>11</v>
      </c>
      <c r="D69" s="11">
        <v>2</v>
      </c>
      <c r="E69" s="9" t="s">
        <v>189</v>
      </c>
      <c r="F69" s="9">
        <v>2</v>
      </c>
      <c r="G69" s="9" t="s">
        <v>190</v>
      </c>
    </row>
    <row r="70" spans="2:7" x14ac:dyDescent="0.3">
      <c r="B70" s="31">
        <f xml:space="preserve"> ROW( co_plotList[[#This Row],[ID]] ) - ROW( co_plotList[[#Headers],[ID]] )</f>
        <v>3</v>
      </c>
      <c r="C70" s="9" t="s">
        <v>191</v>
      </c>
      <c r="D70" s="11">
        <v>1</v>
      </c>
      <c r="E70" s="9" t="s">
        <v>192</v>
      </c>
      <c r="F70" s="9">
        <v>1</v>
      </c>
      <c r="G70" s="9" t="s">
        <v>193</v>
      </c>
    </row>
    <row r="71" spans="2:7" x14ac:dyDescent="0.3">
      <c r="B71" s="31">
        <f xml:space="preserve"> ROW( co_plotList[[#This Row],[ID]] ) - ROW( co_plotList[[#Headers],[ID]] )</f>
        <v>4</v>
      </c>
      <c r="C71" s="9" t="s">
        <v>13</v>
      </c>
      <c r="D71" s="11">
        <v>1</v>
      </c>
      <c r="E71" s="9" t="s">
        <v>194</v>
      </c>
      <c r="F71" s="9">
        <v>1</v>
      </c>
      <c r="G71" s="9" t="s">
        <v>195</v>
      </c>
    </row>
    <row r="72" spans="2:7" x14ac:dyDescent="0.3">
      <c r="B72" s="31">
        <f xml:space="preserve"> ROW( co_plotList[[#This Row],[ID]] ) - ROW( co_plotList[[#Headers],[ID]] )</f>
        <v>5</v>
      </c>
      <c r="C72" s="9" t="s">
        <v>13</v>
      </c>
      <c r="D72" s="11">
        <v>2</v>
      </c>
      <c r="E72" s="9" t="s">
        <v>196</v>
      </c>
      <c r="F72" s="9">
        <v>2</v>
      </c>
      <c r="G72" s="9" t="s">
        <v>197</v>
      </c>
    </row>
    <row r="73" spans="2:7" x14ac:dyDescent="0.3">
      <c r="B73" s="31">
        <f xml:space="preserve"> ROW( co_plotList[[#This Row],[ID]] ) - ROW( co_plotList[[#Headers],[ID]] )</f>
        <v>6</v>
      </c>
      <c r="C73" s="9" t="s">
        <v>13</v>
      </c>
      <c r="D73" s="11">
        <v>3</v>
      </c>
      <c r="E73" s="9" t="s">
        <v>198</v>
      </c>
      <c r="F73" s="9">
        <v>3</v>
      </c>
      <c r="G73" s="9" t="s">
        <v>199</v>
      </c>
    </row>
    <row r="74" spans="2:7" x14ac:dyDescent="0.3">
      <c r="B74" s="31">
        <f xml:space="preserve"> ROW( co_plotList[[#This Row],[ID]] ) - ROW( co_plotList[[#Headers],[ID]] )</f>
        <v>7</v>
      </c>
      <c r="C74" s="9" t="s">
        <v>13</v>
      </c>
      <c r="D74" s="11">
        <v>4</v>
      </c>
      <c r="E74" s="9" t="s">
        <v>223</v>
      </c>
      <c r="F74" s="9">
        <v>4</v>
      </c>
      <c r="G74" s="9" t="s">
        <v>224</v>
      </c>
    </row>
    <row r="77" spans="2:7" x14ac:dyDescent="0.3">
      <c r="B77" s="6" t="s">
        <v>200</v>
      </c>
      <c r="F77" s="6" t="s">
        <v>201</v>
      </c>
    </row>
    <row r="78" spans="2:7" x14ac:dyDescent="0.3">
      <c r="B78" s="6" t="s">
        <v>98</v>
      </c>
      <c r="C78" s="6" t="s">
        <v>184</v>
      </c>
      <c r="D78" s="6" t="s">
        <v>202</v>
      </c>
      <c r="E78" s="6" t="s">
        <v>186</v>
      </c>
      <c r="F78" s="6" t="s">
        <v>203</v>
      </c>
      <c r="G78" s="6" t="s">
        <v>204</v>
      </c>
    </row>
    <row r="79" spans="2:7" x14ac:dyDescent="0.3">
      <c r="B79" s="31">
        <f xml:space="preserve"> ROW( co_plotSelections[[#This Row],[ID]] ) - ROW( co_plotSelections[[#Headers],[ID]] )</f>
        <v>1</v>
      </c>
      <c r="C79" s="9" t="s">
        <v>187</v>
      </c>
      <c r="D79" s="11" t="s">
        <v>30</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
      <c r="B80" s="31">
        <f xml:space="preserve"> ROW( co_plotSelections[[#This Row],[ID]] ) - ROW( co_plotSelections[[#Headers],[ID]] )</f>
        <v>2</v>
      </c>
      <c r="C80" s="9" t="s">
        <v>187</v>
      </c>
      <c r="D80" s="9" t="s">
        <v>32</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3">
      <c r="B81" s="31">
        <f xml:space="preserve"> ROW( co_plotSelections[[#This Row],[ID]] ) - ROW( co_plotSelections[[#Headers],[ID]] )</f>
        <v>3</v>
      </c>
      <c r="C81" s="9" t="s">
        <v>187</v>
      </c>
      <c r="D81" s="11" t="s">
        <v>35</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
      <c r="B82" s="31">
        <f xml:space="preserve"> ROW( co_plotSelections[[#This Row],[ID]] ) - ROW( co_plotSelections[[#Headers],[ID]] )</f>
        <v>4</v>
      </c>
      <c r="C82" s="9" t="s">
        <v>189</v>
      </c>
      <c r="D82" s="9" t="s">
        <v>32</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
      <c r="B83" s="31">
        <f xml:space="preserve"> ROW( co_plotSelections[[#This Row],[ID]] ) - ROW( co_plotSelections[[#Headers],[ID]] )</f>
        <v>5</v>
      </c>
      <c r="C83" s="9" t="s">
        <v>189</v>
      </c>
      <c r="D83" s="11" t="s">
        <v>35</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
      <c r="B84" s="31">
        <f xml:space="preserve"> ROW( co_plotSelections[[#This Row],[ID]] ) - ROW( co_plotSelections[[#Headers],[ID]] )</f>
        <v>6</v>
      </c>
      <c r="C84" s="9" t="s">
        <v>189</v>
      </c>
      <c r="D84" s="11" t="s">
        <v>33</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
      <c r="B85" s="31">
        <f xml:space="preserve"> ROW( co_plotSelections[[#This Row],[ID]] ) - ROW( co_plotSelections[[#Headers],[ID]] )</f>
        <v>7</v>
      </c>
      <c r="C85" s="9" t="s">
        <v>189</v>
      </c>
      <c r="D85" s="11" t="s">
        <v>36</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
      <c r="B86" s="31">
        <f xml:space="preserve"> ROW( co_plotSelections[[#This Row],[ID]] ) - ROW( co_plotSelections[[#Headers],[ID]] )</f>
        <v>8</v>
      </c>
      <c r="C86" s="9" t="s">
        <v>192</v>
      </c>
      <c r="D86" s="9" t="s">
        <v>72</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3">
      <c r="B87" s="31">
        <f xml:space="preserve"> ROW( co_plotSelections[[#This Row],[ID]] ) - ROW( co_plotSelections[[#Headers],[ID]] )</f>
        <v>9</v>
      </c>
      <c r="C87" s="9" t="s">
        <v>192</v>
      </c>
      <c r="D87" s="9" t="s">
        <v>33</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
      <c r="B88" s="31">
        <f xml:space="preserve"> ROW( co_plotSelections[[#This Row],[ID]] ) - ROW( co_plotSelections[[#Headers],[ID]] )</f>
        <v>10</v>
      </c>
      <c r="C88" s="9" t="s">
        <v>192</v>
      </c>
      <c r="D88" s="9" t="s">
        <v>36</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3">
      <c r="B89" s="31">
        <f xml:space="preserve"> ROW( co_plotSelections[[#This Row],[ID]] ) - ROW( co_plotSelections[[#Headers],[ID]] )</f>
        <v>11</v>
      </c>
      <c r="C89" s="9" t="s">
        <v>194</v>
      </c>
      <c r="D89" s="11" t="s">
        <v>30</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
      <c r="B90" s="31">
        <f xml:space="preserve"> ROW( co_plotSelections[[#This Row],[ID]] ) - ROW( co_plotSelections[[#Headers],[ID]] )</f>
        <v>12</v>
      </c>
      <c r="C90" s="9" t="s">
        <v>194</v>
      </c>
      <c r="D90" s="11" t="s">
        <v>32</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
      <c r="B91" s="31">
        <f xml:space="preserve"> ROW( co_plotSelections[[#This Row],[ID]] ) - ROW( co_plotSelections[[#Headers],[ID]] )</f>
        <v>13</v>
      </c>
      <c r="C91" s="9" t="s">
        <v>194</v>
      </c>
      <c r="D91" s="11" t="s">
        <v>35</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
      <c r="B92" s="31">
        <f xml:space="preserve"> ROW( co_plotSelections[[#This Row],[ID]] ) - ROW( co_plotSelections[[#Headers],[ID]] )</f>
        <v>14</v>
      </c>
      <c r="C92" s="9" t="s">
        <v>194</v>
      </c>
      <c r="D92" s="11" t="s">
        <v>33</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
      <c r="B93" s="31">
        <f xml:space="preserve"> ROW( co_plotSelections[[#This Row],[ID]] ) - ROW( co_plotSelections[[#Headers],[ID]] )</f>
        <v>15</v>
      </c>
      <c r="C93" s="9" t="s">
        <v>196</v>
      </c>
      <c r="D93" s="11" t="s">
        <v>30</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
      <c r="B94" s="31">
        <f xml:space="preserve"> ROW( co_plotSelections[[#This Row],[ID]] ) - ROW( co_plotSelections[[#Headers],[ID]] )</f>
        <v>16</v>
      </c>
      <c r="C94" s="9" t="s">
        <v>196</v>
      </c>
      <c r="D94" s="11" t="s">
        <v>33</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
      <c r="B95" s="31">
        <f xml:space="preserve"> ROW( co_plotSelections[[#This Row],[ID]] ) - ROW( co_plotSelections[[#Headers],[ID]] )</f>
        <v>17</v>
      </c>
      <c r="C95" s="9" t="s">
        <v>198</v>
      </c>
      <c r="D95" s="11" t="s">
        <v>72</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3">
      <c r="B96" s="31">
        <f xml:space="preserve"> ROW( co_plotSelections[[#This Row],[ID]] ) - ROW( co_plotSelections[[#Headers],[ID]] )</f>
        <v>18</v>
      </c>
      <c r="C96" s="9" t="s">
        <v>198</v>
      </c>
      <c r="D96" s="11" t="s">
        <v>33</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
      <c r="B97" s="31">
        <f xml:space="preserve"> ROW( co_plotSelections[[#This Row],[ID]] ) - ROW( co_plotSelections[[#Headers],[ID]] )</f>
        <v>19</v>
      </c>
      <c r="C97" s="9" t="s">
        <v>198</v>
      </c>
      <c r="D97" s="11" t="s">
        <v>36</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3">
      <c r="B98" s="31">
        <f xml:space="preserve"> ROW( co_plotSelections[[#This Row],[ID]] ) - ROW( co_plotSelections[[#Headers],[ID]] )</f>
        <v>20</v>
      </c>
      <c r="C98" s="9" t="s">
        <v>223</v>
      </c>
      <c r="D98" s="11" t="s">
        <v>32</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
      <c r="B99" s="31">
        <f xml:space="preserve"> ROW( co_plotSelections[[#This Row],[ID]] ) - ROW( co_plotSelections[[#Headers],[ID]] )</f>
        <v>21</v>
      </c>
      <c r="C99" s="9" t="s">
        <v>223</v>
      </c>
      <c r="D99" s="11" t="s">
        <v>35</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
      <c r="B100" s="31">
        <f xml:space="preserve"> ROW( co_plotSelections[[#This Row],[ID]] ) - ROW( co_plotSelections[[#Headers],[ID]] )</f>
        <v>22</v>
      </c>
      <c r="C100" s="9" t="s">
        <v>223</v>
      </c>
      <c r="D100" s="11" t="s">
        <v>33</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
      <c r="B101" s="31">
        <f xml:space="preserve"> ROW( co_plotSelections[[#This Row],[ID]] ) - ROW( co_plotSelections[[#Headers],[ID]] )</f>
        <v>23</v>
      </c>
      <c r="C101" s="9" t="s">
        <v>223</v>
      </c>
      <c r="D101" s="11" t="s">
        <v>36</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
      <c r="B104" s="6" t="s">
        <v>205</v>
      </c>
    </row>
    <row r="105" spans="2:7" x14ac:dyDescent="0.3">
      <c r="B105" s="6" t="s">
        <v>98</v>
      </c>
      <c r="C105" s="6" t="s">
        <v>184</v>
      </c>
      <c r="D105" s="6" t="s">
        <v>206</v>
      </c>
      <c r="E105" s="6" t="s">
        <v>207</v>
      </c>
    </row>
    <row r="106" spans="2:7" x14ac:dyDescent="0.3">
      <c r="B106" s="31">
        <f xml:space="preserve"> ROW( co_plotLabels[[#This Row],[ID]] ) - ROW( co_plotLabels[[#Headers],[ID]] )</f>
        <v>1</v>
      </c>
      <c r="C106" s="9" t="s">
        <v>187</v>
      </c>
      <c r="D106" s="9" t="s">
        <v>208</v>
      </c>
      <c r="E106" s="9" t="str">
        <f xml:space="preserve"> _xlfn.IFNA( _xlfn.TEXTJOIN("", TRUE, "Avoided ", INDEX(co_sectorInfo[Alternate Plot Title],MATCH(input_sector,co_sectorInfo[sector],0)), " in ", $G$79, " populations", " - ",$G$81), "" )</f>
        <v/>
      </c>
    </row>
    <row r="107" spans="2:7" x14ac:dyDescent="0.3">
      <c r="B107" s="31">
        <f xml:space="preserve"> ROW( co_plotLabels[[#This Row],[ID]] ) - ROW( co_plotLabels[[#Headers],[ID]] )</f>
        <v>2</v>
      </c>
      <c r="C107" s="9" t="s">
        <v>187</v>
      </c>
      <c r="D107" s="9" t="s">
        <v>209</v>
      </c>
      <c r="E107" s="9" t="s">
        <v>36</v>
      </c>
    </row>
    <row r="108" spans="2:7" x14ac:dyDescent="0.3">
      <c r="B108" s="31">
        <f xml:space="preserve"> ROW( co_plotLabels[[#This Row],[ID]] ) - ROW( co_plotLabels[[#Headers],[ID]] )</f>
        <v>3</v>
      </c>
      <c r="C108" s="9" t="s">
        <v>187</v>
      </c>
      <c r="D108" s="9" t="s">
        <v>210</v>
      </c>
      <c r="E108" s="12" t="str">
        <f xml:space="preserve"> _xlfn.IFNA( _xlfn.TEXTJOIN("", TRUE, "Avoided ", INDEX(co_sectorInfo[Alternate Plot Title],MATCH(input_sector,co_sectorInfo[sector],0))), "" )</f>
        <v/>
      </c>
    </row>
    <row r="109" spans="2:7" x14ac:dyDescent="0.3">
      <c r="B109" s="31">
        <f xml:space="preserve"> ROW( co_plotLabels[[#This Row],[ID]] ) - ROW( co_plotLabels[[#Headers],[ID]] )</f>
        <v>4</v>
      </c>
      <c r="C109" s="9" t="s">
        <v>189</v>
      </c>
      <c r="D109" s="11" t="s">
        <v>208</v>
      </c>
      <c r="E109" s="12" t="str">
        <f xml:space="preserve"> _xlfn.IFNA( _xlfn.TEXTJOIN("", TRUE, "Avoided ", INDEX(co_sectorInfo[Alternate Plot Title],MATCH(input_sector,co_sectorInfo[sector],0)), " for ", $G$83,", ", $G$85, " - ",$G$84), "" )</f>
        <v/>
      </c>
    </row>
    <row r="110" spans="2:7" x14ac:dyDescent="0.3">
      <c r="B110" s="31">
        <f xml:space="preserve"> ROW( co_plotLabels[[#This Row],[ID]] ) - ROW( co_plotLabels[[#Headers],[ID]] )</f>
        <v>5</v>
      </c>
      <c r="C110" s="9" t="s">
        <v>192</v>
      </c>
      <c r="D110" s="11" t="s">
        <v>208</v>
      </c>
      <c r="E110" s="12" t="str">
        <f ca="1">IF( OR( $G$88 = "", $G$86 = "", $G$87 = "" ), "", _xlfn.TEXTJOIN("",TRUE,"Difference in risk in ", $G$88, " for ", $G$86, " - ", $G$87) )</f>
        <v/>
      </c>
    </row>
    <row r="111" spans="2:7" x14ac:dyDescent="0.3">
      <c r="B111" s="31">
        <f xml:space="preserve"> ROW( co_plotLabels[[#This Row],[ID]] ) - ROW( co_plotLabels[[#Headers],[ID]] )</f>
        <v>6</v>
      </c>
      <c r="C111" s="9" t="s">
        <v>194</v>
      </c>
      <c r="D111" s="11" t="s">
        <v>208</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3">
      <c r="B112" s="31">
        <f xml:space="preserve"> ROW( co_plotLabels[[#This Row],[ID]] ) - ROW( co_plotLabels[[#Headers],[ID]] )</f>
        <v>7</v>
      </c>
      <c r="C112" s="9" t="s">
        <v>194</v>
      </c>
      <c r="D112" s="11" t="s">
        <v>209</v>
      </c>
      <c r="E112" s="9" t="s">
        <v>36</v>
      </c>
    </row>
    <row r="113" spans="2:5" x14ac:dyDescent="0.3">
      <c r="B113" s="31">
        <f xml:space="preserve"> ROW( co_plotLabels[[#This Row],[ID]] ) - ROW( co_plotLabels[[#Headers],[ID]] )</f>
        <v>8</v>
      </c>
      <c r="C113" s="9" t="s">
        <v>194</v>
      </c>
      <c r="D113" s="11" t="s">
        <v>210</v>
      </c>
      <c r="E113" s="12" t="str">
        <f xml:space="preserve"> _xlfn.IFNA( _xlfn.TEXTJOIN("", TRUE, "Avoided ", INDEX(co_sectorInfo[impactUnit],MATCH(input_sector,co_sectorInfo[sector],0)), " ", INDEX(co_sectorInfo[rateUnitLabel],MATCH(input_sector,co_sectorInfo[sector],0))), "" )</f>
        <v/>
      </c>
    </row>
    <row r="114" spans="2:5" x14ac:dyDescent="0.3">
      <c r="B114" s="31">
        <f xml:space="preserve"> ROW( co_plotLabels[[#This Row],[ID]] ) - ROW( co_plotLabels[[#Headers],[ID]] )</f>
        <v>9</v>
      </c>
      <c r="C114" s="9" t="s">
        <v>196</v>
      </c>
      <c r="D114" s="11" t="s">
        <v>208</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3">
      <c r="B115" s="31">
        <f xml:space="preserve"> ROW( co_plotLabels[[#This Row],[ID]] ) - ROW( co_plotLabels[[#Headers],[ID]] )</f>
        <v>10</v>
      </c>
      <c r="C115" s="9" t="s">
        <v>196</v>
      </c>
      <c r="D115" s="11" t="s">
        <v>209</v>
      </c>
      <c r="E115" s="9" t="s">
        <v>36</v>
      </c>
    </row>
    <row r="116" spans="2:5" x14ac:dyDescent="0.3">
      <c r="B116" s="31">
        <f xml:space="preserve"> ROW( co_plotLabels[[#This Row],[ID]] ) - ROW( co_plotLabels[[#Headers],[ID]] )</f>
        <v>11</v>
      </c>
      <c r="C116" s="9" t="s">
        <v>196</v>
      </c>
      <c r="D116" s="11" t="s">
        <v>210</v>
      </c>
      <c r="E116" s="9" t="str">
        <f xml:space="preserve"> _xlfn.IFNA( _xlfn.TEXTJOIN("", TRUE, INDEX(co_sectorInfo[impactUnitFormatted],MATCH(input_sector,co_sectorInfo[sector],0))," ", INDEX(co_sectorInfo[rateUnitLabel],MATCH(input_sector,co_sectorInfo[sector],0))), "" )</f>
        <v/>
      </c>
    </row>
    <row r="117" spans="2:5" x14ac:dyDescent="0.3">
      <c r="B117" s="31">
        <f xml:space="preserve"> ROW( co_plotLabels[[#This Row],[ID]] ) - ROW( co_plotLabels[[#Headers],[ID]] )</f>
        <v>12</v>
      </c>
      <c r="C117" s="9" t="s">
        <v>198</v>
      </c>
      <c r="D117" s="11" t="s">
        <v>208</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3">
      <c r="B118" s="31">
        <f xml:space="preserve"> ROW( co_plotLabels[[#This Row],[ID]] ) - ROW( co_plotLabels[[#Headers],[ID]] )</f>
        <v>13</v>
      </c>
      <c r="C118" s="9" t="s">
        <v>223</v>
      </c>
      <c r="D118" s="11" t="s">
        <v>208</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3">
      <c r="B121" s="6" t="s">
        <v>211</v>
      </c>
    </row>
    <row r="122" spans="2:5" x14ac:dyDescent="0.3">
      <c r="B122" s="6" t="s">
        <v>98</v>
      </c>
      <c r="C122" s="6" t="s">
        <v>33</v>
      </c>
    </row>
    <row r="123" spans="2:5" x14ac:dyDescent="0.3">
      <c r="B123" s="31">
        <f xml:space="preserve"> ROW( co_regions[[#This Row],[ID]] ) - ROW( co_regions[[#Headers],[ID]] )</f>
        <v>1</v>
      </c>
      <c r="C123" s="9" t="s">
        <v>212</v>
      </c>
    </row>
    <row r="124" spans="2:5" x14ac:dyDescent="0.3">
      <c r="B124" s="31">
        <f xml:space="preserve"> ROW( co_regions[[#This Row],[ID]] ) - ROW( co_regions[[#Headers],[ID]] )</f>
        <v>2</v>
      </c>
      <c r="C124" s="9" t="s">
        <v>213</v>
      </c>
    </row>
    <row r="125" spans="2:5" x14ac:dyDescent="0.3">
      <c r="B125" s="31">
        <f xml:space="preserve"> ROW( co_regions[[#This Row],[ID]] ) - ROW( co_regions[[#Headers],[ID]] )</f>
        <v>3</v>
      </c>
      <c r="C125" s="9" t="s">
        <v>214</v>
      </c>
    </row>
    <row r="126" spans="2:5" x14ac:dyDescent="0.3">
      <c r="B126" s="31">
        <f xml:space="preserve"> ROW( co_regions[[#This Row],[ID]] ) - ROW( co_regions[[#Headers],[ID]] )</f>
        <v>4</v>
      </c>
      <c r="C126" s="9" t="s">
        <v>215</v>
      </c>
    </row>
    <row r="127" spans="2:5" x14ac:dyDescent="0.3">
      <c r="B127" s="31">
        <f xml:space="preserve"> ROW( co_regions[[#This Row],[ID]] ) - ROW( co_regions[[#Headers],[ID]] )</f>
        <v>5</v>
      </c>
      <c r="C127" s="9" t="s">
        <v>216</v>
      </c>
    </row>
    <row r="128" spans="2:5" x14ac:dyDescent="0.3">
      <c r="B128" s="31">
        <f xml:space="preserve"> ROW( co_regions[[#This Row],[ID]] ) - ROW( co_regions[[#Headers],[ID]] )</f>
        <v>6</v>
      </c>
      <c r="C128" s="9" t="s">
        <v>217</v>
      </c>
    </row>
    <row r="129" spans="2:3" x14ac:dyDescent="0.3">
      <c r="B129" s="31">
        <f xml:space="preserve"> ROW( co_regions[[#This Row],[ID]] ) - ROW( co_regions[[#Headers],[ID]] )</f>
        <v>7</v>
      </c>
      <c r="C129" s="9" t="s">
        <v>218</v>
      </c>
    </row>
    <row r="130" spans="2:3" x14ac:dyDescent="0.3">
      <c r="B130" s="31">
        <f xml:space="preserve"> ROW( co_regions[[#This Row],[ID]] ) - ROW( co_regions[[#Headers],[ID]] )</f>
        <v>8</v>
      </c>
      <c r="C130" s="9" t="s">
        <v>34</v>
      </c>
    </row>
    <row r="133" spans="2:3" x14ac:dyDescent="0.3">
      <c r="B133" s="6" t="s">
        <v>219</v>
      </c>
    </row>
    <row r="134" spans="2:3" x14ac:dyDescent="0.3">
      <c r="B134" s="6" t="s">
        <v>98</v>
      </c>
      <c r="C134" s="6" t="s">
        <v>36</v>
      </c>
    </row>
    <row r="135" spans="2:3" x14ac:dyDescent="0.3">
      <c r="B135" s="31">
        <f xml:space="preserve"> ROW( co_years[[#This Row],[ID]] ) - ROW( co_years[[#Headers],[ID]] )</f>
        <v>1</v>
      </c>
      <c r="C135" s="12">
        <f xml:space="preserve"> 2010 + ( co_years[[#This Row],[ID]] - 1 ) * 5</f>
        <v>2010</v>
      </c>
    </row>
    <row r="136" spans="2:3" x14ac:dyDescent="0.3">
      <c r="B136" s="31">
        <f xml:space="preserve"> ROW( co_years[[#This Row],[ID]] ) - ROW( co_years[[#Headers],[ID]] )</f>
        <v>2</v>
      </c>
      <c r="C136" s="12">
        <f xml:space="preserve"> 2010 + ( co_years[[#This Row],[ID]] - 1 ) * 5</f>
        <v>2015</v>
      </c>
    </row>
    <row r="137" spans="2:3" x14ac:dyDescent="0.3">
      <c r="B137" s="31">
        <f xml:space="preserve"> ROW( co_years[[#This Row],[ID]] ) - ROW( co_years[[#Headers],[ID]] )</f>
        <v>3</v>
      </c>
      <c r="C137" s="12">
        <f xml:space="preserve"> 2010 + ( co_years[[#This Row],[ID]] - 1 ) * 5</f>
        <v>2020</v>
      </c>
    </row>
    <row r="138" spans="2:3" x14ac:dyDescent="0.3">
      <c r="B138" s="31">
        <f xml:space="preserve"> ROW( co_years[[#This Row],[ID]] ) - ROW( co_years[[#Headers],[ID]] )</f>
        <v>4</v>
      </c>
      <c r="C138" s="12">
        <f xml:space="preserve"> 2010 + ( co_years[[#This Row],[ID]] - 1 ) * 5</f>
        <v>2025</v>
      </c>
    </row>
    <row r="139" spans="2:3" x14ac:dyDescent="0.3">
      <c r="B139" s="31">
        <f xml:space="preserve"> ROW( co_years[[#This Row],[ID]] ) - ROW( co_years[[#Headers],[ID]] )</f>
        <v>5</v>
      </c>
      <c r="C139" s="12">
        <f xml:space="preserve"> 2010 + ( co_years[[#This Row],[ID]] - 1 ) * 5</f>
        <v>2030</v>
      </c>
    </row>
    <row r="140" spans="2:3" x14ac:dyDescent="0.3">
      <c r="B140" s="31">
        <f xml:space="preserve"> ROW( co_years[[#This Row],[ID]] ) - ROW( co_years[[#Headers],[ID]] )</f>
        <v>6</v>
      </c>
      <c r="C140" s="12">
        <f xml:space="preserve"> 2010 + ( co_years[[#This Row],[ID]] - 1 ) * 5</f>
        <v>2035</v>
      </c>
    </row>
    <row r="141" spans="2:3" x14ac:dyDescent="0.3">
      <c r="B141" s="31">
        <f xml:space="preserve"> ROW( co_years[[#This Row],[ID]] ) - ROW( co_years[[#Headers],[ID]] )</f>
        <v>7</v>
      </c>
      <c r="C141" s="12">
        <f xml:space="preserve"> 2010 + ( co_years[[#This Row],[ID]] - 1 ) * 5</f>
        <v>2040</v>
      </c>
    </row>
    <row r="142" spans="2:3" x14ac:dyDescent="0.3">
      <c r="B142" s="31">
        <f xml:space="preserve"> ROW( co_years[[#This Row],[ID]] ) - ROW( co_years[[#Headers],[ID]] )</f>
        <v>8</v>
      </c>
      <c r="C142" s="12">
        <f xml:space="preserve"> 2010 + ( co_years[[#This Row],[ID]] - 1 ) * 5</f>
        <v>2045</v>
      </c>
    </row>
    <row r="143" spans="2:3" x14ac:dyDescent="0.3">
      <c r="B143" s="31">
        <f xml:space="preserve"> ROW( co_years[[#This Row],[ID]] ) - ROW( co_years[[#Headers],[ID]] )</f>
        <v>9</v>
      </c>
      <c r="C143" s="12">
        <f xml:space="preserve"> 2010 + ( co_years[[#This Row],[ID]] - 1 ) * 5</f>
        <v>2050</v>
      </c>
    </row>
    <row r="144" spans="2:3" x14ac:dyDescent="0.3">
      <c r="B144" s="31">
        <f xml:space="preserve"> ROW( co_years[[#This Row],[ID]] ) - ROW( co_years[[#Headers],[ID]] )</f>
        <v>10</v>
      </c>
      <c r="C144" s="12">
        <f xml:space="preserve"> 2010 + ( co_years[[#This Row],[ID]] - 1 ) * 5</f>
        <v>2055</v>
      </c>
    </row>
    <row r="145" spans="2:5" x14ac:dyDescent="0.3">
      <c r="B145" s="31">
        <f xml:space="preserve"> ROW( co_years[[#This Row],[ID]] ) - ROW( co_years[[#Headers],[ID]] )</f>
        <v>11</v>
      </c>
      <c r="C145" s="12">
        <f xml:space="preserve"> 2010 + ( co_years[[#This Row],[ID]] - 1 ) * 5</f>
        <v>2060</v>
      </c>
    </row>
    <row r="146" spans="2:5" x14ac:dyDescent="0.3">
      <c r="B146" s="31">
        <f xml:space="preserve"> ROW( co_years[[#This Row],[ID]] ) - ROW( co_years[[#Headers],[ID]] )</f>
        <v>12</v>
      </c>
      <c r="C146" s="12">
        <f xml:space="preserve"> 2010 + ( co_years[[#This Row],[ID]] - 1 ) * 5</f>
        <v>2065</v>
      </c>
    </row>
    <row r="147" spans="2:5" x14ac:dyDescent="0.3">
      <c r="B147" s="31">
        <f xml:space="preserve"> ROW( co_years[[#This Row],[ID]] ) - ROW( co_years[[#Headers],[ID]] )</f>
        <v>13</v>
      </c>
      <c r="C147" s="12">
        <f xml:space="preserve"> 2010 + ( co_years[[#This Row],[ID]] - 1 ) * 5</f>
        <v>2070</v>
      </c>
    </row>
    <row r="148" spans="2:5" x14ac:dyDescent="0.3">
      <c r="B148" s="31">
        <f xml:space="preserve"> ROW( co_years[[#This Row],[ID]] ) - ROW( co_years[[#Headers],[ID]] )</f>
        <v>14</v>
      </c>
      <c r="C148" s="12">
        <f xml:space="preserve"> 2010 + ( co_years[[#This Row],[ID]] - 1 ) * 5</f>
        <v>2075</v>
      </c>
    </row>
    <row r="149" spans="2:5" x14ac:dyDescent="0.3">
      <c r="B149" s="31">
        <f xml:space="preserve"> ROW( co_years[[#This Row],[ID]] ) - ROW( co_years[[#Headers],[ID]] )</f>
        <v>15</v>
      </c>
      <c r="C149" s="12">
        <f xml:space="preserve"> 2010 + ( co_years[[#This Row],[ID]] - 1 ) * 5</f>
        <v>2080</v>
      </c>
    </row>
    <row r="150" spans="2:5" x14ac:dyDescent="0.3">
      <c r="B150" s="31">
        <f xml:space="preserve"> ROW( co_years[[#This Row],[ID]] ) - ROW( co_years[[#Headers],[ID]] )</f>
        <v>16</v>
      </c>
      <c r="C150" s="12">
        <f xml:space="preserve"> 2010 + ( co_years[[#This Row],[ID]] - 1 ) * 5</f>
        <v>2085</v>
      </c>
    </row>
    <row r="151" spans="2:5" x14ac:dyDescent="0.3">
      <c r="B151" s="31">
        <f xml:space="preserve"> ROW( co_years[[#This Row],[ID]] ) - ROW( co_years[[#Headers],[ID]] )</f>
        <v>17</v>
      </c>
      <c r="C151" s="12">
        <f xml:space="preserve"> 2010 + ( co_years[[#This Row],[ID]] - 1 ) * 5</f>
        <v>2090</v>
      </c>
    </row>
    <row r="153" spans="2:5" x14ac:dyDescent="0.3">
      <c r="B153" s="6" t="s">
        <v>220</v>
      </c>
    </row>
    <row r="154" spans="2:5" x14ac:dyDescent="0.3">
      <c r="B154" s="6" t="s">
        <v>98</v>
      </c>
      <c r="C154" s="6" t="s">
        <v>81</v>
      </c>
      <c r="D154" s="6" t="s">
        <v>158</v>
      </c>
      <c r="E154" s="6" t="s">
        <v>221</v>
      </c>
    </row>
    <row r="155" spans="2:5" x14ac:dyDescent="0.3">
      <c r="B155" s="31">
        <f xml:space="preserve"> ROW( svValidTypes[[#This Row],[ID]] ) - ROW( svValidTypes[[#Headers],[ID]] )</f>
        <v>1</v>
      </c>
      <c r="C155" s="9" t="s">
        <v>159</v>
      </c>
      <c r="D155" s="9" t="s">
        <v>21</v>
      </c>
      <c r="E155" s="9" t="s">
        <v>235</v>
      </c>
    </row>
    <row r="156" spans="2:5" x14ac:dyDescent="0.3">
      <c r="B156" s="31">
        <f xml:space="preserve"> ROW( svValidTypes[[#This Row],[ID]] ) - ROW( svValidTypes[[#Headers],[ID]] )</f>
        <v>2</v>
      </c>
      <c r="C156" s="9" t="s">
        <v>160</v>
      </c>
      <c r="D156" s="9" t="s">
        <v>31</v>
      </c>
      <c r="E156" s="9" t="s">
        <v>235</v>
      </c>
    </row>
    <row r="157" spans="2:5" x14ac:dyDescent="0.3">
      <c r="B157" s="31">
        <f xml:space="preserve"> ROW( svValidTypes[[#This Row],[ID]] ) - ROW( svValidTypes[[#Headers],[ID]] )</f>
        <v>3</v>
      </c>
      <c r="C157" s="9" t="s">
        <v>161</v>
      </c>
      <c r="D157" s="9" t="s">
        <v>25</v>
      </c>
      <c r="E157" s="9" t="s">
        <v>236</v>
      </c>
    </row>
    <row r="158" spans="2:5" x14ac:dyDescent="0.3">
      <c r="B158" s="31">
        <f xml:space="preserve"> ROW( svValidTypes[[#This Row],[ID]] ) - ROW( svValidTypes[[#Headers],[ID]] )</f>
        <v>4</v>
      </c>
      <c r="C158" s="9" t="s">
        <v>162</v>
      </c>
      <c r="D158" s="9" t="s">
        <v>27</v>
      </c>
      <c r="E158" s="9" t="s">
        <v>222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2023-03-29T21:48:27Z</dcterms:modified>
  <cp:category/>
  <cp:contentStatus/>
</cp:coreProperties>
</file>