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714D53A1-6D7F-46C1-B573-5CCA45E1B3D4}"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8" i="9" l="1"/>
  <c r="I119" i="9"/>
  <c r="I120" i="9"/>
  <c r="I121" i="9"/>
  <c r="I122" i="9"/>
  <c r="I123" i="9"/>
  <c r="I124" i="9"/>
  <c r="I125" i="9"/>
  <c r="H106" i="9"/>
  <c r="H107" i="9"/>
  <c r="H108" i="9"/>
  <c r="H109" i="9"/>
  <c r="H110" i="9"/>
  <c r="H111" i="9"/>
  <c r="H112" i="9"/>
  <c r="H113" i="9"/>
  <c r="I74" i="10"/>
  <c r="I75" i="10"/>
  <c r="I76" i="10"/>
  <c r="I77" i="10"/>
  <c r="I78" i="10"/>
  <c r="I79" i="10"/>
  <c r="I80" i="10"/>
  <c r="I81" i="10"/>
  <c r="AA37" i="8"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E108" i="6"/>
  <c r="E2" i="9"/>
  <c r="E32" i="9"/>
  <c r="E2" i="8"/>
  <c r="E2" i="10"/>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9" i="6" a="1"/>
  <c r="G100" i="6" a="1"/>
  <c r="G101" i="6" a="1"/>
  <c r="G98"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2" i="6" a="1"/>
  <c r="G89" i="6" a="1"/>
  <c r="G91" i="6" a="1"/>
  <c r="G88" i="6" a="1"/>
  <c r="G90" i="6" a="1"/>
  <c r="G94" i="6" a="1"/>
  <c r="G97" i="6" a="1"/>
  <c r="G83" i="6" a="1"/>
  <c r="G79" i="6" a="1"/>
  <c r="G95" i="6" a="1"/>
  <c r="G96" i="6" a="1"/>
  <c r="G92" i="6" a="1"/>
  <c r="G81" i="6" a="1"/>
  <c r="G84" i="6" a="1"/>
  <c r="G85" i="6" a="1"/>
  <c r="G93" i="6" a="1"/>
  <c r="G86" i="6" a="1"/>
  <c r="G87" i="6" a="1"/>
  <c r="G80"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<sst xmlns="http://schemas.openxmlformats.org/spreadsheetml/2006/main" count="860" uniqueCount="267">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</sst>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Row],[Difference]]/10,impacts_peopleByYear[[#This Row],[Difference]]/10)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Row],[Value]]/10,Table6[[#This Row],[Value]]/10)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Row],[Value]]/10,Table62627[[#This Row],[Value]]/10)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heetViews>
  <sheetFormatPr defaultRowHeight="14.5" x14ac:dyDescent="0.35"/>
  <cols>
    <col min="2" max="2" width="23.08984375" customWidth="1"/>
    <col min="3" max="3" width="116.9062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225</v>
      </c>
    </row>
    <row r="20" spans="2:3" ht="72.5" x14ac:dyDescent="0.35">
      <c r="B20" s="22" t="s">
        <v>12</v>
      </c>
      <c r="C20" s="22" t="s">
        <v>227</v>
      </c>
    </row>
    <row r="21" spans="2:3" ht="30" customHeight="1" x14ac:dyDescent="0.35">
      <c r="B21" s="22" t="s">
        <v>13</v>
      </c>
      <c r="C21" s="22" t="s">
        <v>224</v>
      </c>
    </row>
    <row r="22" spans="2:3" ht="29" x14ac:dyDescent="0.35">
      <c r="B22" s="22" t="s">
        <v>3</v>
      </c>
      <c r="C22" s="22" t="s">
        <v>247</v>
      </c>
    </row>
    <row r="23" spans="2:3" ht="29" x14ac:dyDescent="0.35">
      <c r="B23" s="22" t="s">
        <v>4</v>
      </c>
      <c r="C23" s="22" t="s">
        <v>248</v>
      </c>
    </row>
    <row r="24" spans="2:3" ht="29" x14ac:dyDescent="0.35">
      <c r="B24" s="22" t="s">
        <v>14</v>
      </c>
      <c r="C24" s="22" t="s">
        <v>226</v>
      </c>
    </row>
    <row r="25" spans="2:3" x14ac:dyDescent="0.35">
      <c r="B25" s="22"/>
    </row>
    <row r="26" spans="2:3" x14ac:dyDescent="0.35">
      <c r="B26" s="22" t="s">
        <v>15</v>
      </c>
    </row>
    <row r="27" spans="2:3" ht="30" customHeight="1" x14ac:dyDescent="0.35">
      <c r="B27" s="22" t="s">
        <v>16</v>
      </c>
      <c r="C27" s="22" t="s">
        <v>17</v>
      </c>
    </row>
    <row r="28" spans="2:3" ht="29" x14ac:dyDescent="0.35">
      <c r="B28" s="22" t="s">
        <v>18</v>
      </c>
      <c r="C28" s="22" t="s">
        <v>19</v>
      </c>
    </row>
    <row r="29" spans="2:3" ht="15" customHeight="1" x14ac:dyDescent="0.35"/>
    <row r="30" spans="2:3" ht="15" customHeight="1" x14ac:dyDescent="0.35"/>
    <row r="31" spans="2:3" ht="29" x14ac:dyDescent="0.35">
      <c r="B31" s="22" t="s">
        <v>20</v>
      </c>
    </row>
    <row r="32" spans="2:3" ht="15" customHeight="1" x14ac:dyDescent="0.35">
      <c r="B32" t="s">
        <v>21</v>
      </c>
      <c r="C32" t="s">
        <v>22</v>
      </c>
    </row>
    <row r="33" spans="2:3" ht="29" x14ac:dyDescent="0.35">
      <c r="B33" t="s">
        <v>23</v>
      </c>
      <c r="C33" s="22" t="s">
        <v>24</v>
      </c>
    </row>
    <row r="34" spans="2:3" x14ac:dyDescent="0.35">
      <c r="B34" t="s">
        <v>25</v>
      </c>
      <c r="C34" t="s">
        <v>26</v>
      </c>
    </row>
    <row r="35" spans="2:3" x14ac:dyDescent="0.35">
      <c r="B35" t="s">
        <v>27</v>
      </c>
      <c r="C35" t="s">
        <v>28</v>
      </c>
    </row>
    <row r="43" spans="2:3" x14ac:dyDescent="0.35">
      <c r="B43" t="s">
        <v>249</v>
      </c>
    </row>
    <row r="44" spans="2:3" x14ac:dyDescent="0.35">
      <c r="B44" t="s">
        <v>79</v>
      </c>
      <c r="C44" t="s">
        <v>250</v>
      </c>
    </row>
    <row r="45" spans="2:3" x14ac:dyDescent="0.35">
      <c r="B45" t="s">
        <v>80</v>
      </c>
      <c r="C45" t="s">
        <v>254</v>
      </c>
    </row>
    <row r="46" spans="2:3" x14ac:dyDescent="0.35">
      <c r="B46" t="s">
        <v>81</v>
      </c>
      <c r="C46" t="s">
        <v>258</v>
      </c>
    </row>
    <row r="47" spans="2:3" x14ac:dyDescent="0.35">
      <c r="B47" t="s">
        <v>82</v>
      </c>
      <c r="C47" t="s">
        <v>255</v>
      </c>
    </row>
    <row r="48" spans="2:3" x14ac:dyDescent="0.35">
      <c r="B48" t="s">
        <v>83</v>
      </c>
      <c r="C48" t="s">
        <v>36</v>
      </c>
    </row>
    <row r="49" spans="2:3" ht="72.5" x14ac:dyDescent="0.35">
      <c r="B49" t="s">
        <v>84</v>
      </c>
      <c r="C49" s="22" t="s">
        <v>264</v>
      </c>
    </row>
    <row r="50" spans="2:3" ht="72.5" x14ac:dyDescent="0.35">
      <c r="B50" t="s">
        <v>85</v>
      </c>
      <c r="C50" s="22" t="s">
        <v>265</v>
      </c>
    </row>
    <row r="51" spans="2:3" ht="29" x14ac:dyDescent="0.35">
      <c r="B51" t="s">
        <v>86</v>
      </c>
      <c r="C51" s="22" t="s">
        <v>256</v>
      </c>
    </row>
    <row r="52" spans="2:3" ht="29" x14ac:dyDescent="0.35">
      <c r="B52" t="s">
        <v>87</v>
      </c>
      <c r="C52" s="22" t="s">
        <v>257</v>
      </c>
    </row>
    <row r="53" spans="2:3" x14ac:dyDescent="0.35">
      <c r="B53" t="s">
        <v>89</v>
      </c>
      <c r="C53" t="s">
        <v>260</v>
      </c>
    </row>
    <row r="54" spans="2:3" x14ac:dyDescent="0.35">
      <c r="B54" t="s">
        <v>88</v>
      </c>
      <c r="C54" t="s">
        <v>261</v>
      </c>
    </row>
    <row r="55" spans="2:3" x14ac:dyDescent="0.35">
      <c r="B55" t="s">
        <v>91</v>
      </c>
      <c r="C55" t="s">
        <v>262</v>
      </c>
    </row>
    <row r="56" spans="2:3" x14ac:dyDescent="0.35">
      <c r="B56" t="s">
        <v>90</v>
      </c>
      <c r="C56" t="s">
        <v>263</v>
      </c>
    </row>
    <row r="57" spans="2:3" x14ac:dyDescent="0.35">
      <c r="B57" t="s">
        <v>93</v>
      </c>
      <c r="C57" t="s">
        <v>251</v>
      </c>
    </row>
    <row r="58" spans="2:3" x14ac:dyDescent="0.35">
      <c r="B58" t="s">
        <v>92</v>
      </c>
      <c r="C58" t="s">
        <v>252</v>
      </c>
    </row>
    <row r="59" spans="2:3" x14ac:dyDescent="0.35">
      <c r="B59" t="s">
        <v>94</v>
      </c>
      <c r="C59" t="s">
        <v>253</v>
      </c>
    </row>
    <row r="60" spans="2:3" x14ac:dyDescent="0.35">
      <c r="B60" t="s">
        <v>95</v>
      </c>
      <c r="C60" t="s">
        <v>259</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29</v>
      </c>
    </row>
    <row r="2" spans="3:5" x14ac:dyDescent="0.3">
      <c r="C2" s="14"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4" t="s">
        <v>33</v>
      </c>
      <c r="D4" s="15" t="s">
        <v>34</v>
      </c>
    </row>
    <row r="8" spans="3:5" x14ac:dyDescent="0.3">
      <c r="C8" s="13"/>
    </row>
    <row r="28" spans="3:4" x14ac:dyDescent="0.3">
      <c r="C28" s="32" t="s">
        <v>29</v>
      </c>
    </row>
    <row r="29" spans="3:4" x14ac:dyDescent="0.3">
      <c r="C29" s="16" t="s">
        <v>32</v>
      </c>
      <c r="D29" s="15"/>
    </row>
    <row r="30" spans="3:4" x14ac:dyDescent="0.3">
      <c r="C30" s="16" t="s">
        <v>35</v>
      </c>
      <c r="D30" s="15"/>
    </row>
    <row r="31" spans="3:4" x14ac:dyDescent="0.3">
      <c r="C31" s="14" t="s">
        <v>33</v>
      </c>
      <c r="D31" s="15" t="s">
        <v>34</v>
      </c>
    </row>
    <row r="32" spans="3:4" x14ac:dyDescent="0.3">
      <c r="C32" s="16" t="s">
        <v>36</v>
      </c>
      <c r="D32" s="17" t="s">
        <v>37</v>
      </c>
    </row>
    <row r="65" spans="2:23" x14ac:dyDescent="0.3">
      <c r="F65" s="6" t="s">
        <v>38</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39</v>
      </c>
      <c r="C66" s="6" t="s">
        <v>30</v>
      </c>
      <c r="D66" s="6" t="s">
        <v>33</v>
      </c>
      <c r="E66" s="6" t="s">
        <v>32</v>
      </c>
      <c r="F66" s="6" t="s">
        <v>35</v>
      </c>
      <c r="G66" s="18" t="s">
        <v>40</v>
      </c>
      <c r="H66" s="18" t="s">
        <v>41</v>
      </c>
      <c r="I66" s="18" t="s">
        <v>42</v>
      </c>
      <c r="J66" s="18" t="s">
        <v>43</v>
      </c>
      <c r="K66" s="18" t="s">
        <v>44</v>
      </c>
      <c r="L66" s="18" t="s">
        <v>45</v>
      </c>
      <c r="M66" s="18" t="s">
        <v>46</v>
      </c>
      <c r="N66" s="18" t="s">
        <v>47</v>
      </c>
      <c r="O66" s="18" t="s">
        <v>37</v>
      </c>
      <c r="P66" s="18" t="s">
        <v>48</v>
      </c>
      <c r="Q66" s="18" t="s">
        <v>49</v>
      </c>
      <c r="R66" s="18" t="s">
        <v>50</v>
      </c>
      <c r="S66" s="18" t="s">
        <v>51</v>
      </c>
      <c r="T66" s="18" t="s">
        <v>52</v>
      </c>
      <c r="U66" s="18" t="s">
        <v>53</v>
      </c>
      <c r="V66" s="18" t="s">
        <v>54</v>
      </c>
      <c r="W66" s="18" t="s">
        <v>55</v>
      </c>
    </row>
    <row r="67" spans="2:23" x14ac:dyDescent="0.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39</v>
      </c>
      <c r="C73" s="6" t="s">
        <v>30</v>
      </c>
      <c r="D73" s="6" t="s">
        <v>32</v>
      </c>
      <c r="E73" s="6" t="s">
        <v>35</v>
      </c>
      <c r="F73" s="6" t="s">
        <v>33</v>
      </c>
      <c r="G73" s="6" t="s">
        <v>36</v>
      </c>
      <c r="H73" s="18" t="s">
        <v>56</v>
      </c>
      <c r="I73" s="18" t="s">
        <v>266</v>
      </c>
      <c r="J73" s="18" t="s">
        <v>241</v>
      </c>
    </row>
    <row r="74" spans="2:23" ht="26" x14ac:dyDescent="0.3">
      <c r="B74" s="8" cm="1">
        <f t="array" ref="B74" xml:space="preserve"> ROW( impacts_peopleByYear[[#This Row],[Row]] ) - ROW( impacts_peopleByYear[#Headers] )</f>
        <v>1</v>
      </c>
      <c r="C74" s="9" t="s">
        <v>57</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4" s="34" t="s">
        <v>245</v>
      </c>
    </row>
    <row r="75" spans="2:23" ht="26" x14ac:dyDescent="0.3">
      <c r="B75" s="8" cm="1">
        <f t="array" ref="B75" xml:space="preserve"> ROW( impacts_peopleByYear[[#This Row],[Row]] ) - ROW( impacts_peopleByYear[#Headers] )</f>
        <v>2</v>
      </c>
      <c r="C75" s="9" t="s">
        <v>58</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5" s="34" t="s">
        <v>246</v>
      </c>
    </row>
    <row r="76" spans="2:23" x14ac:dyDescent="0.3">
      <c r="B76" s="8" cm="1">
        <f t="array" ref="B76" xml:space="preserve"> ROW( impacts_peopleByYear[[#This Row],[Row]] ) - ROW( impacts_peopleByYear[#Headers] )</f>
        <v>3</v>
      </c>
      <c r="C76" s="9" t="s">
        <v>59</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6" s="6" t="s">
        <v>59</v>
      </c>
    </row>
    <row r="77" spans="2:23" x14ac:dyDescent="0.3">
      <c r="B77" s="8" cm="1">
        <f t="array" ref="B77" xml:space="preserve"> ROW( impacts_peopleByYear[[#This Row],[Row]] ) - ROW( impacts_peopleByYear[#Headers] )</f>
        <v>4</v>
      </c>
      <c r="C77" s="9" t="s">
        <v>60</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7" s="6" t="s">
        <v>60</v>
      </c>
    </row>
    <row r="78" spans="2:23" ht="26" x14ac:dyDescent="0.3">
      <c r="B78" s="8" cm="1">
        <f t="array" ref="B78" xml:space="preserve"> ROW( impacts_peopleByYear[[#This Row],[Row]] ) - ROW( impacts_peopleByYear[#Headers] )</f>
        <v>5</v>
      </c>
      <c r="C78" s="9" t="s">
        <v>61</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8" s="34" t="s">
        <v>242</v>
      </c>
    </row>
    <row r="79" spans="2:23" ht="26" x14ac:dyDescent="0.3">
      <c r="B79" s="8" cm="1">
        <f t="array" ref="B79" xml:space="preserve"> ROW( impacts_peopleByYear[[#This Row],[Row]] ) - ROW( impacts_peopleByYear[#Headers] )</f>
        <v>6</v>
      </c>
      <c r="C79" s="9" t="s">
        <v>62</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79" s="34" t="s">
        <v>244</v>
      </c>
    </row>
    <row r="80" spans="2:23" x14ac:dyDescent="0.3">
      <c r="B80" s="8" cm="1">
        <f t="array" ref="B80" xml:space="preserve"> ROW( impacts_peopleByYear[[#This Row],[Row]] ) - ROW( impacts_peopleByYear[#Headers] )</f>
        <v>7</v>
      </c>
      <c r="C80" s="9" t="s">
        <v>63</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80" s="6" t="s">
        <v>63</v>
      </c>
    </row>
    <row r="81" spans="2:26" ht="26" x14ac:dyDescent="0.3">
      <c r="B81" s="8" cm="1">
        <f t="array" ref="B81" xml:space="preserve"> ROW( impacts_peopleByYear[[#This Row],[Row]] ) - ROW( impacts_peopleByYear[#Headers] )</f>
        <v>8</v>
      </c>
      <c r="C81" s="9" t="s">
        <v>64</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Row],[Difference]]/10,impacts_peopleByYear[[#This Row],[Difference]]/10) )</f>
        <v/>
      </c>
      <c r="J81" s="34" t="s">
        <v>243</v>
      </c>
    </row>
    <row r="84" spans="2:26" x14ac:dyDescent="0.3">
      <c r="B84" s="6" t="s">
        <v>39</v>
      </c>
      <c r="C84" s="6" t="s">
        <v>0</v>
      </c>
      <c r="D84" s="6" t="s">
        <v>65</v>
      </c>
      <c r="E84" s="6" t="s">
        <v>66</v>
      </c>
      <c r="F84" s="6" t="s">
        <v>67</v>
      </c>
      <c r="G84" s="6" t="s">
        <v>68</v>
      </c>
      <c r="H84" s="6" t="s">
        <v>33</v>
      </c>
      <c r="I84" s="6" t="s">
        <v>69</v>
      </c>
      <c r="J84" s="18" t="s">
        <v>40</v>
      </c>
      <c r="K84" s="18" t="s">
        <v>41</v>
      </c>
      <c r="L84" s="18" t="s">
        <v>42</v>
      </c>
      <c r="M84" s="18" t="s">
        <v>43</v>
      </c>
      <c r="N84" s="18" t="s">
        <v>44</v>
      </c>
      <c r="O84" s="18" t="s">
        <v>45</v>
      </c>
      <c r="P84" s="18" t="s">
        <v>46</v>
      </c>
      <c r="Q84" s="18" t="s">
        <v>47</v>
      </c>
      <c r="R84" s="18" t="s">
        <v>37</v>
      </c>
      <c r="S84" s="18" t="s">
        <v>48</v>
      </c>
      <c r="T84" s="18" t="s">
        <v>49</v>
      </c>
      <c r="U84" s="18" t="s">
        <v>50</v>
      </c>
      <c r="V84" s="18" t="s">
        <v>51</v>
      </c>
      <c r="W84" s="18" t="s">
        <v>52</v>
      </c>
      <c r="X84" s="18" t="s">
        <v>53</v>
      </c>
      <c r="Y84" s="18" t="s">
        <v>54</v>
      </c>
      <c r="Z84" s="18" t="s">
        <v>55</v>
      </c>
    </row>
    <row r="85" spans="2:26" x14ac:dyDescent="0.3">
      <c r="B85" s="8" cm="1">
        <f t="array" ref="B85">ROW(impacts_svGroups[[#This Row],[Row]]) - ROW(impacts_svGroups[#Headers])</f>
        <v>1</v>
      </c>
      <c r="C85" s="7" t="str">
        <f t="shared" ref="C85:C100" si="7" xml:space="preserve"> mv_sector</f>
        <v/>
      </c>
      <c r="D85" s="9" t="s">
        <v>21</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70</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21</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70</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21</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70</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21</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70</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31</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70</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31</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70</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31</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70</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31</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70</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25</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70</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25</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70</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25</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70</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25</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70</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27</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70</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27</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70</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27</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70</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27</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70</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21</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71</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21</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71</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21</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71</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21</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71</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31</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71</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31</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71</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31</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71</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31</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71</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25</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71</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25</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71</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25</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71</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25</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71</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27</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71</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27</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71</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27</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71</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27</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71</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39</v>
      </c>
      <c r="C119" s="19" t="s">
        <v>0</v>
      </c>
      <c r="D119" s="19" t="s">
        <v>65</v>
      </c>
      <c r="E119" s="19" t="s">
        <v>66</v>
      </c>
      <c r="F119" s="19" t="s">
        <v>67</v>
      </c>
      <c r="G119" s="19" t="s">
        <v>68</v>
      </c>
      <c r="H119" s="19" t="s">
        <v>33</v>
      </c>
      <c r="I119" s="19" t="s">
        <v>69</v>
      </c>
      <c r="J119" s="28" t="s">
        <v>40</v>
      </c>
      <c r="K119" s="28" t="s">
        <v>41</v>
      </c>
      <c r="L119" s="28" t="s">
        <v>42</v>
      </c>
      <c r="M119" s="28" t="s">
        <v>43</v>
      </c>
      <c r="N119" s="28" t="s">
        <v>44</v>
      </c>
      <c r="O119" s="28" t="s">
        <v>45</v>
      </c>
      <c r="P119" s="28" t="s">
        <v>46</v>
      </c>
      <c r="Q119" s="28" t="s">
        <v>47</v>
      </c>
      <c r="R119" s="28" t="s">
        <v>37</v>
      </c>
      <c r="S119" s="28" t="s">
        <v>48</v>
      </c>
      <c r="T119" s="28" t="s">
        <v>49</v>
      </c>
      <c r="U119" s="28" t="s">
        <v>50</v>
      </c>
      <c r="V119" s="28" t="s">
        <v>51</v>
      </c>
      <c r="W119" s="28" t="s">
        <v>52</v>
      </c>
      <c r="X119" s="28" t="s">
        <v>53</v>
      </c>
      <c r="Y119" s="28" t="s">
        <v>54</v>
      </c>
      <c r="Z119" s="28" t="s">
        <v>55</v>
      </c>
    </row>
    <row r="120" spans="2:26" x14ac:dyDescent="0.3">
      <c r="B120" s="8" cm="1">
        <f t="array" ref="B120">ROW(impacts_minorities[[#This Row],[Row]]) - ROW(impacts_minorities[#Headers])</f>
        <v>1</v>
      </c>
      <c r="C120" s="6" t="str">
        <f t="shared" ref="C120:C135" si="10" xml:space="preserve"> mv_sector</f>
        <v/>
      </c>
      <c r="D120" s="9" t="s">
        <v>57</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70</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3">
      <c r="B121" s="8" cm="1">
        <f t="array" ref="B121">ROW(impacts_minorities[[#This Row],[Row]]) - ROW(impacts_minorities[#Headers])</f>
        <v>2</v>
      </c>
      <c r="C121" s="6" t="str">
        <f t="shared" si="10"/>
        <v/>
      </c>
      <c r="D121" s="9" t="s">
        <v>58</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70</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3">
      <c r="B122" s="8" cm="1">
        <f t="array" ref="B122">ROW(impacts_minorities[[#This Row],[Row]]) - ROW(impacts_minorities[#Headers])</f>
        <v>3</v>
      </c>
      <c r="C122" s="6" t="str">
        <f t="shared" si="10"/>
        <v/>
      </c>
      <c r="D122" s="9" t="s">
        <v>59</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70</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3">
      <c r="B123" s="8" cm="1">
        <f t="array" ref="B123">ROW(impacts_minorities[[#This Row],[Row]]) - ROW(impacts_minorities[#Headers])</f>
        <v>4</v>
      </c>
      <c r="C123" s="6" t="str">
        <f t="shared" si="10"/>
        <v/>
      </c>
      <c r="D123" s="9" t="s">
        <v>60</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70</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3">
      <c r="B124" s="8" cm="1">
        <f t="array" ref="B124">ROW(impacts_minorities[[#This Row],[Row]]) - ROW(impacts_minorities[#Headers])</f>
        <v>5</v>
      </c>
      <c r="C124" s="6" t="str">
        <f t="shared" si="10"/>
        <v/>
      </c>
      <c r="D124" s="9" t="s">
        <v>61</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70</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3">
      <c r="B125" s="8" cm="1">
        <f t="array" ref="B125">ROW(impacts_minorities[[#This Row],[Row]]) - ROW(impacts_minorities[#Headers])</f>
        <v>6</v>
      </c>
      <c r="C125" s="6" t="str">
        <f t="shared" si="10"/>
        <v/>
      </c>
      <c r="D125" s="9" t="s">
        <v>62</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70</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3">
      <c r="B126" s="8" cm="1">
        <f t="array" ref="B126">ROW(impacts_minorities[[#This Row],[Row]]) - ROW(impacts_minorities[#Headers])</f>
        <v>7</v>
      </c>
      <c r="C126" s="6" t="str">
        <f t="shared" si="10"/>
        <v/>
      </c>
      <c r="D126" s="9" t="s">
        <v>63</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70</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35">
      <c r="B127" s="25" cm="1">
        <f t="array" ref="B127">ROW(impacts_minorities[[#This Row],[Row]]) - ROW(impacts_minorities[#Headers])</f>
        <v>8</v>
      </c>
      <c r="C127" s="26" t="str">
        <f t="shared" si="10"/>
        <v/>
      </c>
      <c r="D127" s="27" t="s">
        <v>64</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70</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3">
      <c r="B128" s="8" cm="1">
        <f t="array" ref="B128">ROW(impacts_minorities[[#This Row],[Row]]) - ROW(impacts_minorities[#Headers])</f>
        <v>9</v>
      </c>
      <c r="C128" s="6" t="str">
        <f t="shared" si="10"/>
        <v/>
      </c>
      <c r="D128" s="9" t="s">
        <v>57</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70</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3">
      <c r="B129" s="8" cm="1">
        <f t="array" ref="B129">ROW(impacts_minorities[[#This Row],[Row]]) - ROW(impacts_minorities[#Headers])</f>
        <v>10</v>
      </c>
      <c r="C129" s="6" t="str">
        <f t="shared" si="10"/>
        <v/>
      </c>
      <c r="D129" s="9" t="s">
        <v>58</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70</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3">
      <c r="B130" s="8" cm="1">
        <f t="array" ref="B130">ROW(impacts_minorities[[#This Row],[Row]]) - ROW(impacts_minorities[#Headers])</f>
        <v>11</v>
      </c>
      <c r="C130" s="6" t="str">
        <f t="shared" si="10"/>
        <v/>
      </c>
      <c r="D130" s="9" t="s">
        <v>59</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70</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3">
      <c r="B131" s="8" cm="1">
        <f t="array" ref="B131">ROW(impacts_minorities[[#This Row],[Row]]) - ROW(impacts_minorities[#Headers])</f>
        <v>12</v>
      </c>
      <c r="C131" s="6" t="str">
        <f t="shared" si="10"/>
        <v/>
      </c>
      <c r="D131" s="9" t="s">
        <v>60</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70</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3">
      <c r="B132" s="8" cm="1">
        <f t="array" ref="B132">ROW(impacts_minorities[[#This Row],[Row]]) - ROW(impacts_minorities[#Headers])</f>
        <v>13</v>
      </c>
      <c r="C132" s="6" t="str">
        <f t="shared" si="10"/>
        <v/>
      </c>
      <c r="D132" s="9" t="s">
        <v>61</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70</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3">
      <c r="B133" s="8" cm="1">
        <f t="array" ref="B133">ROW(impacts_minorities[[#This Row],[Row]]) - ROW(impacts_minorities[#Headers])</f>
        <v>14</v>
      </c>
      <c r="C133" s="6" t="str">
        <f t="shared" si="10"/>
        <v/>
      </c>
      <c r="D133" s="9" t="s">
        <v>62</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70</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3">
      <c r="B134" s="8" cm="1">
        <f t="array" ref="B134">ROW(impacts_minorities[[#This Row],[Row]]) - ROW(impacts_minorities[#Headers])</f>
        <v>15</v>
      </c>
      <c r="C134" s="6" t="str">
        <f t="shared" si="10"/>
        <v/>
      </c>
      <c r="D134" s="9" t="s">
        <v>63</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70</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3">
      <c r="B135" s="8" cm="1">
        <f t="array" ref="B135">ROW(impacts_minorities[[#This Row],[Row]]) - ROW(impacts_minorities[#Headers])</f>
        <v>16</v>
      </c>
      <c r="C135" s="6" t="str">
        <f t="shared" si="10"/>
        <v/>
      </c>
      <c r="D135" s="9" t="s">
        <v>64</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70</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29</v>
      </c>
    </row>
    <row r="2" spans="3:37" x14ac:dyDescent="0.35">
      <c r="C2" s="16" t="s">
        <v>72</v>
      </c>
      <c r="D2" s="15"/>
      <c r="E2" s="6" t="e">
        <f>IF(INDEX(co_sectorInfo[Missing SV Group Text],MATCH(input_sector,co_sectorInfo[sector],0))&lt;&gt;"",_xlfn.TEXTJOIN(" ",TRUE,INDEX(co_sectorInfo[Missing SV Group Text],MATCH(input_sector,co_sectorInfo[sector],0)),"not included for",input_sector),"")</f>
        <v>#N/A</v>
      </c>
    </row>
    <row r="3" spans="3:37" x14ac:dyDescent="0.35">
      <c r="C3" s="16" t="s">
        <v>33</v>
      </c>
      <c r="D3" s="15" t="s">
        <v>34</v>
      </c>
    </row>
    <row r="4" spans="3:37" x14ac:dyDescent="0.35">
      <c r="C4" s="16" t="s">
        <v>36</v>
      </c>
      <c r="D4" s="17" t="s">
        <v>37</v>
      </c>
      <c r="AK4" s="2"/>
    </row>
    <row r="28" spans="2:11" x14ac:dyDescent="0.35">
      <c r="B28" s="6" t="s">
        <v>39</v>
      </c>
      <c r="C28" s="6" t="s">
        <v>30</v>
      </c>
      <c r="D28" s="18" t="s">
        <v>32</v>
      </c>
      <c r="E28" s="18" t="s">
        <v>33</v>
      </c>
      <c r="F28" s="18" t="s">
        <v>36</v>
      </c>
      <c r="G28" s="18" t="s">
        <v>73</v>
      </c>
      <c r="H28" s="18" t="s">
        <v>266</v>
      </c>
      <c r="K28"/>
    </row>
    <row r="29" spans="2:11" x14ac:dyDescent="0.3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25</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21</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39</v>
      </c>
      <c r="C36" s="6" t="s">
        <v>0</v>
      </c>
      <c r="D36" s="6" t="s">
        <v>65</v>
      </c>
      <c r="E36" s="6" t="s">
        <v>66</v>
      </c>
      <c r="F36" s="6" t="s">
        <v>67</v>
      </c>
      <c r="G36" s="6" t="s">
        <v>68</v>
      </c>
      <c r="H36" s="6" t="s">
        <v>33</v>
      </c>
      <c r="I36" s="6" t="s">
        <v>74</v>
      </c>
      <c r="J36" s="6" t="s">
        <v>69</v>
      </c>
      <c r="K36" s="2" t="s">
        <v>40</v>
      </c>
      <c r="L36" s="2" t="s">
        <v>41</v>
      </c>
      <c r="M36" s="2" t="s">
        <v>42</v>
      </c>
      <c r="N36" s="2" t="s">
        <v>43</v>
      </c>
      <c r="O36" s="2" t="s">
        <v>44</v>
      </c>
      <c r="P36" s="2" t="s">
        <v>45</v>
      </c>
      <c r="Q36" s="2" t="s">
        <v>46</v>
      </c>
      <c r="R36" s="2" t="s">
        <v>47</v>
      </c>
      <c r="S36" s="2" t="s">
        <v>37</v>
      </c>
      <c r="T36" s="2" t="s">
        <v>48</v>
      </c>
      <c r="U36" s="2" t="s">
        <v>49</v>
      </c>
      <c r="V36" s="2" t="s">
        <v>50</v>
      </c>
      <c r="W36" s="2" t="s">
        <v>51</v>
      </c>
      <c r="X36" s="2" t="s">
        <v>52</v>
      </c>
      <c r="Y36" s="2" t="s">
        <v>53</v>
      </c>
      <c r="Z36" s="2" t="s">
        <v>54</v>
      </c>
      <c r="AA36" s="2" t="s">
        <v>55</v>
      </c>
    </row>
    <row r="37" spans="2:46" x14ac:dyDescent="0.35">
      <c r="B37" s="8" cm="1">
        <f t="array" ref="B37">ROW(risk_mainTable[[#This Row],[Row]]) - ROW(risk_mainTable[#Headers])</f>
        <v>1</v>
      </c>
      <c r="C37" s="8" t="str">
        <f t="shared" ref="C37:C52" si="3" xml:space="preserve"> mv_sector</f>
        <v/>
      </c>
      <c r="D37" s="9" t="s">
        <v>21</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70</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21</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70</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21</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70</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21</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70</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31</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70</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31</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70</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31</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70</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31</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70</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25</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70</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25</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70</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25</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70</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25</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70</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27</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70</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27</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70</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27</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70</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27</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70</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21</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71</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21</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71</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21</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71</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21</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71</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31</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71</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31</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71</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31</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71</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31</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71</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25</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71</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25</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71</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25</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71</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25</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71</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27</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71</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27</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71</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27</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71</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27</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71</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29</v>
      </c>
    </row>
    <row r="2" spans="3:5" x14ac:dyDescent="0.3">
      <c r="C2" s="16"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6" t="s">
        <v>35</v>
      </c>
      <c r="D4" s="15"/>
    </row>
    <row r="5" spans="3:5" x14ac:dyDescent="0.3">
      <c r="C5" s="16" t="s">
        <v>33</v>
      </c>
      <c r="D5" s="15" t="s">
        <v>34</v>
      </c>
    </row>
    <row r="31" spans="3:5" x14ac:dyDescent="0.3">
      <c r="C31" s="32" t="s">
        <v>29</v>
      </c>
    </row>
    <row r="32" spans="3:5" x14ac:dyDescent="0.3">
      <c r="C32" s="16" t="s">
        <v>75</v>
      </c>
      <c r="D32" s="15" t="s">
        <v>31</v>
      </c>
      <c r="E32" s="6" t="e">
        <f>IF(INDEX(co_sectorInfo[Missing SV Group Text],MATCH(input_sector,co_sectorInfo[sector],0))&lt;&gt;"",_xlfn.TEXTJOIN(" ",TRUE,INDEX(co_sectorInfo[Missing SV Group Text],MATCH(input_sector,co_sectorInfo[sector],0)),"not included for",input_sector),"")</f>
        <v>#N/A</v>
      </c>
    </row>
    <row r="33" spans="3:4" x14ac:dyDescent="0.3">
      <c r="C33" s="16" t="s">
        <v>76</v>
      </c>
      <c r="D33" s="15" t="s">
        <v>34</v>
      </c>
    </row>
    <row r="58" spans="3:8" x14ac:dyDescent="0.3">
      <c r="C58" s="32" t="s">
        <v>29</v>
      </c>
      <c r="G58" s="32" t="s">
        <v>29</v>
      </c>
    </row>
    <row r="59" spans="3:8" x14ac:dyDescent="0.3">
      <c r="C59" s="16" t="s">
        <v>72</v>
      </c>
      <c r="D59" s="15"/>
      <c r="G59" s="16" t="s">
        <v>32</v>
      </c>
      <c r="H59" s="15"/>
    </row>
    <row r="60" spans="3:8" x14ac:dyDescent="0.3">
      <c r="C60" s="16" t="s">
        <v>33</v>
      </c>
      <c r="D60" s="15" t="s">
        <v>34</v>
      </c>
      <c r="G60" s="16" t="s">
        <v>35</v>
      </c>
      <c r="H60" s="15"/>
    </row>
    <row r="61" spans="3:8" x14ac:dyDescent="0.3">
      <c r="C61" s="16" t="s">
        <v>36</v>
      </c>
      <c r="D61" s="17" t="s">
        <v>37</v>
      </c>
      <c r="G61" s="16" t="s">
        <v>33</v>
      </c>
      <c r="H61" s="15" t="s">
        <v>34</v>
      </c>
    </row>
    <row r="62" spans="3:8" x14ac:dyDescent="0.3">
      <c r="G62" s="16" t="s">
        <v>36</v>
      </c>
      <c r="H62" s="17" t="s">
        <v>37</v>
      </c>
    </row>
    <row r="90" spans="2:24" x14ac:dyDescent="0.3">
      <c r="G90" s="6" t="s">
        <v>38</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39</v>
      </c>
      <c r="C91" s="6" t="s">
        <v>77</v>
      </c>
      <c r="D91" s="6" t="s">
        <v>78</v>
      </c>
      <c r="E91" s="6" t="s">
        <v>35</v>
      </c>
      <c r="F91" s="6" t="s">
        <v>30</v>
      </c>
      <c r="G91" s="6" t="s">
        <v>33</v>
      </c>
      <c r="H91" s="18" t="s">
        <v>40</v>
      </c>
      <c r="I91" s="18" t="s">
        <v>41</v>
      </c>
      <c r="J91" s="18" t="s">
        <v>42</v>
      </c>
      <c r="K91" s="18" t="s">
        <v>43</v>
      </c>
      <c r="L91" s="18" t="s">
        <v>44</v>
      </c>
      <c r="M91" s="18" t="s">
        <v>45</v>
      </c>
      <c r="N91" s="18" t="s">
        <v>46</v>
      </c>
      <c r="O91" s="18" t="s">
        <v>47</v>
      </c>
      <c r="P91" s="18" t="s">
        <v>37</v>
      </c>
      <c r="Q91" s="18" t="s">
        <v>48</v>
      </c>
      <c r="R91" s="18" t="s">
        <v>49</v>
      </c>
      <c r="S91" s="18" t="s">
        <v>50</v>
      </c>
      <c r="T91" s="18" t="s">
        <v>51</v>
      </c>
      <c r="U91" s="18" t="s">
        <v>52</v>
      </c>
      <c r="V91" s="18" t="s">
        <v>53</v>
      </c>
      <c r="W91" s="18" t="s">
        <v>54</v>
      </c>
      <c r="X91" s="18" t="s">
        <v>55</v>
      </c>
    </row>
    <row r="92" spans="2:24" x14ac:dyDescent="0.3">
      <c r="B92" s="8" cm="1">
        <f t="array" ref="B92">ROW(Table20[[#This Row],[Row]]) - ROW(Table20[#Headers])</f>
        <v>1</v>
      </c>
      <c r="C92" s="9" t="s">
        <v>70</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71</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38</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39</v>
      </c>
      <c r="C97" s="6" t="s">
        <v>69</v>
      </c>
      <c r="D97" s="6" t="s">
        <v>30</v>
      </c>
      <c r="E97" s="6" t="s">
        <v>33</v>
      </c>
      <c r="F97" s="18" t="s">
        <v>40</v>
      </c>
      <c r="G97" s="18" t="s">
        <v>41</v>
      </c>
      <c r="H97" s="18" t="s">
        <v>42</v>
      </c>
      <c r="I97" s="18" t="s">
        <v>43</v>
      </c>
      <c r="J97" s="18" t="s">
        <v>44</v>
      </c>
      <c r="K97" s="18" t="s">
        <v>45</v>
      </c>
      <c r="L97" s="18" t="s">
        <v>46</v>
      </c>
      <c r="M97" s="18" t="s">
        <v>47</v>
      </c>
      <c r="N97" s="18" t="s">
        <v>37</v>
      </c>
      <c r="O97" s="18" t="s">
        <v>48</v>
      </c>
      <c r="P97" s="18" t="s">
        <v>49</v>
      </c>
      <c r="Q97" s="18" t="s">
        <v>50</v>
      </c>
      <c r="R97" s="18" t="s">
        <v>51</v>
      </c>
      <c r="S97" s="18" t="s">
        <v>52</v>
      </c>
      <c r="T97" s="18" t="s">
        <v>53</v>
      </c>
      <c r="U97" s="18" t="s">
        <v>54</v>
      </c>
      <c r="V97" s="18" t="s">
        <v>55</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
      <c r="B105" s="6" t="s">
        <v>39</v>
      </c>
      <c r="C105" s="6" t="s">
        <v>72</v>
      </c>
      <c r="D105" s="6" t="s">
        <v>30</v>
      </c>
      <c r="E105" s="6" t="s">
        <v>33</v>
      </c>
      <c r="F105" s="6" t="s">
        <v>36</v>
      </c>
      <c r="G105" s="6" t="s">
        <v>73</v>
      </c>
      <c r="H105" s="6" t="s">
        <v>266</v>
      </c>
      <c r="I105" s="18" t="s">
        <v>241</v>
      </c>
    </row>
    <row r="106" spans="2:22" ht="26" x14ac:dyDescent="0.3">
      <c r="B106" s="6" cm="1">
        <f t="array" ref="B106">ROW(Table6[[#This Row],[Row]]) - ROW(Table6[#Headers])</f>
        <v>1</v>
      </c>
      <c r="C106" s="18" t="str">
        <f t="shared" ref="C106:C113" si="22">IF( ISBLANK( $D$59 ), "", $D$59 )</f>
        <v/>
      </c>
      <c r="D106" s="29" t="s">
        <v>57</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Row],[Value]]/10,Table6[[#This Row],[Value]]/10) )</f>
        <v/>
      </c>
      <c r="I106" s="34" t="s">
        <v>245</v>
      </c>
    </row>
    <row r="107" spans="2:22" ht="26" x14ac:dyDescent="0.3">
      <c r="B107" s="6" cm="1">
        <f t="array" ref="B107">ROW(Table6[[#This Row],[Row]]) - ROW(Table6[#Headers])</f>
        <v>2</v>
      </c>
      <c r="C107" s="18" t="str">
        <f t="shared" si="22"/>
        <v/>
      </c>
      <c r="D107" s="29" t="s">
        <v>58</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Row],[Value]]/10,Table6[[#This Row],[Value]]/10) )</f>
        <v/>
      </c>
      <c r="I107" s="34" t="s">
        <v>246</v>
      </c>
    </row>
    <row r="108" spans="2:22" x14ac:dyDescent="0.3">
      <c r="B108" s="6" cm="1">
        <f t="array" ref="B108">ROW(Table6[[#This Row],[Row]]) - ROW(Table6[#Headers])</f>
        <v>3</v>
      </c>
      <c r="C108" s="18" t="str">
        <f t="shared" si="22"/>
        <v/>
      </c>
      <c r="D108" s="29" t="s">
        <v>59</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Row],[Value]]/10,Table6[[#This Row],[Value]]/10) )</f>
        <v/>
      </c>
      <c r="I108" s="6" t="s">
        <v>59</v>
      </c>
    </row>
    <row r="109" spans="2:22" x14ac:dyDescent="0.3">
      <c r="B109" s="6" cm="1">
        <f t="array" ref="B109">ROW(Table6[[#This Row],[Row]]) - ROW(Table6[#Headers])</f>
        <v>4</v>
      </c>
      <c r="C109" s="18" t="str">
        <f t="shared" si="22"/>
        <v/>
      </c>
      <c r="D109" s="29" t="s">
        <v>60</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Row],[Value]]/10,Table6[[#This Row],[Value]]/10) )</f>
        <v/>
      </c>
      <c r="I109" s="6" t="s">
        <v>60</v>
      </c>
    </row>
    <row r="110" spans="2:22" ht="26" x14ac:dyDescent="0.3">
      <c r="B110" s="6" cm="1">
        <f t="array" ref="B110">ROW(Table6[[#This Row],[Row]]) - ROW(Table6[#Headers])</f>
        <v>5</v>
      </c>
      <c r="C110" s="18" t="str">
        <f t="shared" si="22"/>
        <v/>
      </c>
      <c r="D110" s="29" t="s">
        <v>61</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Row],[Value]]/10,Table6[[#This Row],[Value]]/10) )</f>
        <v/>
      </c>
      <c r="I110" s="34" t="s">
        <v>242</v>
      </c>
    </row>
    <row r="111" spans="2:22" ht="26" x14ac:dyDescent="0.3">
      <c r="B111" s="6" cm="1">
        <f t="array" ref="B111">ROW(Table6[[#This Row],[Row]]) - ROW(Table6[#Headers])</f>
        <v>6</v>
      </c>
      <c r="C111" s="18" t="str">
        <f t="shared" si="22"/>
        <v/>
      </c>
      <c r="D111" s="29" t="s">
        <v>62</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Row],[Value]]/10,Table6[[#This Row],[Value]]/10) )</f>
        <v/>
      </c>
      <c r="I111" s="34" t="s">
        <v>244</v>
      </c>
    </row>
    <row r="112" spans="2:22" x14ac:dyDescent="0.3">
      <c r="B112" s="6" cm="1">
        <f t="array" ref="B112">ROW(Table6[[#This Row],[Row]]) - ROW(Table6[#Headers])</f>
        <v>7</v>
      </c>
      <c r="C112" s="18" t="str">
        <f>IF( ISBLANK( $D$59 ), "", $D$59 )</f>
        <v/>
      </c>
      <c r="D112" s="29" t="s">
        <v>63</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Row],[Value]]/10,Table6[[#This Row],[Value]]/10) )</f>
        <v/>
      </c>
      <c r="I112" s="6" t="s">
        <v>63</v>
      </c>
    </row>
    <row r="113" spans="2:10" ht="26" x14ac:dyDescent="0.3">
      <c r="B113" s="6" cm="1">
        <f t="array" ref="B113">ROW(Table6[[#This Row],[Row]]) - ROW(Table6[#Headers])</f>
        <v>8</v>
      </c>
      <c r="C113" s="18" t="str">
        <f t="shared" si="22"/>
        <v/>
      </c>
      <c r="D113" s="30" t="s">
        <v>64</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Row],[Value]]/10,Table6[[#This Row],[Value]]/10) )</f>
        <v/>
      </c>
      <c r="I113" s="34" t="s">
        <v>243</v>
      </c>
    </row>
    <row r="117" spans="2:10" x14ac:dyDescent="0.3">
      <c r="B117" s="6" t="s">
        <v>39</v>
      </c>
      <c r="C117" s="6" t="s">
        <v>78</v>
      </c>
      <c r="D117" s="6" t="s">
        <v>35</v>
      </c>
      <c r="E117" s="6" t="s">
        <v>30</v>
      </c>
      <c r="F117" s="6" t="s">
        <v>33</v>
      </c>
      <c r="G117" s="6" t="s">
        <v>36</v>
      </c>
      <c r="H117" s="6" t="s">
        <v>73</v>
      </c>
      <c r="I117" s="6" t="s">
        <v>266</v>
      </c>
      <c r="J117" s="18" t="s">
        <v>241</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57</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Row],[Value]]/10,Table62627[[#This Row],[Value]]/10) )</f>
        <v/>
      </c>
      <c r="J118" s="34" t="s">
        <v>245</v>
      </c>
    </row>
    <row r="119" spans="2:10" ht="26" x14ac:dyDescent="0.3">
      <c r="B119" s="6" cm="1">
        <f t="array" ref="B119">ROW(Table62627[[#This Row],[Row]]) - ROW(Table62627[#Headers])</f>
        <v>2</v>
      </c>
      <c r="C119" s="18" t="str">
        <f t="shared" si="25"/>
        <v/>
      </c>
      <c r="D119" s="18" t="str">
        <f t="shared" si="26"/>
        <v/>
      </c>
      <c r="E119" s="29" t="s">
        <v>58</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Row],[Value]]/10,Table62627[[#This Row],[Value]]/10) )</f>
        <v/>
      </c>
      <c r="J119" s="34" t="s">
        <v>246</v>
      </c>
    </row>
    <row r="120" spans="2:10" x14ac:dyDescent="0.3">
      <c r="B120" s="6" cm="1">
        <f t="array" ref="B120">ROW(Table62627[[#This Row],[Row]]) - ROW(Table62627[#Headers])</f>
        <v>3</v>
      </c>
      <c r="C120" s="18" t="str">
        <f t="shared" si="25"/>
        <v/>
      </c>
      <c r="D120" s="18" t="str">
        <f t="shared" si="26"/>
        <v/>
      </c>
      <c r="E120" s="29" t="s">
        <v>59</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Row],[Value]]/10,Table62627[[#This Row],[Value]]/10) )</f>
        <v/>
      </c>
      <c r="J120" s="6" t="s">
        <v>59</v>
      </c>
    </row>
    <row r="121" spans="2:10" x14ac:dyDescent="0.3">
      <c r="B121" s="6" cm="1">
        <f t="array" ref="B121">ROW(Table62627[[#This Row],[Row]]) - ROW(Table62627[#Headers])</f>
        <v>4</v>
      </c>
      <c r="C121" s="18" t="str">
        <f t="shared" si="25"/>
        <v/>
      </c>
      <c r="D121" s="18" t="str">
        <f t="shared" si="26"/>
        <v/>
      </c>
      <c r="E121" s="29" t="s">
        <v>60</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Row],[Value]]/10,Table62627[[#This Row],[Value]]/10) )</f>
        <v/>
      </c>
      <c r="J121" s="6" t="s">
        <v>60</v>
      </c>
    </row>
    <row r="122" spans="2:10" ht="26" x14ac:dyDescent="0.3">
      <c r="B122" s="6" cm="1">
        <f t="array" ref="B122">ROW(Table62627[[#This Row],[Row]]) - ROW(Table62627[#Headers])</f>
        <v>5</v>
      </c>
      <c r="C122" s="18" t="str">
        <f t="shared" si="25"/>
        <v/>
      </c>
      <c r="D122" s="18" t="str">
        <f t="shared" si="26"/>
        <v/>
      </c>
      <c r="E122" s="29" t="s">
        <v>61</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Row],[Value]]/10,Table62627[[#This Row],[Value]]/10) )</f>
        <v/>
      </c>
      <c r="J122" s="34" t="s">
        <v>242</v>
      </c>
    </row>
    <row r="123" spans="2:10" ht="26" x14ac:dyDescent="0.3">
      <c r="B123" s="6" cm="1">
        <f t="array" ref="B123">ROW(Table62627[[#This Row],[Row]]) - ROW(Table62627[#Headers])</f>
        <v>6</v>
      </c>
      <c r="C123" s="18" t="str">
        <f t="shared" si="25"/>
        <v/>
      </c>
      <c r="D123" s="18" t="str">
        <f t="shared" si="26"/>
        <v/>
      </c>
      <c r="E123" s="29" t="s">
        <v>62</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Row],[Value]]/10,Table62627[[#This Row],[Value]]/10) )</f>
        <v/>
      </c>
      <c r="J123" s="34" t="s">
        <v>244</v>
      </c>
    </row>
    <row r="124" spans="2:10" x14ac:dyDescent="0.3">
      <c r="B124" s="6" cm="1">
        <f t="array" ref="B124">ROW(Table62627[[#This Row],[Row]]) - ROW(Table62627[#Headers])</f>
        <v>7</v>
      </c>
      <c r="C124" s="18" t="str">
        <f t="shared" si="25"/>
        <v/>
      </c>
      <c r="D124" s="18" t="str">
        <f t="shared" si="26"/>
        <v/>
      </c>
      <c r="E124" s="29" t="s">
        <v>63</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Row],[Value]]/10,Table62627[[#This Row],[Value]]/10) )</f>
        <v/>
      </c>
      <c r="J124" s="6" t="s">
        <v>63</v>
      </c>
    </row>
    <row r="125" spans="2:10" ht="26" x14ac:dyDescent="0.3">
      <c r="B125" s="6" cm="1">
        <f t="array" ref="B125">ROW(Table62627[[#This Row],[Row]]) - ROW(Table62627[#Headers])</f>
        <v>8</v>
      </c>
      <c r="C125" s="18" t="str">
        <f t="shared" si="25"/>
        <v/>
      </c>
      <c r="D125" s="18" t="str">
        <f t="shared" si="26"/>
        <v/>
      </c>
      <c r="E125" s="30" t="s">
        <v>64</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Row],[Value]]/10,Table62627[[#This Row],[Value]]/10) )</f>
        <v/>
      </c>
      <c r="J125" s="34" t="s">
        <v>243</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79</v>
      </c>
      <c r="B1" t="s">
        <v>80</v>
      </c>
      <c r="C1" t="s">
        <v>81</v>
      </c>
      <c r="D1" t="s">
        <v>82</v>
      </c>
      <c r="E1" t="s">
        <v>83</v>
      </c>
      <c r="F1" t="s">
        <v>84</v>
      </c>
      <c r="G1" t="s">
        <v>85</v>
      </c>
      <c r="H1" t="s">
        <v>86</v>
      </c>
      <c r="I1" t="s">
        <v>87</v>
      </c>
      <c r="J1" t="s">
        <v>89</v>
      </c>
      <c r="K1" t="s">
        <v>88</v>
      </c>
      <c r="L1" t="s">
        <v>91</v>
      </c>
      <c r="M1" t="s">
        <v>90</v>
      </c>
      <c r="N1" t="s">
        <v>93</v>
      </c>
      <c r="O1" t="s">
        <v>92</v>
      </c>
      <c r="P1" t="s">
        <v>94</v>
      </c>
      <c r="Q1" t="s">
        <v>95</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79</v>
      </c>
      <c r="B1" t="s">
        <v>80</v>
      </c>
      <c r="C1" t="s">
        <v>81</v>
      </c>
      <c r="D1" t="s">
        <v>82</v>
      </c>
      <c r="E1" t="s">
        <v>83</v>
      </c>
      <c r="F1" t="s">
        <v>84</v>
      </c>
      <c r="G1" t="s">
        <v>85</v>
      </c>
      <c r="H1" t="s">
        <v>86</v>
      </c>
      <c r="I1" t="s">
        <v>87</v>
      </c>
      <c r="J1" t="s">
        <v>89</v>
      </c>
      <c r="K1" t="s">
        <v>88</v>
      </c>
      <c r="L1" t="s">
        <v>91</v>
      </c>
      <c r="M1" t="s">
        <v>90</v>
      </c>
      <c r="N1" t="s">
        <v>93</v>
      </c>
      <c r="O1" t="s">
        <v>92</v>
      </c>
      <c r="P1" t="s">
        <v>94</v>
      </c>
      <c r="Q1" t="s">
        <v>95</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5" sqref="E5"/>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96</v>
      </c>
    </row>
    <row r="4" spans="2:14" x14ac:dyDescent="0.3">
      <c r="B4" s="6" t="s">
        <v>97</v>
      </c>
      <c r="C4" s="6" t="s">
        <v>98</v>
      </c>
      <c r="D4" s="6" t="s">
        <v>99</v>
      </c>
      <c r="E4" s="6" t="s">
        <v>100</v>
      </c>
      <c r="F4" s="6" t="s">
        <v>101</v>
      </c>
      <c r="G4" s="6" t="s">
        <v>102</v>
      </c>
      <c r="H4" s="6" t="s">
        <v>103</v>
      </c>
      <c r="I4" s="6" t="s">
        <v>104</v>
      </c>
      <c r="J4" s="7" t="s">
        <v>105</v>
      </c>
      <c r="K4" s="6" t="s">
        <v>106</v>
      </c>
      <c r="L4" s="6" t="s">
        <v>107</v>
      </c>
      <c r="M4" s="6" t="s">
        <v>236</v>
      </c>
      <c r="N4" s="6" t="s">
        <v>239</v>
      </c>
    </row>
    <row r="5" spans="2:14" x14ac:dyDescent="0.3">
      <c r="B5" s="31">
        <f xml:space="preserve"> ROW( co_sectorInfo[[#This Row],[ID]] ) - ROW( co_sectorInfo[[#Headers],[ID]] )</f>
        <v>1</v>
      </c>
      <c r="C5" s="9" t="s">
        <v>230</v>
      </c>
      <c r="D5" s="9" t="s">
        <v>232</v>
      </c>
      <c r="E5" s="9" t="s">
        <v>108</v>
      </c>
      <c r="F5" s="9" t="s">
        <v>109</v>
      </c>
      <c r="G5" s="9" t="s">
        <v>110</v>
      </c>
      <c r="H5" s="9" t="s">
        <v>111</v>
      </c>
      <c r="I5" s="9">
        <f xml:space="preserve"> 10^5</f>
        <v>100000</v>
      </c>
      <c r="J5" s="10" t="s">
        <v>112</v>
      </c>
      <c r="K5" s="9" t="s">
        <v>113</v>
      </c>
      <c r="L5" s="9" t="str">
        <f xml:space="preserve"> INDEX( co_modelTypes[driverUnit_label], MATCH( co_sectorInfo[[#This Row],[modelType]], co_modelTypes[modelType], 0 ) )</f>
        <v>degrees Celsius</v>
      </c>
      <c r="M5" s="9" t="s">
        <v>238</v>
      </c>
      <c r="N5" s="9" t="s">
        <v>108</v>
      </c>
    </row>
    <row r="6" spans="2:14" x14ac:dyDescent="0.3">
      <c r="B6" s="31">
        <f xml:space="preserve"> ROW( co_sectorInfo[[#This Row],[ID]] ) - ROW( co_sectorInfo[[#Headers],[ID]] )</f>
        <v>2</v>
      </c>
      <c r="C6" s="9" t="s">
        <v>231</v>
      </c>
      <c r="D6" s="9" t="s">
        <v>233</v>
      </c>
      <c r="E6" s="9" t="s">
        <v>123</v>
      </c>
      <c r="F6" s="9" t="s">
        <v>124</v>
      </c>
      <c r="G6" s="9" t="s">
        <v>161</v>
      </c>
      <c r="H6" s="9" t="s">
        <v>28</v>
      </c>
      <c r="I6" s="9">
        <f xml:space="preserve"> 10^5</f>
        <v>100000</v>
      </c>
      <c r="J6" s="10" t="s">
        <v>112</v>
      </c>
      <c r="K6" s="9" t="s">
        <v>113</v>
      </c>
      <c r="L6" s="9" t="str">
        <f xml:space="preserve"> INDEX( co_modelTypes[driverUnit_label], MATCH( co_sectorInfo[[#This Row],[modelType]], co_modelTypes[modelType], 0 ) )</f>
        <v>degrees Celsius</v>
      </c>
      <c r="M6" s="9" t="s">
        <v>237</v>
      </c>
      <c r="N6" s="9" t="s">
        <v>123</v>
      </c>
    </row>
    <row r="7" spans="2:14" x14ac:dyDescent="0.3">
      <c r="B7" s="31">
        <f xml:space="preserve"> ROW( co_sectorInfo[[#This Row],[ID]] ) - ROW( co_sectorInfo[[#Headers],[ID]] )</f>
        <v>3</v>
      </c>
      <c r="C7" s="9" t="s">
        <v>114</v>
      </c>
      <c r="D7" s="9" t="s">
        <v>115</v>
      </c>
      <c r="E7" s="9" t="s">
        <v>116</v>
      </c>
      <c r="F7" s="9" t="s">
        <v>117</v>
      </c>
      <c r="G7" s="9" t="s">
        <v>118</v>
      </c>
      <c r="H7" s="9" t="s">
        <v>119</v>
      </c>
      <c r="I7" s="9">
        <v>1</v>
      </c>
      <c r="J7" s="10" t="s">
        <v>120</v>
      </c>
      <c r="K7" s="9" t="s">
        <v>113</v>
      </c>
      <c r="L7" s="9" t="str">
        <f xml:space="preserve"> INDEX( co_modelTypes[driverUnit_label], MATCH( co_sectorInfo[[#This Row],[modelType]], co_modelTypes[modelType], 0 ) )</f>
        <v>degrees Celsius</v>
      </c>
      <c r="M7" s="9"/>
      <c r="N7" s="9" t="s">
        <v>116</v>
      </c>
    </row>
    <row r="8" spans="2:14" x14ac:dyDescent="0.3">
      <c r="B8" s="31">
        <f xml:space="preserve"> ROW( co_sectorInfo[[#This Row],[ID]] ) - ROW( co_sectorInfo[[#Headers],[ID]] )</f>
        <v>4</v>
      </c>
      <c r="C8" s="9" t="s">
        <v>121</v>
      </c>
      <c r="D8" s="9" t="s">
        <v>122</v>
      </c>
      <c r="E8" s="9" t="s">
        <v>123</v>
      </c>
      <c r="F8" s="9" t="s">
        <v>124</v>
      </c>
      <c r="G8" s="9" t="s">
        <v>125</v>
      </c>
      <c r="H8" s="9" t="s">
        <v>125</v>
      </c>
      <c r="I8" s="9">
        <f xml:space="preserve"> 10^5</f>
        <v>100000</v>
      </c>
      <c r="J8" s="10" t="s">
        <v>112</v>
      </c>
      <c r="K8" s="9" t="s">
        <v>113</v>
      </c>
      <c r="L8" s="9" t="str">
        <f xml:space="preserve"> INDEX( co_modelTypes[driverUnit_label], MATCH( co_sectorInfo[[#This Row],[modelType]], co_modelTypes[modelType], 0 ) )</f>
        <v>degrees Celsius</v>
      </c>
      <c r="M8" s="9"/>
      <c r="N8" s="9" t="s">
        <v>123</v>
      </c>
    </row>
    <row r="9" spans="2:14" x14ac:dyDescent="0.3">
      <c r="B9" s="31">
        <f xml:space="preserve"> ROW( co_sectorInfo[[#This Row],[ID]] ) - ROW( co_sectorInfo[[#Headers],[ID]] )</f>
        <v>5</v>
      </c>
      <c r="C9" s="9" t="s">
        <v>126</v>
      </c>
      <c r="D9" s="9" t="s">
        <v>127</v>
      </c>
      <c r="E9" s="9" t="s">
        <v>128</v>
      </c>
      <c r="F9" s="9" t="s">
        <v>129</v>
      </c>
      <c r="G9" s="9" t="s">
        <v>125</v>
      </c>
      <c r="H9" s="9" t="s">
        <v>125</v>
      </c>
      <c r="I9" s="9">
        <v>1</v>
      </c>
      <c r="J9" s="10" t="s">
        <v>120</v>
      </c>
      <c r="K9" s="9" t="s">
        <v>113</v>
      </c>
      <c r="L9" s="9" t="str">
        <f xml:space="preserve"> INDEX( co_modelTypes[driverUnit_label], MATCH( co_sectorInfo[[#This Row],[modelType]], co_modelTypes[modelType], 0 ) )</f>
        <v>degrees Celsius</v>
      </c>
      <c r="M9" s="9"/>
      <c r="N9" s="9" t="s">
        <v>240</v>
      </c>
    </row>
    <row r="10" spans="2:14" x14ac:dyDescent="0.3">
      <c r="B10" s="31">
        <f xml:space="preserve"> ROW( co_sectorInfo[[#This Row],[ID]] ) - ROW( co_sectorInfo[[#Headers],[ID]] )</f>
        <v>6</v>
      </c>
      <c r="C10" s="9" t="s">
        <v>130</v>
      </c>
      <c r="D10" s="9" t="s">
        <v>131</v>
      </c>
      <c r="E10" s="9" t="s">
        <v>128</v>
      </c>
      <c r="F10" s="9" t="s">
        <v>129</v>
      </c>
      <c r="G10" s="9" t="s">
        <v>125</v>
      </c>
      <c r="H10" s="9" t="s">
        <v>125</v>
      </c>
      <c r="I10" s="9">
        <v>1</v>
      </c>
      <c r="J10" s="10" t="s">
        <v>120</v>
      </c>
      <c r="K10" s="9" t="s">
        <v>132</v>
      </c>
      <c r="L10" s="9" t="str">
        <f xml:space="preserve"> INDEX( co_modelTypes[driverUnit_label], MATCH( co_sectorInfo[[#This Row],[modelType]], co_modelTypes[modelType], 0 ) )</f>
        <v>cm</v>
      </c>
      <c r="M10" s="9"/>
      <c r="N10" s="9" t="s">
        <v>240</v>
      </c>
    </row>
    <row r="11" spans="2:14" x14ac:dyDescent="0.3">
      <c r="B11" s="31">
        <f xml:space="preserve"> ROW( co_sectorInfo[[#This Row],[ID]] ) - ROW( co_sectorInfo[[#Headers],[ID]] )</f>
        <v>7</v>
      </c>
      <c r="C11" s="9" t="s">
        <v>133</v>
      </c>
      <c r="D11" s="9" t="s">
        <v>134</v>
      </c>
      <c r="E11" s="9" t="s">
        <v>228</v>
      </c>
      <c r="F11" s="9" t="s">
        <v>229</v>
      </c>
      <c r="G11" s="9" t="s">
        <v>125</v>
      </c>
      <c r="H11" s="9" t="s">
        <v>125</v>
      </c>
      <c r="I11" s="9">
        <v>100000</v>
      </c>
      <c r="J11" s="10" t="s">
        <v>112</v>
      </c>
      <c r="K11" s="9" t="s">
        <v>132</v>
      </c>
      <c r="L11" s="9" t="str">
        <f xml:space="preserve"> INDEX( co_modelTypes[driverUnit_label], MATCH( co_sectorInfo[[#This Row],[modelType]], co_modelTypes[modelType], 0 ) )</f>
        <v>cm</v>
      </c>
      <c r="M11" s="9"/>
      <c r="N11" s="9" t="s">
        <v>228</v>
      </c>
    </row>
    <row r="14" spans="2:14" x14ac:dyDescent="0.3">
      <c r="B14" s="6" t="s">
        <v>135</v>
      </c>
    </row>
    <row r="15" spans="2:14" x14ac:dyDescent="0.3">
      <c r="B15" s="6" t="s">
        <v>97</v>
      </c>
      <c r="C15" s="6" t="s">
        <v>99</v>
      </c>
      <c r="D15" s="6" t="s">
        <v>136</v>
      </c>
      <c r="E15" s="6" t="s">
        <v>137</v>
      </c>
    </row>
    <row r="16" spans="2:14" x14ac:dyDescent="0.3">
      <c r="B16" s="31">
        <f xml:space="preserve"> ROW( coVariants[[#This Row],[ID]] ) - ROW( coVariants[[#Headers],[ID]] )</f>
        <v>1</v>
      </c>
      <c r="C16" s="9" t="s">
        <v>232</v>
      </c>
      <c r="D16" s="9" t="s">
        <v>5</v>
      </c>
      <c r="E16" s="9" t="s">
        <v>138</v>
      </c>
    </row>
    <row r="17" spans="2:5" x14ac:dyDescent="0.3">
      <c r="B17" s="31">
        <f xml:space="preserve"> ROW( coVariants[[#This Row],[ID]] ) - ROW( coVariants[[#Headers],[ID]] )</f>
        <v>2</v>
      </c>
      <c r="C17" s="9" t="s">
        <v>233</v>
      </c>
      <c r="D17" s="9" t="s">
        <v>5</v>
      </c>
      <c r="E17" s="9" t="s">
        <v>138</v>
      </c>
    </row>
    <row r="18" spans="2:5" x14ac:dyDescent="0.3">
      <c r="B18" s="31">
        <f xml:space="preserve"> ROW( coVariants[[#This Row],[ID]] ) - ROW( coVariants[[#Headers],[ID]] )</f>
        <v>3</v>
      </c>
      <c r="C18" s="9" t="s">
        <v>115</v>
      </c>
      <c r="D18" s="9" t="s">
        <v>5</v>
      </c>
      <c r="E18" s="9" t="s">
        <v>138</v>
      </c>
    </row>
    <row r="19" spans="2:5" x14ac:dyDescent="0.3">
      <c r="B19" s="31">
        <f xml:space="preserve"> ROW( coVariants[[#This Row],[ID]] ) - ROW( coVariants[[#Headers],[ID]] )</f>
        <v>4</v>
      </c>
      <c r="C19" s="9" t="s">
        <v>122</v>
      </c>
      <c r="D19" s="9" t="s">
        <v>5</v>
      </c>
      <c r="E19" s="9" t="s">
        <v>138</v>
      </c>
    </row>
    <row r="20" spans="2:5" x14ac:dyDescent="0.3">
      <c r="B20" s="31">
        <f xml:space="preserve"> ROW( coVariants[[#This Row],[ID]] ) - ROW( coVariants[[#Headers],[ID]] )</f>
        <v>5</v>
      </c>
      <c r="C20" s="9" t="s">
        <v>127</v>
      </c>
      <c r="D20" s="9" t="s">
        <v>139</v>
      </c>
      <c r="E20" s="9" t="s">
        <v>140</v>
      </c>
    </row>
    <row r="21" spans="2:5" x14ac:dyDescent="0.3">
      <c r="B21" s="31">
        <f xml:space="preserve"> ROW( coVariants[[#This Row],[ID]] ) - ROW( coVariants[[#Headers],[ID]] )</f>
        <v>6</v>
      </c>
      <c r="C21" s="9" t="s">
        <v>127</v>
      </c>
      <c r="D21" s="9" t="s">
        <v>141</v>
      </c>
      <c r="E21" s="9" t="s">
        <v>142</v>
      </c>
    </row>
    <row r="22" spans="2:5" x14ac:dyDescent="0.3">
      <c r="B22" s="31">
        <f xml:space="preserve"> ROW( coVariants[[#This Row],[ID]] ) - ROW( coVariants[[#Headers],[ID]] )</f>
        <v>7</v>
      </c>
      <c r="C22" s="9" t="s">
        <v>131</v>
      </c>
      <c r="D22" s="9" t="s">
        <v>143</v>
      </c>
      <c r="E22" s="9" t="s">
        <v>144</v>
      </c>
    </row>
    <row r="23" spans="2:5" x14ac:dyDescent="0.3">
      <c r="B23" s="31">
        <f xml:space="preserve"> ROW( coVariants[[#This Row],[ID]] ) - ROW( coVariants[[#Headers],[ID]] )</f>
        <v>8</v>
      </c>
      <c r="C23" s="9" t="s">
        <v>131</v>
      </c>
      <c r="D23" s="9" t="s">
        <v>145</v>
      </c>
      <c r="E23" s="9" t="s">
        <v>146</v>
      </c>
    </row>
    <row r="24" spans="2:5" x14ac:dyDescent="0.3">
      <c r="B24" s="31">
        <f xml:space="preserve"> ROW( coVariants[[#This Row],[ID]] ) - ROW( coVariants[[#Headers],[ID]] )</f>
        <v>9</v>
      </c>
      <c r="C24" s="9" t="s">
        <v>134</v>
      </c>
      <c r="D24" s="9" t="s">
        <v>143</v>
      </c>
      <c r="E24" s="9" t="s">
        <v>144</v>
      </c>
    </row>
    <row r="25" spans="2:5" x14ac:dyDescent="0.3">
      <c r="B25" s="31">
        <f xml:space="preserve"> ROW( coVariants[[#This Row],[ID]] ) - ROW( coVariants[[#Headers],[ID]] )</f>
        <v>10</v>
      </c>
      <c r="C25" s="9" t="s">
        <v>134</v>
      </c>
      <c r="D25" s="9" t="s">
        <v>145</v>
      </c>
      <c r="E25" s="9" t="s">
        <v>146</v>
      </c>
    </row>
    <row r="28" spans="2:5" x14ac:dyDescent="0.3">
      <c r="B28" s="6" t="s">
        <v>147</v>
      </c>
    </row>
    <row r="29" spans="2:5" x14ac:dyDescent="0.3">
      <c r="B29" s="6" t="s">
        <v>97</v>
      </c>
      <c r="C29" s="6" t="s">
        <v>106</v>
      </c>
      <c r="D29" s="6" t="s">
        <v>148</v>
      </c>
      <c r="E29" s="6" t="s">
        <v>107</v>
      </c>
    </row>
    <row r="30" spans="2:5" x14ac:dyDescent="0.3">
      <c r="B30" s="31">
        <f xml:space="preserve"> ROW( co_modelTypes[[#This Row],[ID]] ) - ROW( co_modelTypes[[#Headers],[ID]] )</f>
        <v>1</v>
      </c>
      <c r="C30" s="9" t="s">
        <v>113</v>
      </c>
      <c r="D30" s="9" t="s">
        <v>149</v>
      </c>
      <c r="E30" s="9" t="s">
        <v>150</v>
      </c>
    </row>
    <row r="31" spans="2:5" x14ac:dyDescent="0.3">
      <c r="B31" s="31">
        <f xml:space="preserve"> ROW( co_modelTypes[[#This Row],[ID]] ) - ROW( co_modelTypes[[#Headers],[ID]] )</f>
        <v>2</v>
      </c>
      <c r="C31" s="9" t="s">
        <v>132</v>
      </c>
      <c r="D31" s="9" t="s">
        <v>151</v>
      </c>
      <c r="E31" s="9" t="s">
        <v>152</v>
      </c>
    </row>
    <row r="34" spans="2:6" x14ac:dyDescent="0.3">
      <c r="B34" s="6" t="s">
        <v>153</v>
      </c>
    </row>
    <row r="35" spans="2:6" x14ac:dyDescent="0.3">
      <c r="B35" s="6" t="s">
        <v>97</v>
      </c>
      <c r="C35" s="6" t="s">
        <v>69</v>
      </c>
      <c r="D35" s="6" t="s">
        <v>154</v>
      </c>
      <c r="E35" s="6" t="s">
        <v>155</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156</v>
      </c>
    </row>
    <row r="43" spans="2:6" x14ac:dyDescent="0.3">
      <c r="B43" s="6" t="s">
        <v>97</v>
      </c>
      <c r="C43" s="6" t="s">
        <v>80</v>
      </c>
      <c r="D43" s="6" t="s">
        <v>157</v>
      </c>
    </row>
    <row r="44" spans="2:6" x14ac:dyDescent="0.3">
      <c r="B44" s="31">
        <f xml:space="preserve"> ROW( SV_Categories[[#This Row],[ID]] ) - ROW( SV_Categories[[#Headers],[ID]] )</f>
        <v>1</v>
      </c>
      <c r="C44" s="9" t="s">
        <v>158</v>
      </c>
      <c r="D44" s="9" t="s">
        <v>21</v>
      </c>
    </row>
    <row r="45" spans="2:6" x14ac:dyDescent="0.3">
      <c r="B45" s="31">
        <f xml:space="preserve"> ROW( SV_Categories[[#This Row],[ID]] ) - ROW( SV_Categories[[#Headers],[ID]] )</f>
        <v>2</v>
      </c>
      <c r="C45" s="9" t="s">
        <v>159</v>
      </c>
      <c r="D45" s="9" t="s">
        <v>31</v>
      </c>
    </row>
    <row r="46" spans="2:6" x14ac:dyDescent="0.3">
      <c r="B46" s="31">
        <f xml:space="preserve"> ROW( SV_Categories[[#This Row],[ID]] ) - ROW( SV_Categories[[#Headers],[ID]] )</f>
        <v>3</v>
      </c>
      <c r="C46" s="9" t="s">
        <v>160</v>
      </c>
      <c r="D46" s="9" t="s">
        <v>25</v>
      </c>
    </row>
    <row r="47" spans="2:6" x14ac:dyDescent="0.3">
      <c r="B47" s="31">
        <f xml:space="preserve"> ROW( SV_Categories[[#This Row],[ID]] ) - ROW( SV_Categories[[#Headers],[ID]] )</f>
        <v>4</v>
      </c>
      <c r="C47" s="9" t="s">
        <v>161</v>
      </c>
      <c r="D47" s="9" t="s">
        <v>237</v>
      </c>
    </row>
    <row r="48" spans="2:6" x14ac:dyDescent="0.3">
      <c r="B48" s="31">
        <f xml:space="preserve"> ROW( SV_Categories[[#This Row],[ID]] ) - ROW( SV_Categories[[#Headers],[ID]] )</f>
        <v>5</v>
      </c>
      <c r="C48" s="9" t="s">
        <v>162</v>
      </c>
      <c r="D48" s="9" t="s">
        <v>64</v>
      </c>
    </row>
    <row r="49" spans="2:5" x14ac:dyDescent="0.3">
      <c r="B49" s="31">
        <f xml:space="preserve"> ROW( SV_Categories[[#This Row],[ID]] ) - ROW( SV_Categories[[#Headers],[ID]] )</f>
        <v>6</v>
      </c>
      <c r="C49" s="9" t="s">
        <v>163</v>
      </c>
      <c r="D49" s="9" t="s">
        <v>63</v>
      </c>
    </row>
    <row r="50" spans="2:5" x14ac:dyDescent="0.3">
      <c r="B50" s="31">
        <f xml:space="preserve"> ROW( SV_Categories[[#This Row],[ID]] ) - ROW( SV_Categories[[#Headers],[ID]] )</f>
        <v>7</v>
      </c>
      <c r="C50" s="9" t="s">
        <v>164</v>
      </c>
      <c r="D50" s="9" t="s">
        <v>62</v>
      </c>
    </row>
    <row r="51" spans="2:5" x14ac:dyDescent="0.3">
      <c r="B51" s="31">
        <f xml:space="preserve"> ROW( SV_Categories[[#This Row],[ID]] ) - ROW( SV_Categories[[#Headers],[ID]] )</f>
        <v>8</v>
      </c>
      <c r="C51" s="9" t="s">
        <v>165</v>
      </c>
      <c r="D51" s="9" t="s">
        <v>59</v>
      </c>
    </row>
    <row r="52" spans="2:5" x14ac:dyDescent="0.3">
      <c r="B52" s="31">
        <f xml:space="preserve"> ROW( SV_Categories[[#This Row],[ID]] ) - ROW( SV_Categories[[#Headers],[ID]] )</f>
        <v>9</v>
      </c>
      <c r="C52" s="9" t="s">
        <v>166</v>
      </c>
      <c r="D52" s="9" t="s">
        <v>58</v>
      </c>
    </row>
    <row r="53" spans="2:5" x14ac:dyDescent="0.3">
      <c r="B53" s="31">
        <f xml:space="preserve"> ROW( SV_Categories[[#This Row],[ID]] ) - ROW( SV_Categories[[#Headers],[ID]] )</f>
        <v>10</v>
      </c>
      <c r="C53" s="9" t="s">
        <v>167</v>
      </c>
      <c r="D53" s="9" t="s">
        <v>60</v>
      </c>
    </row>
    <row r="54" spans="2:5" x14ac:dyDescent="0.3">
      <c r="B54" s="31">
        <f xml:space="preserve"> ROW( SV_Categories[[#This Row],[ID]] ) - ROW( SV_Categories[[#Headers],[ID]] )</f>
        <v>11</v>
      </c>
      <c r="C54" s="9" t="s">
        <v>168</v>
      </c>
      <c r="D54" s="9" t="s">
        <v>61</v>
      </c>
    </row>
    <row r="55" spans="2:5" x14ac:dyDescent="0.3">
      <c r="B55" s="31">
        <f xml:space="preserve"> ROW( SV_Categories[[#This Row],[ID]] ) - ROW( SV_Categories[[#Headers],[ID]] )</f>
        <v>12</v>
      </c>
      <c r="C55" s="9" t="s">
        <v>169</v>
      </c>
      <c r="D55" s="9" t="s">
        <v>57</v>
      </c>
    </row>
    <row r="58" spans="2:5" x14ac:dyDescent="0.3">
      <c r="B58" s="6" t="s">
        <v>170</v>
      </c>
    </row>
    <row r="59" spans="2:5" x14ac:dyDescent="0.3">
      <c r="B59" s="6" t="s">
        <v>97</v>
      </c>
      <c r="C59" s="6" t="s">
        <v>171</v>
      </c>
      <c r="D59" s="6" t="s">
        <v>172</v>
      </c>
      <c r="E59" s="6" t="s">
        <v>173</v>
      </c>
    </row>
    <row r="60" spans="2:5" x14ac:dyDescent="0.3">
      <c r="B60" s="31">
        <f xml:space="preserve"> ROW( co_modelValues[[#This Row],[ID]] ) - ROW( co_modelValues[[#Headers],[ID]] )</f>
        <v>1</v>
      </c>
      <c r="C60" s="9" t="s">
        <v>174</v>
      </c>
      <c r="D60" s="9" t="s">
        <v>175</v>
      </c>
      <c r="E60" s="9" t="str">
        <f xml:space="preserve"> IF( ISBLANK( input_sector ), "", input_sector )</f>
        <v/>
      </c>
    </row>
    <row r="61" spans="2:5" x14ac:dyDescent="0.3">
      <c r="B61" s="31">
        <f xml:space="preserve"> ROW( co_modelValues[[#This Row],[ID]] ) - ROW( co_modelValues[[#Headers],[ID]] )</f>
        <v>2</v>
      </c>
      <c r="C61" s="9" t="s">
        <v>176</v>
      </c>
      <c r="D61" s="9" t="s">
        <v>177</v>
      </c>
      <c r="E61" s="9">
        <v>8</v>
      </c>
    </row>
    <row r="62" spans="2:5" x14ac:dyDescent="0.3">
      <c r="B62" s="31">
        <f xml:space="preserve"> ROW( co_modelValues[[#This Row],[ID]] ) - ROW( co_modelValues[[#Headers],[ID]] )</f>
        <v>3</v>
      </c>
      <c r="C62" s="9" t="s">
        <v>178</v>
      </c>
      <c r="D62" s="9" t="s">
        <v>179</v>
      </c>
      <c r="E62" s="9">
        <f xml:space="preserve"> ROWS( co_emissions[] )</f>
        <v>4</v>
      </c>
    </row>
    <row r="63" spans="2:5" x14ac:dyDescent="0.3">
      <c r="B63" s="31">
        <f xml:space="preserve"> ROW( co_modelValues[[#This Row],[ID]] ) - ROW( co_modelValues[[#Headers],[ID]] )</f>
        <v>4</v>
      </c>
      <c r="C63" s="9" t="s">
        <v>180</v>
      </c>
      <c r="D63" s="9" t="s">
        <v>181</v>
      </c>
      <c r="E63" s="9">
        <v>2</v>
      </c>
    </row>
    <row r="66" spans="2:7" x14ac:dyDescent="0.3">
      <c r="B66" s="6" t="s">
        <v>182</v>
      </c>
    </row>
    <row r="67" spans="2:7" x14ac:dyDescent="0.3">
      <c r="B67" s="6" t="s">
        <v>97</v>
      </c>
      <c r="C67" s="6" t="s">
        <v>9</v>
      </c>
      <c r="D67" s="6" t="s">
        <v>10</v>
      </c>
      <c r="E67" s="6" t="s">
        <v>183</v>
      </c>
      <c r="F67" s="6" t="s">
        <v>184</v>
      </c>
      <c r="G67" s="6" t="s">
        <v>185</v>
      </c>
    </row>
    <row r="68" spans="2:7" x14ac:dyDescent="0.3">
      <c r="B68" s="31">
        <f xml:space="preserve"> ROW( co_plotList[[#This Row],[ID]] ) - ROW( co_plotList[[#Headers],[ID]] )</f>
        <v>1</v>
      </c>
      <c r="C68" s="9" t="s">
        <v>11</v>
      </c>
      <c r="D68" s="11">
        <v>1</v>
      </c>
      <c r="E68" s="9" t="s">
        <v>186</v>
      </c>
      <c r="F68" s="9">
        <v>1</v>
      </c>
      <c r="G68" s="9" t="s">
        <v>187</v>
      </c>
    </row>
    <row r="69" spans="2:7" x14ac:dyDescent="0.3">
      <c r="B69" s="31">
        <f xml:space="preserve"> ROW( co_plotList[[#This Row],[ID]] ) - ROW( co_plotList[[#Headers],[ID]] )</f>
        <v>2</v>
      </c>
      <c r="C69" s="9" t="s">
        <v>11</v>
      </c>
      <c r="D69" s="11">
        <v>2</v>
      </c>
      <c r="E69" s="9" t="s">
        <v>188</v>
      </c>
      <c r="F69" s="9">
        <v>2</v>
      </c>
      <c r="G69" s="9" t="s">
        <v>189</v>
      </c>
    </row>
    <row r="70" spans="2:7" x14ac:dyDescent="0.3">
      <c r="B70" s="31">
        <f xml:space="preserve"> ROW( co_plotList[[#This Row],[ID]] ) - ROW( co_plotList[[#Headers],[ID]] )</f>
        <v>3</v>
      </c>
      <c r="C70" s="9" t="s">
        <v>190</v>
      </c>
      <c r="D70" s="11">
        <v>1</v>
      </c>
      <c r="E70" s="9" t="s">
        <v>191</v>
      </c>
      <c r="F70" s="9">
        <v>1</v>
      </c>
      <c r="G70" s="9" t="s">
        <v>192</v>
      </c>
    </row>
    <row r="71" spans="2:7" x14ac:dyDescent="0.3">
      <c r="B71" s="31">
        <f xml:space="preserve"> ROW( co_plotList[[#This Row],[ID]] ) - ROW( co_plotList[[#Headers],[ID]] )</f>
        <v>4</v>
      </c>
      <c r="C71" s="9" t="s">
        <v>13</v>
      </c>
      <c r="D71" s="11">
        <v>1</v>
      </c>
      <c r="E71" s="9" t="s">
        <v>193</v>
      </c>
      <c r="F71" s="9">
        <v>1</v>
      </c>
      <c r="G71" s="9" t="s">
        <v>194</v>
      </c>
    </row>
    <row r="72" spans="2:7" x14ac:dyDescent="0.3">
      <c r="B72" s="31">
        <f xml:space="preserve"> ROW( co_plotList[[#This Row],[ID]] ) - ROW( co_plotList[[#Headers],[ID]] )</f>
        <v>5</v>
      </c>
      <c r="C72" s="9" t="s">
        <v>13</v>
      </c>
      <c r="D72" s="11">
        <v>2</v>
      </c>
      <c r="E72" s="9" t="s">
        <v>195</v>
      </c>
      <c r="F72" s="9">
        <v>2</v>
      </c>
      <c r="G72" s="9" t="s">
        <v>196</v>
      </c>
    </row>
    <row r="73" spans="2:7" x14ac:dyDescent="0.3">
      <c r="B73" s="31">
        <f xml:space="preserve"> ROW( co_plotList[[#This Row],[ID]] ) - ROW( co_plotList[[#Headers],[ID]] )</f>
        <v>6</v>
      </c>
      <c r="C73" s="9" t="s">
        <v>13</v>
      </c>
      <c r="D73" s="11">
        <v>3</v>
      </c>
      <c r="E73" s="9" t="s">
        <v>197</v>
      </c>
      <c r="F73" s="9">
        <v>3</v>
      </c>
      <c r="G73" s="9" t="s">
        <v>198</v>
      </c>
    </row>
    <row r="74" spans="2:7" x14ac:dyDescent="0.3">
      <c r="B74" s="31">
        <f xml:space="preserve"> ROW( co_plotList[[#This Row],[ID]] ) - ROW( co_plotList[[#Headers],[ID]] )</f>
        <v>7</v>
      </c>
      <c r="C74" s="9" t="s">
        <v>13</v>
      </c>
      <c r="D74" s="11">
        <v>4</v>
      </c>
      <c r="E74" s="9" t="s">
        <v>222</v>
      </c>
      <c r="F74" s="9">
        <v>4</v>
      </c>
      <c r="G74" s="9" t="s">
        <v>223</v>
      </c>
    </row>
    <row r="77" spans="2:7" x14ac:dyDescent="0.3">
      <c r="B77" s="6" t="s">
        <v>199</v>
      </c>
      <c r="F77" s="6" t="s">
        <v>200</v>
      </c>
    </row>
    <row r="78" spans="2:7" x14ac:dyDescent="0.3">
      <c r="B78" s="6" t="s">
        <v>97</v>
      </c>
      <c r="C78" s="6" t="s">
        <v>183</v>
      </c>
      <c r="D78" s="6" t="s">
        <v>201</v>
      </c>
      <c r="E78" s="6" t="s">
        <v>185</v>
      </c>
      <c r="F78" s="6" t="s">
        <v>202</v>
      </c>
      <c r="G78" s="6" t="s">
        <v>203</v>
      </c>
    </row>
    <row r="79" spans="2:7" x14ac:dyDescent="0.3">
      <c r="B79" s="31">
        <f xml:space="preserve"> ROW( co_plotSelections[[#This Row],[ID]] ) - ROW( co_plotSelections[[#Headers],[ID]] )</f>
        <v>1</v>
      </c>
      <c r="C79" s="9" t="s">
        <v>186</v>
      </c>
      <c r="D79" s="11" t="s">
        <v>30</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
      <c r="B80" s="31">
        <f xml:space="preserve"> ROW( co_plotSelections[[#This Row],[ID]] ) - ROW( co_plotSelections[[#Headers],[ID]] )</f>
        <v>2</v>
      </c>
      <c r="C80" s="9" t="s">
        <v>186</v>
      </c>
      <c r="D80" s="9" t="s">
        <v>32</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186</v>
      </c>
      <c r="D81" s="11" t="s">
        <v>35</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188</v>
      </c>
      <c r="D82" s="9" t="s">
        <v>32</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188</v>
      </c>
      <c r="D83" s="11" t="s">
        <v>35</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188</v>
      </c>
      <c r="D84" s="11" t="s">
        <v>33</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188</v>
      </c>
      <c r="D85" s="11" t="s">
        <v>36</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191</v>
      </c>
      <c r="D86" s="9" t="s">
        <v>72</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191</v>
      </c>
      <c r="D87" s="9" t="s">
        <v>33</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191</v>
      </c>
      <c r="D88" s="9" t="s">
        <v>36</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193</v>
      </c>
      <c r="D89" s="11" t="s">
        <v>30</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
      <c r="B90" s="31">
        <f xml:space="preserve"> ROW( co_plotSelections[[#This Row],[ID]] ) - ROW( co_plotSelections[[#Headers],[ID]] )</f>
        <v>12</v>
      </c>
      <c r="C90" s="9" t="s">
        <v>193</v>
      </c>
      <c r="D90" s="11" t="s">
        <v>32</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193</v>
      </c>
      <c r="D91" s="11" t="s">
        <v>35</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193</v>
      </c>
      <c r="D92" s="11" t="s">
        <v>33</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195</v>
      </c>
      <c r="D93" s="11" t="s">
        <v>30</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
      <c r="B94" s="31">
        <f xml:space="preserve"> ROW( co_plotSelections[[#This Row],[ID]] ) - ROW( co_plotSelections[[#Headers],[ID]] )</f>
        <v>16</v>
      </c>
      <c r="C94" s="9" t="s">
        <v>195</v>
      </c>
      <c r="D94" s="11" t="s">
        <v>33</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197</v>
      </c>
      <c r="D95" s="11" t="s">
        <v>72</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197</v>
      </c>
      <c r="D96" s="11" t="s">
        <v>33</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197</v>
      </c>
      <c r="D97" s="11" t="s">
        <v>36</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222</v>
      </c>
      <c r="D98" s="11" t="s">
        <v>32</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222</v>
      </c>
      <c r="D99" s="11" t="s">
        <v>35</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222</v>
      </c>
      <c r="D100" s="11" t="s">
        <v>33</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222</v>
      </c>
      <c r="D101" s="11" t="s">
        <v>36</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204</v>
      </c>
    </row>
    <row r="105" spans="2:7" x14ac:dyDescent="0.3">
      <c r="B105" s="6" t="s">
        <v>97</v>
      </c>
      <c r="C105" s="6" t="s">
        <v>183</v>
      </c>
      <c r="D105" s="6" t="s">
        <v>205</v>
      </c>
      <c r="E105" s="6" t="s">
        <v>206</v>
      </c>
    </row>
    <row r="106" spans="2:7" x14ac:dyDescent="0.3">
      <c r="B106" s="31">
        <f xml:space="preserve"> ROW( co_plotLabels[[#This Row],[ID]] ) - ROW( co_plotLabels[[#Headers],[ID]] )</f>
        <v>1</v>
      </c>
      <c r="C106" s="9" t="s">
        <v>186</v>
      </c>
      <c r="D106" s="9" t="s">
        <v>207</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186</v>
      </c>
      <c r="D107" s="9" t="s">
        <v>208</v>
      </c>
      <c r="E107" s="9" t="s">
        <v>36</v>
      </c>
    </row>
    <row r="108" spans="2:7" x14ac:dyDescent="0.3">
      <c r="B108" s="31">
        <f xml:space="preserve"> ROW( co_plotLabels[[#This Row],[ID]] ) - ROW( co_plotLabels[[#Headers],[ID]] )</f>
        <v>3</v>
      </c>
      <c r="C108" s="9" t="s">
        <v>186</v>
      </c>
      <c r="D108" s="9" t="s">
        <v>209</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188</v>
      </c>
      <c r="D109" s="11" t="s">
        <v>207</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191</v>
      </c>
      <c r="D110" s="11" t="s">
        <v>207</v>
      </c>
      <c r="E110" s="12" t="str">
        <f ca="1">IF( OR( $G$88 = "", $G$86 = "", $G$87 = "" ), "", _xlfn.TEXTJOIN("",TRUE,"Difference in risk in ", $G$88, " for ", $G$86, " - ", $G$87) )</f>
        <v/>
      </c>
    </row>
    <row r="111" spans="2:7" x14ac:dyDescent="0.3">
      <c r="B111" s="31">
        <f xml:space="preserve"> ROW( co_plotLabels[[#This Row],[ID]] ) - ROW( co_plotLabels[[#Headers],[ID]] )</f>
        <v>6</v>
      </c>
      <c r="C111" s="9" t="s">
        <v>193</v>
      </c>
      <c r="D111" s="11" t="s">
        <v>207</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193</v>
      </c>
      <c r="D112" s="11" t="s">
        <v>208</v>
      </c>
      <c r="E112" s="9" t="s">
        <v>36</v>
      </c>
    </row>
    <row r="113" spans="2:5" x14ac:dyDescent="0.3">
      <c r="B113" s="31">
        <f xml:space="preserve"> ROW( co_plotLabels[[#This Row],[ID]] ) - ROW( co_plotLabels[[#Headers],[ID]] )</f>
        <v>8</v>
      </c>
      <c r="C113" s="9" t="s">
        <v>193</v>
      </c>
      <c r="D113" s="11" t="s">
        <v>209</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195</v>
      </c>
      <c r="D114" s="11" t="s">
        <v>207</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195</v>
      </c>
      <c r="D115" s="11" t="s">
        <v>208</v>
      </c>
      <c r="E115" s="9" t="s">
        <v>36</v>
      </c>
    </row>
    <row r="116" spans="2:5" x14ac:dyDescent="0.3">
      <c r="B116" s="31">
        <f xml:space="preserve"> ROW( co_plotLabels[[#This Row],[ID]] ) - ROW( co_plotLabels[[#Headers],[ID]] )</f>
        <v>11</v>
      </c>
      <c r="C116" s="9" t="s">
        <v>195</v>
      </c>
      <c r="D116" s="11" t="s">
        <v>209</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197</v>
      </c>
      <c r="D117" s="11" t="s">
        <v>207</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222</v>
      </c>
      <c r="D118" s="11" t="s">
        <v>207</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210</v>
      </c>
    </row>
    <row r="122" spans="2:5" x14ac:dyDescent="0.3">
      <c r="B122" s="6" t="s">
        <v>97</v>
      </c>
      <c r="C122" s="6" t="s">
        <v>33</v>
      </c>
    </row>
    <row r="123" spans="2:5" x14ac:dyDescent="0.3">
      <c r="B123" s="31">
        <f xml:space="preserve"> ROW( co_regions[[#This Row],[ID]] ) - ROW( co_regions[[#Headers],[ID]] )</f>
        <v>1</v>
      </c>
      <c r="C123" s="9" t="s">
        <v>211</v>
      </c>
    </row>
    <row r="124" spans="2:5" x14ac:dyDescent="0.3">
      <c r="B124" s="31">
        <f xml:space="preserve"> ROW( co_regions[[#This Row],[ID]] ) - ROW( co_regions[[#Headers],[ID]] )</f>
        <v>2</v>
      </c>
      <c r="C124" s="9" t="s">
        <v>212</v>
      </c>
    </row>
    <row r="125" spans="2:5" x14ac:dyDescent="0.3">
      <c r="B125" s="31">
        <f xml:space="preserve"> ROW( co_regions[[#This Row],[ID]] ) - ROW( co_regions[[#Headers],[ID]] )</f>
        <v>3</v>
      </c>
      <c r="C125" s="9" t="s">
        <v>213</v>
      </c>
    </row>
    <row r="126" spans="2:5" x14ac:dyDescent="0.3">
      <c r="B126" s="31">
        <f xml:space="preserve"> ROW( co_regions[[#This Row],[ID]] ) - ROW( co_regions[[#Headers],[ID]] )</f>
        <v>4</v>
      </c>
      <c r="C126" s="9" t="s">
        <v>214</v>
      </c>
    </row>
    <row r="127" spans="2:5" x14ac:dyDescent="0.3">
      <c r="B127" s="31">
        <f xml:space="preserve"> ROW( co_regions[[#This Row],[ID]] ) - ROW( co_regions[[#Headers],[ID]] )</f>
        <v>5</v>
      </c>
      <c r="C127" s="9" t="s">
        <v>215</v>
      </c>
    </row>
    <row r="128" spans="2:5" x14ac:dyDescent="0.3">
      <c r="B128" s="31">
        <f xml:space="preserve"> ROW( co_regions[[#This Row],[ID]] ) - ROW( co_regions[[#Headers],[ID]] )</f>
        <v>6</v>
      </c>
      <c r="C128" s="9" t="s">
        <v>216</v>
      </c>
    </row>
    <row r="129" spans="2:3" x14ac:dyDescent="0.3">
      <c r="B129" s="31">
        <f xml:space="preserve"> ROW( co_regions[[#This Row],[ID]] ) - ROW( co_regions[[#Headers],[ID]] )</f>
        <v>7</v>
      </c>
      <c r="C129" s="9" t="s">
        <v>217</v>
      </c>
    </row>
    <row r="130" spans="2:3" x14ac:dyDescent="0.3">
      <c r="B130" s="31">
        <f xml:space="preserve"> ROW( co_regions[[#This Row],[ID]] ) - ROW( co_regions[[#Headers],[ID]] )</f>
        <v>8</v>
      </c>
      <c r="C130" s="9" t="s">
        <v>34</v>
      </c>
    </row>
    <row r="133" spans="2:3" x14ac:dyDescent="0.3">
      <c r="B133" s="6" t="s">
        <v>218</v>
      </c>
    </row>
    <row r="134" spans="2:3" x14ac:dyDescent="0.3">
      <c r="B134" s="6" t="s">
        <v>97</v>
      </c>
      <c r="C134" s="6" t="s">
        <v>36</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219</v>
      </c>
    </row>
    <row r="154" spans="2:5" x14ac:dyDescent="0.3">
      <c r="B154" s="6" t="s">
        <v>97</v>
      </c>
      <c r="C154" s="6" t="s">
        <v>80</v>
      </c>
      <c r="D154" s="6" t="s">
        <v>157</v>
      </c>
      <c r="E154" s="6" t="s">
        <v>220</v>
      </c>
    </row>
    <row r="155" spans="2:5" x14ac:dyDescent="0.3">
      <c r="B155" s="31">
        <f xml:space="preserve"> ROW( svValidTypes[[#This Row],[ID]] ) - ROW( svValidTypes[[#Headers],[ID]] )</f>
        <v>1</v>
      </c>
      <c r="C155" s="9" t="s">
        <v>158</v>
      </c>
      <c r="D155" s="9" t="s">
        <v>21</v>
      </c>
      <c r="E155" s="9" t="s">
        <v>234</v>
      </c>
    </row>
    <row r="156" spans="2:5" x14ac:dyDescent="0.3">
      <c r="B156" s="31">
        <f xml:space="preserve"> ROW( svValidTypes[[#This Row],[ID]] ) - ROW( svValidTypes[[#Headers],[ID]] )</f>
        <v>2</v>
      </c>
      <c r="C156" s="9" t="s">
        <v>159</v>
      </c>
      <c r="D156" s="9" t="s">
        <v>31</v>
      </c>
      <c r="E156" s="9" t="s">
        <v>234</v>
      </c>
    </row>
    <row r="157" spans="2:5" x14ac:dyDescent="0.3">
      <c r="B157" s="31">
        <f xml:space="preserve"> ROW( svValidTypes[[#This Row],[ID]] ) - ROW( svValidTypes[[#Headers],[ID]] )</f>
        <v>3</v>
      </c>
      <c r="C157" s="9" t="s">
        <v>160</v>
      </c>
      <c r="D157" s="9" t="s">
        <v>25</v>
      </c>
      <c r="E157" s="9" t="s">
        <v>235</v>
      </c>
    </row>
    <row r="158" spans="2:5" x14ac:dyDescent="0.3">
      <c r="B158" s="31">
        <f xml:space="preserve"> ROW( svValidTypes[[#This Row],[ID]] ) - ROW( svValidTypes[[#Headers],[ID]] )</f>
        <v>4</v>
      </c>
      <c r="C158" s="9" t="s">
        <v>161</v>
      </c>
      <c r="D158" s="9" t="s">
        <v>27</v>
      </c>
      <c r="E158" s="9" t="s">
        <v>221</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2023-03-30T15:23:38Z</dcterms:modified>
  <cp:category/>
  <cp:contentStatus/>
</cp:coreProperties>
</file>